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J\项目\LTE指标准确性研究\2017\DQA+\完整性核查\应答模板\fromchengnan\"/>
    </mc:Choice>
  </mc:AlternateContent>
  <bookViews>
    <workbookView xWindow="-12" yWindow="-12" windowWidth="15408" windowHeight="6120" tabRatio="725"/>
  </bookViews>
  <sheets>
    <sheet name="应答统计" sheetId="79" r:id="rId1"/>
    <sheet name="Index" sheetId="78" r:id="rId2"/>
    <sheet name="说明" sheetId="4" r:id="rId3"/>
    <sheet name="HA" sheetId="40" r:id="rId4"/>
    <sheet name="HB" sheetId="42" r:id="rId5"/>
    <sheet name="HC" sheetId="41" r:id="rId6"/>
    <sheet name="HD" sheetId="46" r:id="rId7"/>
    <sheet name="HE" sheetId="48" r:id="rId8"/>
    <sheet name="HF" sheetId="70" r:id="rId9"/>
    <sheet name="HG" sheetId="69" r:id="rId10"/>
    <sheet name="HH" sheetId="68" r:id="rId11"/>
    <sheet name="HJ" sheetId="66" r:id="rId12"/>
    <sheet name="HK" sheetId="71" r:id="rId13"/>
    <sheet name="HL" sheetId="74" r:id="rId14"/>
    <sheet name="HM" sheetId="75" r:id="rId15"/>
    <sheet name="HN" sheetId="76" r:id="rId16"/>
    <sheet name="HO" sheetId="77" r:id="rId17"/>
    <sheet name="CA" sheetId="49" r:id="rId18"/>
    <sheet name="CB" sheetId="50" r:id="rId19"/>
    <sheet name="CC" sheetId="51" r:id="rId20"/>
    <sheet name="CD" sheetId="52" r:id="rId21"/>
    <sheet name="CE" sheetId="65" r:id="rId22"/>
    <sheet name="附录" sheetId="73" r:id="rId23"/>
    <sheet name="Sheet1" sheetId="72" r:id="rId24"/>
  </sheets>
  <definedNames>
    <definedName name="_xlnm._FilterDatabase" localSheetId="3" hidden="1">HA!$I$1:$I$30</definedName>
    <definedName name="_xlnm._FilterDatabase" localSheetId="4" hidden="1">HB!$I$1:$I$61</definedName>
    <definedName name="_xlnm._FilterDatabase" localSheetId="8" hidden="1">HF!$I$1:$I$30</definedName>
    <definedName name="_xlnm._FilterDatabase" localSheetId="9" hidden="1">HG!$I$1:$I$61</definedName>
  </definedNames>
  <calcPr calcId="152511" calcMode="manual"/>
</workbook>
</file>

<file path=xl/calcChain.xml><?xml version="1.0" encoding="utf-8"?>
<calcChain xmlns="http://schemas.openxmlformats.org/spreadsheetml/2006/main">
  <c r="AQ20" i="78" l="1"/>
  <c r="AP20" i="78"/>
  <c r="AO20" i="78"/>
  <c r="AN20" i="78"/>
  <c r="AM20" i="78"/>
  <c r="AL20" i="78"/>
  <c r="AK20" i="78"/>
  <c r="AJ20" i="78"/>
  <c r="AI20" i="78"/>
  <c r="AH20" i="78"/>
  <c r="AG20" i="78"/>
  <c r="AF20" i="78"/>
  <c r="AE20" i="78"/>
  <c r="AD20" i="78"/>
  <c r="AC20" i="78"/>
  <c r="AB20" i="78"/>
  <c r="AA20" i="78"/>
  <c r="Z20" i="78"/>
  <c r="Y20" i="78"/>
  <c r="X20" i="78"/>
  <c r="W20" i="78"/>
  <c r="V20" i="78"/>
  <c r="U20" i="78"/>
  <c r="T20" i="78"/>
  <c r="S20" i="78"/>
  <c r="R20" i="78"/>
  <c r="Q20" i="78"/>
  <c r="P20" i="78"/>
  <c r="O20" i="78"/>
  <c r="N20" i="78"/>
  <c r="M20" i="78"/>
  <c r="L20" i="78"/>
  <c r="K20" i="78"/>
  <c r="AQ19" i="78"/>
  <c r="AP19" i="78"/>
  <c r="AO19" i="78"/>
  <c r="AN19" i="78"/>
  <c r="AM19" i="78"/>
  <c r="AL19" i="78"/>
  <c r="AK19" i="78"/>
  <c r="AJ19" i="78"/>
  <c r="AI19" i="78"/>
  <c r="AH19" i="78"/>
  <c r="AG19" i="78"/>
  <c r="AF19" i="78"/>
  <c r="AE19" i="78"/>
  <c r="AD19" i="78"/>
  <c r="AC19" i="78"/>
  <c r="AB19" i="78"/>
  <c r="AA19" i="78"/>
  <c r="Z19" i="78"/>
  <c r="Y19" i="78"/>
  <c r="X19" i="78"/>
  <c r="W19" i="78"/>
  <c r="V19" i="78"/>
  <c r="U19" i="78"/>
  <c r="T19" i="78"/>
  <c r="S19" i="78"/>
  <c r="R19" i="78"/>
  <c r="Q19" i="78"/>
  <c r="P19" i="78"/>
  <c r="O19" i="78"/>
  <c r="N19" i="78"/>
  <c r="M19" i="78"/>
  <c r="L19" i="78"/>
  <c r="K19" i="78"/>
  <c r="AQ18" i="78"/>
  <c r="AP18" i="78"/>
  <c r="AO18" i="78"/>
  <c r="AN18" i="78"/>
  <c r="AM18" i="78"/>
  <c r="AL18" i="78"/>
  <c r="AK18" i="78"/>
  <c r="AJ18" i="78"/>
  <c r="AI18" i="78"/>
  <c r="AH18" i="78"/>
  <c r="AG18" i="78"/>
  <c r="AF18" i="78"/>
  <c r="AE18" i="78"/>
  <c r="AD18" i="78"/>
  <c r="AC18" i="78"/>
  <c r="AB18" i="78"/>
  <c r="AA18" i="78"/>
  <c r="Z18" i="78"/>
  <c r="Y18" i="78"/>
  <c r="X18" i="78"/>
  <c r="W18" i="78"/>
  <c r="V18" i="78"/>
  <c r="U18" i="78"/>
  <c r="T18" i="78"/>
  <c r="S18" i="78"/>
  <c r="R18" i="78"/>
  <c r="Q18" i="78"/>
  <c r="P18" i="78"/>
  <c r="O18" i="78"/>
  <c r="N18" i="78"/>
  <c r="M18" i="78"/>
  <c r="L18" i="78"/>
  <c r="K18" i="78"/>
  <c r="AQ17" i="78"/>
  <c r="AP17" i="78"/>
  <c r="AO17" i="78"/>
  <c r="AN17" i="78"/>
  <c r="AM17" i="78"/>
  <c r="AL17" i="78"/>
  <c r="AK17" i="78"/>
  <c r="AJ17" i="78"/>
  <c r="AI17" i="78"/>
  <c r="AH17" i="78"/>
  <c r="AG17" i="78"/>
  <c r="AF17" i="78"/>
  <c r="AE17" i="78"/>
  <c r="AD17" i="78"/>
  <c r="AC17" i="78"/>
  <c r="AB17" i="78"/>
  <c r="AA17" i="78"/>
  <c r="Z17" i="78"/>
  <c r="Y17" i="78"/>
  <c r="X17" i="78"/>
  <c r="W17" i="78"/>
  <c r="V17" i="78"/>
  <c r="U17" i="78"/>
  <c r="T17" i="78"/>
  <c r="S17" i="78"/>
  <c r="R17" i="78"/>
  <c r="Q17" i="78"/>
  <c r="P17" i="78"/>
  <c r="O17" i="78"/>
  <c r="N17" i="78"/>
  <c r="M17" i="78"/>
  <c r="L17" i="78"/>
  <c r="K17" i="78"/>
  <c r="AQ15" i="78"/>
  <c r="AP15" i="78"/>
  <c r="AO15" i="78"/>
  <c r="AN15" i="78"/>
  <c r="AM15" i="78"/>
  <c r="AL15" i="78"/>
  <c r="AK15" i="78"/>
  <c r="AJ15" i="78"/>
  <c r="AI15" i="78"/>
  <c r="AH15" i="78"/>
  <c r="AG15" i="78"/>
  <c r="AF15" i="78"/>
  <c r="AE15" i="78"/>
  <c r="AD15" i="78"/>
  <c r="AC15" i="78"/>
  <c r="AB15" i="78"/>
  <c r="AA15" i="78"/>
  <c r="Z15" i="78"/>
  <c r="Y15" i="78"/>
  <c r="X15" i="78"/>
  <c r="W15" i="78"/>
  <c r="V15" i="78"/>
  <c r="U15" i="78"/>
  <c r="T15" i="78"/>
  <c r="S15" i="78"/>
  <c r="R15" i="78"/>
  <c r="Q15" i="78"/>
  <c r="P15" i="78"/>
  <c r="O15" i="78"/>
  <c r="N15" i="78"/>
  <c r="M15" i="78"/>
  <c r="L15" i="78"/>
  <c r="K15" i="78"/>
  <c r="AQ14" i="78"/>
  <c r="AP14" i="78"/>
  <c r="AO14" i="78"/>
  <c r="AN14" i="78"/>
  <c r="AM14" i="78"/>
  <c r="AL14" i="78"/>
  <c r="AK14" i="78"/>
  <c r="AJ14" i="78"/>
  <c r="AI14" i="78"/>
  <c r="AH14" i="78"/>
  <c r="AG14" i="78"/>
  <c r="AF14" i="78"/>
  <c r="AE14" i="78"/>
  <c r="AD14" i="78"/>
  <c r="AC14" i="78"/>
  <c r="AB14" i="78"/>
  <c r="AA14" i="78"/>
  <c r="Z14" i="78"/>
  <c r="Y14" i="78"/>
  <c r="X14" i="78"/>
  <c r="W14" i="78"/>
  <c r="V14" i="78"/>
  <c r="U14" i="78"/>
  <c r="T14" i="78"/>
  <c r="S14" i="78"/>
  <c r="R14" i="78"/>
  <c r="Q14" i="78"/>
  <c r="P14" i="78"/>
  <c r="O14" i="78"/>
  <c r="N14" i="78"/>
  <c r="M14" i="78"/>
  <c r="L14" i="78"/>
  <c r="K14" i="78"/>
  <c r="AQ13" i="78"/>
  <c r="AP13" i="78"/>
  <c r="AO13" i="78"/>
  <c r="AN13" i="78"/>
  <c r="AM13" i="78"/>
  <c r="AL13" i="78"/>
  <c r="AK13" i="78"/>
  <c r="AJ13" i="78"/>
  <c r="AI13" i="78"/>
  <c r="AH13" i="78"/>
  <c r="AG13" i="78"/>
  <c r="AF13" i="78"/>
  <c r="AE13" i="78"/>
  <c r="AD13" i="78"/>
  <c r="AC13" i="78"/>
  <c r="AB13" i="78"/>
  <c r="AA13" i="78"/>
  <c r="Z13" i="78"/>
  <c r="Y13" i="78"/>
  <c r="X13" i="78"/>
  <c r="W13" i="78"/>
  <c r="V13" i="78"/>
  <c r="U13" i="78"/>
  <c r="T13" i="78"/>
  <c r="S13" i="78"/>
  <c r="R13" i="78"/>
  <c r="Q13" i="78"/>
  <c r="P13" i="78"/>
  <c r="O13" i="78"/>
  <c r="N13" i="78"/>
  <c r="M13" i="78"/>
  <c r="L13" i="78"/>
  <c r="K13" i="78"/>
  <c r="AQ12" i="78"/>
  <c r="AP12" i="78"/>
  <c r="AO12" i="78"/>
  <c r="AN12" i="78"/>
  <c r="AM12" i="78"/>
  <c r="AL12" i="78"/>
  <c r="AK12" i="78"/>
  <c r="AJ12" i="78"/>
  <c r="AI12" i="78"/>
  <c r="AH12" i="78"/>
  <c r="AG12" i="78"/>
  <c r="AF12" i="78"/>
  <c r="AE12" i="78"/>
  <c r="AD12" i="78"/>
  <c r="AC12" i="78"/>
  <c r="AB12" i="78"/>
  <c r="AA12" i="78"/>
  <c r="Z12" i="78"/>
  <c r="Y12" i="78"/>
  <c r="X12" i="78"/>
  <c r="W12" i="78"/>
  <c r="V12" i="78"/>
  <c r="U12" i="78"/>
  <c r="T12" i="78"/>
  <c r="S12" i="78"/>
  <c r="R12" i="78"/>
  <c r="Q12" i="78"/>
  <c r="P12" i="78"/>
  <c r="O12" i="78"/>
  <c r="N12" i="78"/>
  <c r="M12" i="78"/>
  <c r="L12" i="78"/>
  <c r="K12" i="78"/>
  <c r="AQ11" i="78"/>
  <c r="AP11" i="78"/>
  <c r="AO11" i="78"/>
  <c r="AN11" i="78"/>
  <c r="AM11" i="78"/>
  <c r="AL11" i="78"/>
  <c r="AK11" i="78"/>
  <c r="AJ11" i="78"/>
  <c r="AI11" i="78"/>
  <c r="AH11" i="78"/>
  <c r="AG11" i="78"/>
  <c r="AF11" i="78"/>
  <c r="AE11" i="78"/>
  <c r="AD11" i="78"/>
  <c r="AC11" i="78"/>
  <c r="AB11" i="78"/>
  <c r="AA11" i="78"/>
  <c r="Z11" i="78"/>
  <c r="Y11" i="78"/>
  <c r="X11" i="78"/>
  <c r="W11" i="78"/>
  <c r="V11" i="78"/>
  <c r="U11" i="78"/>
  <c r="T11" i="78"/>
  <c r="S11" i="78"/>
  <c r="R11" i="78"/>
  <c r="Q11" i="78"/>
  <c r="P11" i="78"/>
  <c r="O11" i="78"/>
  <c r="N11" i="78"/>
  <c r="M11" i="78"/>
  <c r="L11" i="78"/>
  <c r="K11" i="78"/>
  <c r="AQ16" i="78"/>
  <c r="AP16" i="78"/>
  <c r="AO16" i="78"/>
  <c r="AN16" i="78"/>
  <c r="AM16" i="78"/>
  <c r="AL16" i="78"/>
  <c r="AK16" i="78"/>
  <c r="AJ16" i="78"/>
  <c r="AI16" i="78"/>
  <c r="AH16" i="78"/>
  <c r="AG16" i="78"/>
  <c r="AF16" i="78"/>
  <c r="AE16" i="78"/>
  <c r="AD16" i="78"/>
  <c r="AC16" i="78"/>
  <c r="AB16" i="78"/>
  <c r="AA16" i="78"/>
  <c r="Z16" i="78"/>
  <c r="Y16" i="78"/>
  <c r="X16" i="78"/>
  <c r="W16" i="78"/>
  <c r="V16" i="78"/>
  <c r="U16" i="78"/>
  <c r="T16" i="78"/>
  <c r="S16" i="78"/>
  <c r="R16" i="78"/>
  <c r="Q16" i="78"/>
  <c r="P16" i="78"/>
  <c r="O16" i="78"/>
  <c r="N16" i="78"/>
  <c r="M16" i="78"/>
  <c r="L16" i="78"/>
  <c r="K16" i="78"/>
  <c r="AQ10" i="78"/>
  <c r="AP10" i="78"/>
  <c r="AO10" i="78"/>
  <c r="AN10" i="78"/>
  <c r="AM10" i="78"/>
  <c r="AL10" i="78"/>
  <c r="AK10" i="78"/>
  <c r="AJ10" i="78"/>
  <c r="AI10" i="78"/>
  <c r="AH10" i="78"/>
  <c r="AG10" i="78"/>
  <c r="AF10" i="78"/>
  <c r="AE10" i="78"/>
  <c r="AD10" i="78"/>
  <c r="AC10" i="78"/>
  <c r="AB10" i="78"/>
  <c r="AA10" i="78"/>
  <c r="Z10" i="78"/>
  <c r="Y10" i="78"/>
  <c r="X10" i="78"/>
  <c r="W10" i="78"/>
  <c r="V10" i="78"/>
  <c r="U10" i="78"/>
  <c r="T10" i="78"/>
  <c r="S10" i="78"/>
  <c r="R10" i="78"/>
  <c r="Q10" i="78"/>
  <c r="P10" i="78"/>
  <c r="O10" i="78"/>
  <c r="N10" i="78"/>
  <c r="M10" i="78"/>
  <c r="L10" i="78"/>
  <c r="K10" i="78"/>
  <c r="AQ9" i="78"/>
  <c r="AP9" i="78"/>
  <c r="AO9" i="78"/>
  <c r="AN9" i="78"/>
  <c r="AM9" i="78"/>
  <c r="AL9" i="78"/>
  <c r="AK9" i="78"/>
  <c r="AJ9" i="78"/>
  <c r="AI9" i="78"/>
  <c r="AH9" i="78"/>
  <c r="AG9" i="78"/>
  <c r="AF9" i="78"/>
  <c r="AE9" i="78"/>
  <c r="AD9" i="78"/>
  <c r="AC9" i="78"/>
  <c r="AB9" i="78"/>
  <c r="AA9" i="78"/>
  <c r="Z9" i="78"/>
  <c r="Y9" i="78"/>
  <c r="X9" i="78"/>
  <c r="W9" i="78"/>
  <c r="V9" i="78"/>
  <c r="U9" i="78"/>
  <c r="T9" i="78"/>
  <c r="S9" i="78"/>
  <c r="R9" i="78"/>
  <c r="Q9" i="78"/>
  <c r="P9" i="78"/>
  <c r="O9" i="78"/>
  <c r="N9" i="78"/>
  <c r="M9" i="78"/>
  <c r="L9" i="78"/>
  <c r="K9" i="78"/>
  <c r="AQ8" i="78"/>
  <c r="AP8" i="78"/>
  <c r="AO8" i="78"/>
  <c r="AN8" i="78"/>
  <c r="AM8" i="78"/>
  <c r="AL8" i="78"/>
  <c r="AK8" i="78"/>
  <c r="AJ8" i="78"/>
  <c r="AI8" i="78"/>
  <c r="AH8" i="78"/>
  <c r="AG8" i="78"/>
  <c r="AF8" i="78"/>
  <c r="AE8" i="78"/>
  <c r="AD8" i="78"/>
  <c r="AC8" i="78"/>
  <c r="AB8" i="78"/>
  <c r="AA8" i="78"/>
  <c r="Z8" i="78"/>
  <c r="Y8" i="78"/>
  <c r="X8" i="78"/>
  <c r="W8" i="78"/>
  <c r="V8" i="78"/>
  <c r="U8" i="78"/>
  <c r="T8" i="78"/>
  <c r="S8" i="78"/>
  <c r="R8" i="78"/>
  <c r="Q8" i="78"/>
  <c r="P8" i="78"/>
  <c r="O8" i="78"/>
  <c r="N8" i="78"/>
  <c r="M8" i="78"/>
  <c r="L8" i="78"/>
  <c r="K8" i="78"/>
  <c r="AQ7" i="78"/>
  <c r="AP7" i="78"/>
  <c r="AO7" i="78"/>
  <c r="AN7" i="78"/>
  <c r="AM7" i="78"/>
  <c r="AL7" i="78"/>
  <c r="AK7" i="78"/>
  <c r="AJ7" i="78"/>
  <c r="AI7" i="78"/>
  <c r="AH7" i="78"/>
  <c r="AG7" i="78"/>
  <c r="AF7" i="78"/>
  <c r="AE7" i="78"/>
  <c r="AD7" i="78"/>
  <c r="AC7" i="78"/>
  <c r="AB7" i="78"/>
  <c r="AA7" i="78"/>
  <c r="Z7" i="78"/>
  <c r="Y7" i="78"/>
  <c r="X7" i="78"/>
  <c r="W7" i="78"/>
  <c r="V7" i="78"/>
  <c r="U7" i="78"/>
  <c r="T7" i="78"/>
  <c r="S7" i="78"/>
  <c r="R7" i="78"/>
  <c r="Q7" i="78"/>
  <c r="P7" i="78"/>
  <c r="O7" i="78"/>
  <c r="N7" i="78"/>
  <c r="M7" i="78"/>
  <c r="L7" i="78"/>
  <c r="K7" i="78"/>
  <c r="AQ6" i="78"/>
  <c r="AP6" i="78"/>
  <c r="AO6" i="78"/>
  <c r="AN6" i="78"/>
  <c r="AM6" i="78"/>
  <c r="AL6" i="78"/>
  <c r="AK6" i="78"/>
  <c r="AJ6" i="78"/>
  <c r="AI6" i="78"/>
  <c r="AH6" i="78"/>
  <c r="AG6" i="78"/>
  <c r="AF6" i="78"/>
  <c r="AE6" i="78"/>
  <c r="AD6" i="78"/>
  <c r="AC6" i="78"/>
  <c r="AB6" i="78"/>
  <c r="AA6" i="78"/>
  <c r="Z6" i="78"/>
  <c r="Y6" i="78"/>
  <c r="X6" i="78"/>
  <c r="W6" i="78"/>
  <c r="V6" i="78"/>
  <c r="U6" i="78"/>
  <c r="T6" i="78"/>
  <c r="S6" i="78"/>
  <c r="R6" i="78"/>
  <c r="Q6" i="78"/>
  <c r="P6" i="78"/>
  <c r="O6" i="78"/>
  <c r="N6" i="78"/>
  <c r="M6" i="78"/>
  <c r="L6" i="78"/>
  <c r="K6" i="78"/>
  <c r="AQ5" i="78"/>
  <c r="AP5" i="78"/>
  <c r="AO5" i="78"/>
  <c r="AN5" i="78"/>
  <c r="AM5" i="78"/>
  <c r="AL5" i="78"/>
  <c r="AK5" i="78"/>
  <c r="AJ5" i="78"/>
  <c r="AI5" i="78"/>
  <c r="AH5" i="78"/>
  <c r="AG5" i="78"/>
  <c r="AF5" i="78"/>
  <c r="AE5" i="78"/>
  <c r="AD5" i="78"/>
  <c r="AC5" i="78"/>
  <c r="AB5" i="78"/>
  <c r="AA5" i="78"/>
  <c r="Z5" i="78"/>
  <c r="Y5" i="78"/>
  <c r="X5" i="78"/>
  <c r="W5" i="78"/>
  <c r="V5" i="78"/>
  <c r="U5" i="78"/>
  <c r="T5" i="78"/>
  <c r="S5" i="78"/>
  <c r="R5" i="78"/>
  <c r="Q5" i="78"/>
  <c r="P5" i="78"/>
  <c r="O5" i="78"/>
  <c r="N5" i="78"/>
  <c r="M5" i="78"/>
  <c r="L5" i="78"/>
  <c r="K5" i="78"/>
  <c r="AQ4" i="78"/>
  <c r="AP4" i="78"/>
  <c r="AO4" i="78"/>
  <c r="AN4" i="78"/>
  <c r="AM4" i="78"/>
  <c r="AL4" i="78"/>
  <c r="AK4" i="78"/>
  <c r="AJ4" i="78"/>
  <c r="AI4" i="78"/>
  <c r="AH4" i="78"/>
  <c r="AG4" i="78"/>
  <c r="AF4" i="78"/>
  <c r="AE4" i="78"/>
  <c r="AD4" i="78"/>
  <c r="AC4" i="78"/>
  <c r="AB4" i="78"/>
  <c r="AA4" i="78"/>
  <c r="Z4" i="78"/>
  <c r="Y4" i="78"/>
  <c r="X4" i="78"/>
  <c r="W4" i="78"/>
  <c r="V4" i="78"/>
  <c r="U4" i="78"/>
  <c r="T4" i="78"/>
  <c r="S4" i="78"/>
  <c r="R4" i="78"/>
  <c r="Q4" i="78"/>
  <c r="P4" i="78"/>
  <c r="O4" i="78"/>
  <c r="N4" i="78"/>
  <c r="M4" i="78"/>
  <c r="L4" i="78"/>
  <c r="K4" i="78"/>
  <c r="AQ3" i="78"/>
  <c r="AP3" i="78"/>
  <c r="AO3" i="78"/>
  <c r="AN3" i="78"/>
  <c r="AM3" i="78"/>
  <c r="AL3" i="78"/>
  <c r="AK3" i="78"/>
  <c r="AJ3" i="78"/>
  <c r="AI3" i="78"/>
  <c r="AH3" i="78"/>
  <c r="AG3" i="78"/>
  <c r="AF3" i="78"/>
  <c r="AE3" i="78"/>
  <c r="AD3" i="78"/>
  <c r="AC3" i="78"/>
  <c r="AB3" i="78"/>
  <c r="AA3" i="78"/>
  <c r="Z3" i="78"/>
  <c r="Y3" i="78"/>
  <c r="X3" i="78"/>
  <c r="W3" i="78"/>
  <c r="V3" i="78"/>
  <c r="U3" i="78"/>
  <c r="T3" i="78"/>
  <c r="S3" i="78"/>
  <c r="R3" i="78"/>
  <c r="Q3" i="78"/>
  <c r="P3" i="78"/>
  <c r="O3" i="78"/>
  <c r="N3" i="78"/>
  <c r="M3" i="78"/>
  <c r="L3" i="78"/>
  <c r="K3" i="78"/>
  <c r="AQ2" i="78"/>
  <c r="AP2" i="78"/>
  <c r="AO2" i="78"/>
  <c r="AN2" i="78"/>
  <c r="AM2" i="78"/>
  <c r="AM21" i="78" s="1"/>
  <c r="I9" i="79" s="1"/>
  <c r="AL2" i="78"/>
  <c r="AK2" i="78"/>
  <c r="AJ2" i="78"/>
  <c r="AI2" i="78"/>
  <c r="AI21" i="78" s="1"/>
  <c r="H11" i="79" s="1"/>
  <c r="AH2" i="78"/>
  <c r="AG2" i="78"/>
  <c r="AF2" i="78"/>
  <c r="AE2" i="78"/>
  <c r="AD2" i="78"/>
  <c r="AC2" i="78"/>
  <c r="AB2" i="78"/>
  <c r="AA2" i="78"/>
  <c r="Z2" i="78"/>
  <c r="Y2" i="78"/>
  <c r="X2" i="78"/>
  <c r="W2" i="78"/>
  <c r="V2" i="78"/>
  <c r="U2" i="78"/>
  <c r="T2" i="78"/>
  <c r="S2" i="78"/>
  <c r="R2" i="78"/>
  <c r="Q2" i="78"/>
  <c r="P2" i="78"/>
  <c r="O2" i="78"/>
  <c r="N2" i="78"/>
  <c r="M2" i="78"/>
  <c r="L2" i="78"/>
  <c r="K2" i="78"/>
  <c r="I20" i="78"/>
  <c r="H20" i="78"/>
  <c r="G20" i="78"/>
  <c r="F20" i="78"/>
  <c r="E20" i="78"/>
  <c r="D20" i="78"/>
  <c r="I19" i="78"/>
  <c r="H19" i="78"/>
  <c r="G19" i="78"/>
  <c r="F19" i="78"/>
  <c r="E19" i="78"/>
  <c r="D19" i="78"/>
  <c r="I18" i="78"/>
  <c r="H18" i="78"/>
  <c r="G18" i="78"/>
  <c r="F18" i="78"/>
  <c r="E18" i="78"/>
  <c r="D18" i="78"/>
  <c r="I17" i="78"/>
  <c r="H17" i="78"/>
  <c r="G17" i="78"/>
  <c r="F17" i="78"/>
  <c r="E17" i="78"/>
  <c r="D17" i="78"/>
  <c r="I16" i="78"/>
  <c r="H16" i="78"/>
  <c r="G16" i="78"/>
  <c r="F16" i="78"/>
  <c r="E16" i="78"/>
  <c r="D16" i="78"/>
  <c r="I15" i="78"/>
  <c r="H15" i="78"/>
  <c r="G15" i="78"/>
  <c r="F15" i="78"/>
  <c r="E15" i="78"/>
  <c r="D15" i="78"/>
  <c r="I14" i="78"/>
  <c r="H14" i="78"/>
  <c r="G14" i="78"/>
  <c r="F14" i="78"/>
  <c r="E14" i="78"/>
  <c r="D14" i="78"/>
  <c r="I13" i="78"/>
  <c r="H13" i="78"/>
  <c r="G13" i="78"/>
  <c r="F13" i="78"/>
  <c r="E13" i="78"/>
  <c r="D13" i="78"/>
  <c r="I12" i="78"/>
  <c r="H12" i="78"/>
  <c r="G12" i="78"/>
  <c r="F12" i="78"/>
  <c r="E12" i="78"/>
  <c r="D12" i="78"/>
  <c r="I11" i="78"/>
  <c r="H11" i="78"/>
  <c r="G11" i="78"/>
  <c r="F11" i="78"/>
  <c r="E11" i="78"/>
  <c r="D11" i="78"/>
  <c r="I10" i="78"/>
  <c r="H10" i="78"/>
  <c r="G10" i="78"/>
  <c r="F10" i="78"/>
  <c r="E10" i="78"/>
  <c r="D10" i="78"/>
  <c r="I9" i="78"/>
  <c r="H9" i="78"/>
  <c r="G9" i="78"/>
  <c r="F9" i="78"/>
  <c r="E9" i="78"/>
  <c r="D9" i="78"/>
  <c r="I8" i="78"/>
  <c r="H8" i="78"/>
  <c r="G8" i="78"/>
  <c r="F8" i="78"/>
  <c r="E8" i="78"/>
  <c r="D8" i="78"/>
  <c r="I7" i="78"/>
  <c r="H7" i="78"/>
  <c r="G7" i="78"/>
  <c r="F7" i="78"/>
  <c r="E7" i="78"/>
  <c r="D7" i="78"/>
  <c r="I6" i="78"/>
  <c r="H6" i="78"/>
  <c r="G6" i="78"/>
  <c r="F6" i="78"/>
  <c r="E6" i="78"/>
  <c r="D6" i="78"/>
  <c r="I5" i="78"/>
  <c r="H5" i="78"/>
  <c r="G5" i="78"/>
  <c r="F5" i="78"/>
  <c r="E5" i="78"/>
  <c r="D5" i="78"/>
  <c r="I4" i="78"/>
  <c r="H4" i="78"/>
  <c r="G4" i="78"/>
  <c r="F4" i="78"/>
  <c r="E4" i="78"/>
  <c r="D4" i="78"/>
  <c r="I3" i="78"/>
  <c r="H3" i="78"/>
  <c r="G3" i="78"/>
  <c r="F3" i="78"/>
  <c r="E3" i="78"/>
  <c r="D3" i="78"/>
  <c r="I2" i="78"/>
  <c r="H2" i="78"/>
  <c r="G2" i="78"/>
  <c r="G21" i="78" s="1"/>
  <c r="C11" i="79" s="1"/>
  <c r="F2" i="78"/>
  <c r="F21" i="78" s="1"/>
  <c r="C10" i="79" s="1"/>
  <c r="E2" i="78"/>
  <c r="D2" i="78"/>
  <c r="AB21" i="78" l="1"/>
  <c r="G10" i="79" s="1"/>
  <c r="AN21" i="78"/>
  <c r="I10" i="79" s="1"/>
  <c r="N21" i="78"/>
  <c r="E8" i="79" s="1"/>
  <c r="J8" i="79" s="1"/>
  <c r="R21" i="78"/>
  <c r="E12" i="79" s="1"/>
  <c r="V21" i="78"/>
  <c r="F10" i="79" s="1"/>
  <c r="Z21" i="78"/>
  <c r="G8" i="79" s="1"/>
  <c r="AD21" i="78"/>
  <c r="G12" i="79" s="1"/>
  <c r="AH21" i="78"/>
  <c r="H10" i="79" s="1"/>
  <c r="AL21" i="78"/>
  <c r="I8" i="79" s="1"/>
  <c r="AP21" i="78"/>
  <c r="I12" i="79" s="1"/>
  <c r="AJ21" i="78"/>
  <c r="H12" i="79" s="1"/>
  <c r="AF21" i="78"/>
  <c r="H8" i="79" s="1"/>
  <c r="M21" i="78"/>
  <c r="D13" i="79" s="1"/>
  <c r="Q21" i="78"/>
  <c r="E11" i="79" s="1"/>
  <c r="U21" i="78"/>
  <c r="F9" i="79" s="1"/>
  <c r="Y21" i="78"/>
  <c r="F13" i="79" s="1"/>
  <c r="AC21" i="78"/>
  <c r="G11" i="79" s="1"/>
  <c r="AG21" i="78"/>
  <c r="H9" i="79" s="1"/>
  <c r="AK21" i="78"/>
  <c r="H13" i="79" s="1"/>
  <c r="AO21" i="78"/>
  <c r="I11" i="79" s="1"/>
  <c r="L21" i="78"/>
  <c r="D12" i="79" s="1"/>
  <c r="P21" i="78"/>
  <c r="E10" i="79" s="1"/>
  <c r="T21" i="78"/>
  <c r="F8" i="79" s="1"/>
  <c r="X21" i="78"/>
  <c r="F12" i="79" s="1"/>
  <c r="J3" i="78"/>
  <c r="J4" i="78"/>
  <c r="J7" i="78"/>
  <c r="J8" i="78"/>
  <c r="J11" i="78"/>
  <c r="J12" i="78"/>
  <c r="J15" i="78"/>
  <c r="J16" i="78"/>
  <c r="J19" i="78"/>
  <c r="J20" i="78"/>
  <c r="J2" i="78"/>
  <c r="I21" i="78"/>
  <c r="C13" i="79" s="1"/>
  <c r="J6" i="78"/>
  <c r="J10" i="78"/>
  <c r="J14" i="78"/>
  <c r="J18" i="78"/>
  <c r="J5" i="78"/>
  <c r="H21" i="78"/>
  <c r="C12" i="79" s="1"/>
  <c r="J9" i="78"/>
  <c r="J13" i="78"/>
  <c r="J17" i="78"/>
  <c r="K21" i="78"/>
  <c r="D11" i="79" s="1"/>
  <c r="O21" i="78"/>
  <c r="E9" i="79" s="1"/>
  <c r="K9" i="79" s="1"/>
  <c r="S21" i="78"/>
  <c r="E13" i="79" s="1"/>
  <c r="W21" i="78"/>
  <c r="F11" i="79" s="1"/>
  <c r="AA21" i="78"/>
  <c r="G9" i="79" s="1"/>
  <c r="AE21" i="78"/>
  <c r="G13" i="79" s="1"/>
  <c r="AQ21" i="78"/>
  <c r="I13" i="79" s="1"/>
  <c r="D21" i="78"/>
  <c r="C8" i="79" s="1"/>
  <c r="E21" i="78"/>
  <c r="C9" i="79" s="1"/>
  <c r="J10" i="79" l="1"/>
  <c r="L10" i="79"/>
  <c r="K10" i="79"/>
  <c r="L8" i="79"/>
  <c r="L9" i="79"/>
  <c r="J21" i="78"/>
  <c r="K8" i="79"/>
  <c r="J9" i="79"/>
</calcChain>
</file>

<file path=xl/sharedStrings.xml><?xml version="1.0" encoding="utf-8"?>
<sst xmlns="http://schemas.openxmlformats.org/spreadsheetml/2006/main" count="5511" uniqueCount="1638">
  <si>
    <t>单位</t>
    <phoneticPr fontId="5" type="noConversion"/>
  </si>
  <si>
    <t>备注</t>
    <phoneticPr fontId="5" type="noConversion"/>
  </si>
  <si>
    <t>版本</t>
    <phoneticPr fontId="5" type="noConversion"/>
  </si>
  <si>
    <t>日期</t>
    <phoneticPr fontId="5" type="noConversion"/>
  </si>
  <si>
    <t>修订内容</t>
    <phoneticPr fontId="5" type="noConversion"/>
  </si>
  <si>
    <t>修订处室</t>
    <phoneticPr fontId="5" type="noConversion"/>
  </si>
  <si>
    <t>备注</t>
    <phoneticPr fontId="5" type="noConversion"/>
  </si>
  <si>
    <t>参数英文名称命名规则：</t>
    <phoneticPr fontId="5" type="noConversion"/>
  </si>
  <si>
    <t xml:space="preserve">     A.B，A表示测量参数名称；.B表示原因。如FailSGReq表示统计所有下载失败次数；FailSGReq.Cause表示区分失败原因的下载次数。</t>
    <phoneticPr fontId="5" type="noConversion"/>
  </si>
  <si>
    <t>指标编码</t>
    <phoneticPr fontId="5" type="noConversion"/>
  </si>
  <si>
    <t>重要度</t>
    <phoneticPr fontId="5" type="noConversion"/>
  </si>
  <si>
    <t>个</t>
    <phoneticPr fontId="5" type="noConversion"/>
  </si>
  <si>
    <t>次</t>
    <phoneticPr fontId="5" type="noConversion"/>
  </si>
  <si>
    <t>15分钟</t>
    <phoneticPr fontId="5" type="noConversion"/>
  </si>
  <si>
    <t>采集方式</t>
    <phoneticPr fontId="5" type="noConversion"/>
  </si>
  <si>
    <t>正在运行的计数器，用来对某种事件进行累加计数。在每个采集周期开始时，计数器</t>
  </si>
  <si>
    <t>将被重置为一个预先定义的值（通常为0）；在采集周期结束时计数器的值即为有效</t>
  </si>
  <si>
    <t>的采集结果。</t>
  </si>
  <si>
    <t>即可增加或减少）的动态变量，这些变量的类型应该是整型或实型。在采集周期结束</t>
  </si>
  <si>
    <t>时读出的变量的值即为有效的采集结果。</t>
  </si>
  <si>
    <t>属性相关的一组事件的一种测量方式，其中，该组事件中的某些或某个指定事件的每</t>
  </si>
  <si>
    <t>第n（n大于等于1）次出现将会作为触发点来驱动测量过程，进而形成测量值。N的取</t>
  </si>
  <si>
    <t>值依赖于指定事件出现的频率。离散事件注册的测量值将在每个采集周期开始时被重</t>
  </si>
  <si>
    <t>置；在采集周期结束时根据相应的测量值得出一个有效的采集结果。</t>
  </si>
  <si>
    <t>目的的内部计数器，并按照预定的采样频率不断地读取这些计数器。状态检查的测量</t>
  </si>
  <si>
    <t>值在每个采集周期开始时要重置；在采集周期结束时，根据该周期内所有的采样值计</t>
  </si>
  <si>
    <t>算出一个有效的采集结果。</t>
  </si>
  <si>
    <t>CC (Cumulative Counter，累计计数器); 被测网元中保存着一个</t>
  </si>
  <si>
    <t>GAUGE (dynamic variable，动态变量测量)，测量表示的是可以双向改变（</t>
  </si>
  <si>
    <t>DER (Discrete Event Registration，离散事件注册)，该方式是与被测量</t>
  </si>
  <si>
    <t>SI (Status Inspection，状态检查). 被测网元中保存着一些用于资源管理</t>
  </si>
  <si>
    <t>指标编码</t>
    <phoneticPr fontId="5" type="noConversion"/>
  </si>
  <si>
    <t>单位</t>
    <phoneticPr fontId="5" type="noConversion"/>
  </si>
  <si>
    <t>采集方式</t>
    <phoneticPr fontId="5" type="noConversion"/>
  </si>
  <si>
    <t>CC</t>
    <phoneticPr fontId="5" type="noConversion"/>
  </si>
  <si>
    <t>15分钟</t>
    <phoneticPr fontId="5" type="noConversion"/>
  </si>
  <si>
    <t>秒</t>
    <phoneticPr fontId="5" type="noConversion"/>
  </si>
  <si>
    <t>重要度</t>
    <phoneticPr fontId="5" type="noConversion"/>
  </si>
  <si>
    <t>单位</t>
    <phoneticPr fontId="5" type="noConversion"/>
  </si>
  <si>
    <t>CC</t>
    <phoneticPr fontId="5" type="noConversion"/>
  </si>
  <si>
    <t>次</t>
    <phoneticPr fontId="5" type="noConversion"/>
  </si>
  <si>
    <t>指标编码</t>
    <phoneticPr fontId="5" type="noConversion"/>
  </si>
  <si>
    <t>采集方式</t>
    <phoneticPr fontId="5" type="noConversion"/>
  </si>
  <si>
    <t>指标编码</t>
    <phoneticPr fontId="5" type="noConversion"/>
  </si>
  <si>
    <t>重要度</t>
    <phoneticPr fontId="5" type="noConversion"/>
  </si>
  <si>
    <t>单位</t>
    <phoneticPr fontId="5" type="noConversion"/>
  </si>
  <si>
    <t>采集方式</t>
    <phoneticPr fontId="5" type="noConversion"/>
  </si>
  <si>
    <t>备注</t>
    <phoneticPr fontId="5" type="noConversion"/>
  </si>
  <si>
    <t>注册用户数</t>
    <phoneticPr fontId="5" type="noConversion"/>
  </si>
  <si>
    <t>个</t>
    <phoneticPr fontId="5" type="noConversion"/>
  </si>
  <si>
    <t>统计整个网元的SBC注册用户数</t>
    <phoneticPr fontId="5" type="noConversion"/>
  </si>
  <si>
    <t>Gauge</t>
    <phoneticPr fontId="5" type="noConversion"/>
  </si>
  <si>
    <t>15分钟</t>
    <phoneticPr fontId="5" type="noConversion"/>
  </si>
  <si>
    <t>注册成功次数</t>
    <phoneticPr fontId="5" type="noConversion"/>
  </si>
  <si>
    <t>UR.SuccReg</t>
  </si>
  <si>
    <t>次</t>
    <phoneticPr fontId="5" type="noConversion"/>
  </si>
  <si>
    <t>CC</t>
  </si>
  <si>
    <t>注册失败次数</t>
    <phoneticPr fontId="5" type="noConversion"/>
  </si>
  <si>
    <t>统计周期内注册失败的次数，包括收到失败响应、超时无响应</t>
    <phoneticPr fontId="5" type="noConversion"/>
  </si>
  <si>
    <t>注册请求次数</t>
    <phoneticPr fontId="5" type="noConversion"/>
  </si>
  <si>
    <t>统计周期内注册请求的总次数,包括注册成功、注册失败和正在注册的次数</t>
    <phoneticPr fontId="5" type="noConversion"/>
  </si>
  <si>
    <t>SBC 初始注册次数</t>
  </si>
  <si>
    <t>CC</t>
    <phoneticPr fontId="5" type="noConversion"/>
  </si>
  <si>
    <t>15分钟</t>
  </si>
  <si>
    <t>SBC 初始注册成功次数</t>
  </si>
  <si>
    <t>SBC 初始注册失败次数</t>
  </si>
  <si>
    <t>在测量周期内SBC发送初始注册失败响应的次数。</t>
    <phoneticPr fontId="5" type="noConversion"/>
  </si>
  <si>
    <t>SBC重注册次数</t>
  </si>
  <si>
    <t>SBC重注册成功次数</t>
  </si>
  <si>
    <t>SBC重注册失败次数</t>
  </si>
  <si>
    <t>SBC UE注销请求次数</t>
  </si>
  <si>
    <t>SBC UE注销请求成功次数</t>
  </si>
  <si>
    <t>SBC UE注销请求失败次数</t>
  </si>
  <si>
    <t>在测量周期内SBC发送UE注销失败响应的次数。</t>
    <phoneticPr fontId="5" type="noConversion"/>
  </si>
  <si>
    <t>SBC 平均初始注册时长</t>
  </si>
  <si>
    <t>UR.InitRegSetupTime</t>
  </si>
  <si>
    <t>毫秒</t>
  </si>
  <si>
    <t>SBC发送注册失败响应次数</t>
  </si>
  <si>
    <t>UR.FailRegSent</t>
  </si>
  <si>
    <t>SC.SuccSession</t>
    <phoneticPr fontId="5" type="noConversion"/>
  </si>
  <si>
    <t>SC.FailSession</t>
    <phoneticPr fontId="5" type="noConversion"/>
  </si>
  <si>
    <t>SC.AttSession</t>
    <phoneticPr fontId="5" type="noConversion"/>
  </si>
  <si>
    <t>呼叫正常释放次数</t>
    <phoneticPr fontId="5" type="noConversion"/>
  </si>
  <si>
    <t>SC.SessionNormalRel</t>
    <phoneticPr fontId="5" type="noConversion"/>
  </si>
  <si>
    <r>
      <t>SBC</t>
    </r>
    <r>
      <rPr>
        <sz val="10"/>
        <rFont val="宋体"/>
        <family val="3"/>
        <charset val="134"/>
      </rPr>
      <t>收到并转发</t>
    </r>
    <r>
      <rPr>
        <sz val="10"/>
        <rFont val="FrutigerNext LT Regular"/>
        <family val="2"/>
      </rPr>
      <t>Bye</t>
    </r>
    <r>
      <rPr>
        <sz val="10"/>
        <rFont val="宋体"/>
        <family val="3"/>
        <charset val="134"/>
      </rPr>
      <t>的次数</t>
    </r>
    <phoneticPr fontId="5" type="noConversion"/>
  </si>
  <si>
    <t>系统拒绝呼叫次数</t>
    <phoneticPr fontId="5" type="noConversion"/>
  </si>
  <si>
    <r>
      <t>SBC</t>
    </r>
    <r>
      <rPr>
        <sz val="10"/>
        <rFont val="宋体"/>
        <family val="3"/>
        <charset val="134"/>
      </rPr>
      <t>发送呼叫失败响应次数（</t>
    </r>
    <r>
      <rPr>
        <sz val="10"/>
        <rFont val="FrutigerNext LT Regular"/>
        <family val="2"/>
      </rPr>
      <t>SBC</t>
    </r>
    <r>
      <rPr>
        <sz val="10"/>
        <rFont val="宋体"/>
        <family val="3"/>
        <charset val="134"/>
      </rPr>
      <t>主动发出）</t>
    </r>
    <phoneticPr fontId="5" type="noConversion"/>
  </si>
  <si>
    <t>SBC 主叫试呼次数</t>
  </si>
  <si>
    <t>SC.AttSessionOrig</t>
    <phoneticPr fontId="5" type="noConversion"/>
  </si>
  <si>
    <t>次</t>
  </si>
  <si>
    <t>SBC 主叫接通次数</t>
  </si>
  <si>
    <t>SC.SuccSessionOrig</t>
    <phoneticPr fontId="5" type="noConversion"/>
  </si>
  <si>
    <t>SBC 主叫应答次数</t>
  </si>
  <si>
    <t>SC.AnsSessionOrig</t>
    <phoneticPr fontId="5" type="noConversion"/>
  </si>
  <si>
    <t>SBC 被叫试呼次数</t>
  </si>
  <si>
    <t>SC.AttSessionTerm</t>
    <phoneticPr fontId="5" type="noConversion"/>
  </si>
  <si>
    <t>SBC 被叫接通次数</t>
  </si>
  <si>
    <t>SC.SuccSessionTerm</t>
    <phoneticPr fontId="5" type="noConversion"/>
  </si>
  <si>
    <t>SBC 被叫应答次数</t>
  </si>
  <si>
    <t>SC.AnsSessionTerm</t>
    <phoneticPr fontId="5" type="noConversion"/>
  </si>
  <si>
    <t>SBC 试呼次数</t>
  </si>
  <si>
    <t>SBC收到会话初始INVITE请求的次数。</t>
    <phoneticPr fontId="5" type="noConversion"/>
  </si>
  <si>
    <t>SBC 接通次数</t>
  </si>
  <si>
    <t>SBC 应答次数</t>
  </si>
  <si>
    <t>SC.AnsSession</t>
    <phoneticPr fontId="5" type="noConversion"/>
  </si>
  <si>
    <t>SBC 会话失败次数</t>
  </si>
  <si>
    <t>SBC会话失败的次数。</t>
    <phoneticPr fontId="5" type="noConversion"/>
  </si>
  <si>
    <t>SBC 主叫应答话务量</t>
  </si>
  <si>
    <t>SC.AnsTrafOrig</t>
    <phoneticPr fontId="5" type="noConversion"/>
  </si>
  <si>
    <t>erl</t>
    <phoneticPr fontId="5" type="noConversion"/>
  </si>
  <si>
    <r>
      <t>DER(n</t>
    </r>
    <r>
      <rPr>
        <sz val="8"/>
        <rFont val="宋体"/>
        <family val="3"/>
        <charset val="134"/>
      </rPr>
      <t>≥</t>
    </r>
    <r>
      <rPr>
        <sz val="10"/>
        <rFont val="宋体"/>
        <family val="3"/>
        <charset val="134"/>
      </rPr>
      <t>1)</t>
    </r>
    <phoneticPr fontId="5" type="noConversion"/>
  </si>
  <si>
    <t>SBC 被叫应答话务量</t>
  </si>
  <si>
    <t>SC.AnsTrafTerm</t>
    <phoneticPr fontId="5" type="noConversion"/>
  </si>
  <si>
    <t>SBC 应答话务量</t>
  </si>
  <si>
    <t>SC.AnsTraf</t>
    <phoneticPr fontId="5" type="noConversion"/>
  </si>
  <si>
    <t>SBC主叫会话平均建立时长</t>
  </si>
  <si>
    <t>SC.SetupTimeSessionOrigMean</t>
    <phoneticPr fontId="5" type="noConversion"/>
  </si>
  <si>
    <t>SBC 被叫会话平均建立时长</t>
  </si>
  <si>
    <t>SC.SetupTimeSessionTermMean</t>
    <phoneticPr fontId="5" type="noConversion"/>
  </si>
  <si>
    <t>DER(n=1)</t>
    <phoneticPr fontId="5" type="noConversion"/>
  </si>
  <si>
    <t>SBC平均在线会话数</t>
  </si>
  <si>
    <t>SC.NbrSimulAnsSessionMean</t>
    <phoneticPr fontId="5" type="noConversion"/>
  </si>
  <si>
    <t>采样在线会话数（例如每秒），最后算平均值</t>
    <phoneticPr fontId="5" type="noConversion"/>
  </si>
  <si>
    <t>SBC峰值在线会话数</t>
  </si>
  <si>
    <t>SC.NbrSimulAnsSessionMax</t>
    <phoneticPr fontId="5" type="noConversion"/>
  </si>
  <si>
    <t>采样在线会话数（例如每秒），最后算最大值</t>
    <phoneticPr fontId="5" type="noConversion"/>
  </si>
  <si>
    <t>SIP请求失败次数</t>
    <phoneticPr fontId="5" type="noConversion"/>
  </si>
  <si>
    <t>SIG.FailSIP4XX</t>
    <phoneticPr fontId="5" type="noConversion"/>
  </si>
  <si>
    <t>SIP服务器错误响应次数</t>
    <phoneticPr fontId="5" type="noConversion"/>
  </si>
  <si>
    <t>SIG.FailSIP5XX</t>
    <phoneticPr fontId="5" type="noConversion"/>
  </si>
  <si>
    <t>SIP全局失败响应次数</t>
    <phoneticPr fontId="5" type="noConversion"/>
  </si>
  <si>
    <t>SIG.FailSIP6XX</t>
    <phoneticPr fontId="5" type="noConversion"/>
  </si>
  <si>
    <t>SBC 主叫用户早释(用户原因)次数</t>
    <phoneticPr fontId="5" type="noConversion"/>
  </si>
  <si>
    <t>SC.FailSessionOrig.TermiRel</t>
    <phoneticPr fontId="5" type="noConversion"/>
  </si>
  <si>
    <t>SBC 主叫振铃早释(用户原因)次数</t>
    <phoneticPr fontId="5" type="noConversion"/>
  </si>
  <si>
    <t>SC.FailSessionOrig.AlertRel</t>
    <phoneticPr fontId="5" type="noConversion"/>
  </si>
  <si>
    <t>SBC 主叫失败响应次数</t>
  </si>
  <si>
    <t>SC.FailSessionOrig</t>
    <phoneticPr fontId="5" type="noConversion"/>
  </si>
  <si>
    <t>SBC 被叫用户早释(用户原因)次数</t>
    <phoneticPr fontId="5" type="noConversion"/>
  </si>
  <si>
    <t>SC.FailSessionTerm.TermiRel</t>
    <phoneticPr fontId="5" type="noConversion"/>
  </si>
  <si>
    <t>SBC 被叫振铃早释(用户原因)次数</t>
    <phoneticPr fontId="5" type="noConversion"/>
  </si>
  <si>
    <t>SC.FailSessionTerm.AlertRel</t>
    <phoneticPr fontId="5" type="noConversion"/>
  </si>
  <si>
    <t>SBC 被叫失败响应次数</t>
  </si>
  <si>
    <t>SC.FailSessionTerm</t>
    <phoneticPr fontId="5" type="noConversion"/>
  </si>
  <si>
    <t>SBC 被叫会话用户忙次数</t>
  </si>
  <si>
    <t>SC.FailSessionTerm.486</t>
    <phoneticPr fontId="5" type="noConversion"/>
  </si>
  <si>
    <t>SBC 被叫会话用户拒绝次数</t>
  </si>
  <si>
    <t>SC.FailSessionTerm.603</t>
    <phoneticPr fontId="5" type="noConversion"/>
  </si>
  <si>
    <t>SBC 主叫侧中断次数</t>
    <phoneticPr fontId="5" type="noConversion"/>
  </si>
  <si>
    <t>SC.CallDropSessionOrig</t>
    <phoneticPr fontId="5" type="noConversion"/>
  </si>
  <si>
    <t>SBC 被叫侧中断次数</t>
    <phoneticPr fontId="5" type="noConversion"/>
  </si>
  <si>
    <t>SC.CallDropSessionTerm</t>
    <phoneticPr fontId="5" type="noConversion"/>
  </si>
  <si>
    <t>SI</t>
  </si>
  <si>
    <t>接口上行占用带宽</t>
    <phoneticPr fontId="5" type="noConversion"/>
  </si>
  <si>
    <t>字节数/秒</t>
    <phoneticPr fontId="5" type="noConversion"/>
  </si>
  <si>
    <t>接口下行占用带宽</t>
    <phoneticPr fontId="5" type="noConversion"/>
  </si>
  <si>
    <t>接口上行包速率</t>
    <phoneticPr fontId="5" type="noConversion"/>
  </si>
  <si>
    <t>包数/秒</t>
    <phoneticPr fontId="5" type="noConversion"/>
  </si>
  <si>
    <t>接口下行包速率</t>
    <phoneticPr fontId="5" type="noConversion"/>
  </si>
  <si>
    <t>接收的RTP包总数</t>
    <phoneticPr fontId="5" type="noConversion"/>
  </si>
  <si>
    <t>个</t>
  </si>
  <si>
    <t>发送的RTP包总数</t>
    <phoneticPr fontId="5" type="noConversion"/>
  </si>
  <si>
    <t>15分钟</t>
    <phoneticPr fontId="5" type="noConversion"/>
  </si>
  <si>
    <t>SBC 接通话务量</t>
  </si>
  <si>
    <t>erl</t>
  </si>
  <si>
    <t>SBC 占用话务量</t>
  </si>
  <si>
    <t>SBC在测量周期内统计从UE来的初始“Register”消息且注册消息的Expires值不为0。
UE的重注册，UE响应初始注册签权挑战的重注册情况不在统计之内.</t>
    <phoneticPr fontId="5" type="noConversion"/>
  </si>
  <si>
    <t>统计周期内成功注册的次数，包括初始注册，重注册.</t>
    <phoneticPr fontId="5" type="noConversion"/>
  </si>
  <si>
    <t>SBC在向P-CSCF转发收到的初始“Register”消息且Expires值不为0时，会转发由P-CSCF而来的向UE发401要求签权挑战，若UE的响应满足期望的签权，则S-CSCF认为UE注册成功。S-CSCF会向UE回Registe的200 OK消息。 SBC统计在测量周期内所有满足这样流程的事务次数。
UE的重注册，UE响应初始注册签权挑战的重注册情况不在统计之内.</t>
    <phoneticPr fontId="5" type="noConversion"/>
  </si>
  <si>
    <t>在测量周期内SBC收到重注册请求的次数。</t>
    <phoneticPr fontId="5" type="noConversion"/>
  </si>
  <si>
    <t>在测量周期内SBC发送重注册响应的次数。</t>
    <phoneticPr fontId="5" type="noConversion"/>
  </si>
  <si>
    <t>在测量周期内重注册的失败次数。</t>
    <phoneticPr fontId="5" type="noConversion"/>
  </si>
  <si>
    <t>指SBC收到注销的次数，即统计SBC收到 “Register”消息的次数且注册消息的Expires值为0</t>
    <phoneticPr fontId="5" type="noConversion"/>
  </si>
  <si>
    <t>统计SBC对收到注销消息返回200 OK成功响应的次数（注销是指收到“Register”消息且注册消息的Expires值为0）</t>
    <phoneticPr fontId="5" type="noConversion"/>
  </si>
  <si>
    <t>在测量周期内，各成功初始注册服务的建立时长的算术平均值。 
从SBC收到初始注册请求（REGISTER）到SBC收到对应的注册成功响应（200 OK）之间的时间称为一个初始注册服务的建立时长。SBC累计在一个测量周期内所有初始注册服务的建立时长，并将计算结果除以所观察到的注册建立次数，即得平均时长。</t>
    <phoneticPr fontId="5" type="noConversion"/>
  </si>
  <si>
    <t>SBC发送出注册失败响应的总次数，包含了初始注册、重注册和注销的响应</t>
    <phoneticPr fontId="5" type="noConversion"/>
  </si>
  <si>
    <t>指SBC建立 主叫会话的试呼次数，即统计SBC收到主叫会话的初始“Invite”消息的次数</t>
    <phoneticPr fontId="5" type="noConversion"/>
  </si>
  <si>
    <r>
      <t xml:space="preserve">
</t>
    </r>
    <r>
      <rPr>
        <sz val="10"/>
        <rFont val="宋体"/>
        <family val="3"/>
        <charset val="134"/>
      </rPr>
      <t>指SBC建立主叫会话的应答次数，即统计SBC发送对主叫会话的初始Invite消息的“200 OK”消息的次数。</t>
    </r>
    <phoneticPr fontId="5" type="noConversion"/>
  </si>
  <si>
    <t>指SBC建立 被叫会话的试呼次数，即统计SBC接收 被叫会话的初始“Invite”消息的次数</t>
    <phoneticPr fontId="5" type="noConversion"/>
  </si>
  <si>
    <t>SBC建立 被叫会话的接通次数，即统计SBC发送对 被叫会话的初始Invite消息的“180 Ringing”消息的次数。若没有收到对应的”180 Ringing”消息，以收到并发送对应的”200 OK”消息为算。</t>
    <phoneticPr fontId="5" type="noConversion"/>
  </si>
  <si>
    <r>
      <t xml:space="preserve">
</t>
    </r>
    <r>
      <rPr>
        <sz val="10"/>
        <rFont val="宋体"/>
        <family val="3"/>
        <charset val="134"/>
      </rPr>
      <t>指SBC建立主叫会话的应答次数，即统计SBC发送对被叫会话的初始Invite消息的“200 OK”消息的次数。</t>
    </r>
    <phoneticPr fontId="5" type="noConversion"/>
  </si>
  <si>
    <t>指SBC建立会话的应答次数，即统计SBC发送会话的初始Invite消息的“200 OK”消息的次数。</t>
    <phoneticPr fontId="5" type="noConversion"/>
  </si>
  <si>
    <t>统计主叫侧SBC在一个测量周期内所有用户的呼叫总时长占本周期时长的比例，单位是erl。以此来衡量业务对系统资源的占用情况</t>
    <phoneticPr fontId="5" type="noConversion"/>
  </si>
  <si>
    <t>统计被叫侧SBC在一个测量周期内所有用户的呼叫总时长占本周期时长的比例，单位是erl。以此来衡量业务对系统资源的占用情况</t>
    <phoneticPr fontId="5" type="noConversion"/>
  </si>
  <si>
    <t>统计SBC在一个测量周期内所有用户的呼叫总时长占本周期时长的比例，单位是erl。以此来衡量业务对系统资源的占用情况</t>
    <phoneticPr fontId="5" type="noConversion"/>
  </si>
  <si>
    <t>SBC网元被叫侧呼叫过程中每呼叫平均接通会话所需时长(收到invite和180或没有收到180而直接收到200之间的时间间隔)。</t>
    <phoneticPr fontId="5" type="noConversion"/>
  </si>
  <si>
    <r>
      <t>SBC</t>
    </r>
    <r>
      <rPr>
        <sz val="10"/>
        <rFont val="宋体"/>
        <family val="3"/>
        <charset val="134"/>
      </rPr>
      <t>收到</t>
    </r>
    <r>
      <rPr>
        <sz val="10"/>
        <rFont val="Times New Roman"/>
        <family val="1"/>
      </rPr>
      <t>4XX</t>
    </r>
    <r>
      <rPr>
        <sz val="10"/>
        <rFont val="宋体"/>
        <family val="3"/>
        <charset val="134"/>
      </rPr>
      <t>响应的总次数，该指标属于话务类指标，每呼叫只统计一次。</t>
    </r>
    <phoneticPr fontId="5" type="noConversion"/>
  </si>
  <si>
    <r>
      <t>SBC</t>
    </r>
    <r>
      <rPr>
        <sz val="10"/>
        <rFont val="宋体"/>
        <family val="3"/>
        <charset val="134"/>
      </rPr>
      <t>收到</t>
    </r>
    <r>
      <rPr>
        <sz val="10"/>
        <rFont val="Times New Roman"/>
        <family val="1"/>
      </rPr>
      <t>5XX</t>
    </r>
    <r>
      <rPr>
        <sz val="10"/>
        <rFont val="宋体"/>
        <family val="3"/>
        <charset val="134"/>
      </rPr>
      <t>响应的总次数，该指标属于话务类指标，每呼叫只统计一次。</t>
    </r>
    <phoneticPr fontId="5" type="noConversion"/>
  </si>
  <si>
    <r>
      <t>SBC</t>
    </r>
    <r>
      <rPr>
        <sz val="10"/>
        <rFont val="宋体"/>
        <family val="3"/>
        <charset val="134"/>
      </rPr>
      <t>收到</t>
    </r>
    <r>
      <rPr>
        <sz val="10"/>
        <rFont val="Times New Roman"/>
        <family val="1"/>
      </rPr>
      <t>6XX</t>
    </r>
    <r>
      <rPr>
        <sz val="10"/>
        <rFont val="宋体"/>
        <family val="3"/>
        <charset val="134"/>
      </rPr>
      <t>响应的总次数，该指标属于话务类指标，每呼叫只统计一次。</t>
    </r>
    <phoneticPr fontId="5" type="noConversion"/>
  </si>
  <si>
    <t>用户早释：IMS域用户发起呼叫，主叫SBC未收到180响应，收到Cancel请求</t>
    <phoneticPr fontId="5" type="noConversion"/>
  </si>
  <si>
    <t>振铃早释：IMS域用户发起呼叫，主叫SBC收到180响应且又收到Cancel请求时</t>
    <phoneticPr fontId="5" type="noConversion"/>
  </si>
  <si>
    <r>
      <t>SBC</t>
    </r>
    <r>
      <rPr>
        <sz val="10"/>
        <rFont val="宋体"/>
        <family val="3"/>
        <charset val="134"/>
      </rPr>
      <t>主叫侧收到的会话失败总次数。</t>
    </r>
    <phoneticPr fontId="5" type="noConversion"/>
  </si>
  <si>
    <t>用户早释：IMS域用户发起呼叫，被叫SBC未收到180响应，收到Cancel请求</t>
    <phoneticPr fontId="5" type="noConversion"/>
  </si>
  <si>
    <t>振铃早释：IMS域用户发起呼叫，被叫SBC收到180响应，且又收到Cancel请求时</t>
    <phoneticPr fontId="5" type="noConversion"/>
  </si>
  <si>
    <r>
      <t>SBC</t>
    </r>
    <r>
      <rPr>
        <sz val="10"/>
        <rFont val="宋体"/>
        <family val="3"/>
        <charset val="134"/>
      </rPr>
      <t>被叫侧收到的会话失败总次数。</t>
    </r>
    <phoneticPr fontId="5" type="noConversion"/>
  </si>
  <si>
    <r>
      <t>SBC</t>
    </r>
    <r>
      <rPr>
        <sz val="10"/>
        <rFont val="宋体"/>
        <family val="3"/>
        <charset val="134"/>
      </rPr>
      <t>被叫侧收到</t>
    </r>
    <r>
      <rPr>
        <sz val="10"/>
        <rFont val="Times New Roman"/>
        <family val="1"/>
      </rPr>
      <t>486</t>
    </r>
    <r>
      <rPr>
        <sz val="10"/>
        <rFont val="宋体"/>
        <family val="3"/>
        <charset val="134"/>
      </rPr>
      <t>的会话失败总次数。</t>
    </r>
    <phoneticPr fontId="5" type="noConversion"/>
  </si>
  <si>
    <r>
      <t>SBC</t>
    </r>
    <r>
      <rPr>
        <sz val="10"/>
        <rFont val="宋体"/>
        <family val="3"/>
        <charset val="134"/>
      </rPr>
      <t>被叫侧收到</t>
    </r>
    <r>
      <rPr>
        <sz val="10"/>
        <rFont val="Times New Roman"/>
        <family val="1"/>
      </rPr>
      <t>603</t>
    </r>
    <r>
      <rPr>
        <sz val="10"/>
        <rFont val="宋体"/>
        <family val="3"/>
        <charset val="134"/>
      </rPr>
      <t>的会话失败总次数。</t>
    </r>
    <phoneticPr fontId="5" type="noConversion"/>
  </si>
  <si>
    <t>以周期为单位，SBC检测到异常主动发出Bye的次数</t>
    <phoneticPr fontId="5" type="noConversion"/>
  </si>
  <si>
    <t>所有RTP接口收到的RTP包数的总和</t>
    <phoneticPr fontId="5" type="noConversion"/>
  </si>
  <si>
    <t>所有RTP接口发送的RTP包数的总和</t>
    <phoneticPr fontId="5" type="noConversion"/>
  </si>
  <si>
    <t>EQPT.UpPPS</t>
    <phoneticPr fontId="5" type="noConversion"/>
  </si>
  <si>
    <t>EQPT.UpBPS</t>
    <phoneticPr fontId="5" type="noConversion"/>
  </si>
  <si>
    <t>EQPT.DownBPS</t>
    <phoneticPr fontId="5" type="noConversion"/>
  </si>
  <si>
    <t>EQPT.DownPPS</t>
    <phoneticPr fontId="5" type="noConversion"/>
  </si>
  <si>
    <t>EQPT.RTPReceive</t>
    <phoneticPr fontId="5" type="noConversion"/>
  </si>
  <si>
    <t>EQPT.RTPSend</t>
    <phoneticPr fontId="5" type="noConversion"/>
  </si>
  <si>
    <t>次</t>
    <phoneticPr fontId="5" type="noConversion"/>
  </si>
  <si>
    <t>CC</t>
    <phoneticPr fontId="5" type="noConversion"/>
  </si>
  <si>
    <t>15分钟</t>
    <phoneticPr fontId="5" type="noConversion"/>
  </si>
  <si>
    <t>收到媒体协商的ANSWER，尝试内置基础语音编解码转换的次数</t>
    <phoneticPr fontId="5" type="noConversion"/>
  </si>
  <si>
    <t>收到媒体协商的ANSWER，内置基础语音编解码转换成功的次数</t>
    <phoneticPr fontId="5" type="noConversion"/>
  </si>
  <si>
    <t>SC.AttSrvcc</t>
    <phoneticPr fontId="5" type="noConversion"/>
  </si>
  <si>
    <t>SC.AttTranscode</t>
    <phoneticPr fontId="5" type="noConversion"/>
  </si>
  <si>
    <t>SC.SuccTranscode</t>
    <phoneticPr fontId="5" type="noConversion"/>
  </si>
  <si>
    <t xml:space="preserve">网络侧发起注销次数
</t>
    <phoneticPr fontId="5" type="noConversion"/>
  </si>
  <si>
    <t xml:space="preserve">网络侧发起注销成功次数
</t>
    <phoneticPr fontId="5" type="noConversion"/>
  </si>
  <si>
    <t>统计网络侧向UE发送注销通知过程中，SBC收到网络侧发起的注销通知次数</t>
    <phoneticPr fontId="5" type="noConversion"/>
  </si>
  <si>
    <t>统计网络侧向UE发送注销通知过程中，SBC向网络侧发送的注销成功的响应次数</t>
    <phoneticPr fontId="5" type="noConversion"/>
  </si>
  <si>
    <t>15分钟</t>
    <phoneticPr fontId="5" type="noConversion"/>
  </si>
  <si>
    <t>该测量指标用于统计UE订阅注册事件的过程中SBC发出注册事件订阅请求的次数</t>
    <phoneticPr fontId="15" type="noConversion"/>
  </si>
  <si>
    <t>该测量指标用于统计UE订阅注册事件的过程中SBC收到对于注册事件订阅请求的成功响应的次数</t>
    <phoneticPr fontId="15" type="noConversion"/>
  </si>
  <si>
    <t>该测量指标用于统计网络侧通知UE注册状态变化的过程中SBC收到注册事件NOTIFY消息的次数</t>
    <phoneticPr fontId="15" type="noConversion"/>
  </si>
  <si>
    <t>该测量指标用于统计网络侧通知UE注册状态变化的过程中SBC发出对于注册事件NOTIFY消息的成功响应的次数</t>
    <phoneticPr fontId="15" type="noConversion"/>
  </si>
  <si>
    <t>该测量指标用于统计呼叫转移或三方通话业务中SBC收到UE发送的REFER请求的次数。统计范围包括SBC下UE作为主叫方和被叫方两种情形下收到的所有REFER请求。</t>
    <phoneticPr fontId="15" type="noConversion"/>
  </si>
  <si>
    <t xml:space="preserve">SBC 注册事件订阅请求次数
</t>
    <phoneticPr fontId="15" type="noConversion"/>
  </si>
  <si>
    <t xml:space="preserve">SBC 注册事件订阅成功次数
</t>
    <phoneticPr fontId="15" type="noConversion"/>
  </si>
  <si>
    <t xml:space="preserve">SBC 注册事件NOTIFY请求次数
</t>
    <phoneticPr fontId="15" type="noConversion"/>
  </si>
  <si>
    <t xml:space="preserve">SBC 注册事件NOTIFY成功次数
</t>
    <phoneticPr fontId="15" type="noConversion"/>
  </si>
  <si>
    <t>SC.AttSessionOrigOfRoamingUsers</t>
    <phoneticPr fontId="5" type="noConversion"/>
  </si>
  <si>
    <t>SC.SuccSessionOrigOfRoamingUsers</t>
    <phoneticPr fontId="5" type="noConversion"/>
  </si>
  <si>
    <t>SC.AnsSessionOrigOfRoamingUsers</t>
    <phoneticPr fontId="5" type="noConversion"/>
  </si>
  <si>
    <t>SC.AttSessionTermOfRoamingUsers</t>
    <phoneticPr fontId="5" type="noConversion"/>
  </si>
  <si>
    <t>SC.SuccSessionTermOfRoamingUsers</t>
    <phoneticPr fontId="5" type="noConversion"/>
  </si>
  <si>
    <t>SC.AnsSessionTermOfRoamingUsers</t>
    <phoneticPr fontId="5" type="noConversion"/>
  </si>
  <si>
    <t>在测量周期内SBC发送或转发初始注册408响应的次数。</t>
    <phoneticPr fontId="5" type="noConversion"/>
  </si>
  <si>
    <t>SBC 切换成功次数</t>
    <phoneticPr fontId="5" type="noConversion"/>
  </si>
  <si>
    <t>在测量周期内，SBC收到eMSC的切换请求时，STNSR号错误次数</t>
    <phoneticPr fontId="5" type="noConversion"/>
  </si>
  <si>
    <t>在测量周期内，统计SCCAS拒绝切换的次数</t>
    <phoneticPr fontId="5" type="noConversion"/>
  </si>
  <si>
    <t>次</t>
    <phoneticPr fontId="5" type="noConversion"/>
  </si>
  <si>
    <t>CC</t>
    <phoneticPr fontId="5" type="noConversion"/>
  </si>
  <si>
    <t>15分钟</t>
    <phoneticPr fontId="5" type="noConversion"/>
  </si>
  <si>
    <t xml:space="preserve">SBC紧急呼叫建立请求个数
</t>
  </si>
  <si>
    <t>测量指标用于在SBC实现PCSCF功能时，统计在测量周期内收到紧急呼叫初始INVITE请求的个数</t>
    <phoneticPr fontId="5" type="noConversion"/>
  </si>
  <si>
    <t>SBC TC业务请求总数</t>
    <phoneticPr fontId="5" type="noConversion"/>
  </si>
  <si>
    <t>SBC TC业务成功次数</t>
    <phoneticPr fontId="5" type="noConversion"/>
  </si>
  <si>
    <t>在测量周期内，收到来自eMSC的切换请求INVITE的次数</t>
    <phoneticPr fontId="5" type="noConversion"/>
  </si>
  <si>
    <t>收到来自eMSC的切换请求，并且切换成功返回200 OK的次数</t>
    <phoneticPr fontId="5" type="noConversion"/>
  </si>
  <si>
    <t>SBC 切换请求次数</t>
    <phoneticPr fontId="5" type="noConversion"/>
  </si>
  <si>
    <t xml:space="preserve">STNSR号码错误切换失败次数
</t>
    <phoneticPr fontId="5" type="noConversion"/>
  </si>
  <si>
    <t xml:space="preserve">SCCAS拒绝切换次数
</t>
    <phoneticPr fontId="5" type="noConversion"/>
  </si>
  <si>
    <t>次</t>
    <phoneticPr fontId="5" type="noConversion"/>
  </si>
  <si>
    <t>SBC 初始注册超时失败次数</t>
    <phoneticPr fontId="5" type="noConversion"/>
  </si>
  <si>
    <t xml:space="preserve">CMSISDN号码错误切换失败次数
</t>
    <phoneticPr fontId="5" type="noConversion"/>
  </si>
  <si>
    <t>在测量周期内，SBC收到eMSC的切换请求时，CMSISDN号错误次数</t>
    <phoneticPr fontId="5" type="noConversion"/>
  </si>
  <si>
    <t xml:space="preserve">SBC REFER请求次数
</t>
    <phoneticPr fontId="15" type="noConversion"/>
  </si>
  <si>
    <t xml:space="preserve">SBC REFER成功次数
</t>
    <phoneticPr fontId="15" type="noConversion"/>
  </si>
  <si>
    <t>次</t>
    <phoneticPr fontId="5" type="noConversion"/>
  </si>
  <si>
    <t>该测量指标用于统计呼叫转移或三方通话业务中SBC收到对于UE发送的REFER请求的成功响应的次数。统计范围包括SBC下UE作为主叫方和被叫方两种情形下收到的所有对于REFER请求的成功响应。</t>
    <phoneticPr fontId="15" type="noConversion"/>
  </si>
  <si>
    <t>CC</t>
    <phoneticPr fontId="5" type="noConversion"/>
  </si>
  <si>
    <t>15分钟</t>
    <phoneticPr fontId="5" type="noConversion"/>
  </si>
  <si>
    <t>SBC UPDATE请求次数</t>
    <phoneticPr fontId="15" type="noConversion"/>
  </si>
  <si>
    <t>该测量指标用于统计在会话过程中，SBC收到UE发送的UPDATE请求的次数。统计范围包括UE发送更新会话描述请求和UE接受更新会话描述请求两种情形下SBC收到的所有UPDATE请求消息</t>
    <phoneticPr fontId="15" type="noConversion"/>
  </si>
  <si>
    <t>SBC UPDATE成功次数</t>
    <phoneticPr fontId="15" type="noConversion"/>
  </si>
  <si>
    <t xml:space="preserve">SBC PUBLISH请求次数
</t>
    <phoneticPr fontId="15" type="noConversion"/>
  </si>
  <si>
    <t>PUB.AttPublish</t>
    <phoneticPr fontId="5" type="noConversion"/>
  </si>
  <si>
    <t xml:space="preserve">SBC PUBLISH成功次数
</t>
    <phoneticPr fontId="15" type="noConversion"/>
  </si>
  <si>
    <t>PUB.SuccPublish</t>
    <phoneticPr fontId="5" type="noConversion"/>
  </si>
  <si>
    <t>该测量指标用于统计在UE向核心网发布事件状态时，SBC收到对于PUBLISH请求的成功响应的次数</t>
    <phoneticPr fontId="15" type="noConversion"/>
  </si>
  <si>
    <t>SBC OPTIONS请求次数</t>
    <phoneticPr fontId="15" type="noConversion"/>
  </si>
  <si>
    <t>OPT.AttOptions</t>
    <phoneticPr fontId="5" type="noConversion"/>
  </si>
  <si>
    <t>SBC OPTIONS成功次数</t>
    <phoneticPr fontId="15" type="noConversion"/>
  </si>
  <si>
    <t>OPT.SuccOptions</t>
    <phoneticPr fontId="5" type="noConversion"/>
  </si>
  <si>
    <t>秒</t>
    <phoneticPr fontId="5" type="noConversion"/>
  </si>
  <si>
    <t>SIG.DNSLinkUnavailableDuration</t>
    <phoneticPr fontId="5" type="noConversion"/>
  </si>
  <si>
    <t>CC</t>
    <phoneticPr fontId="5" type="noConversion"/>
  </si>
  <si>
    <t>15分钟</t>
    <phoneticPr fontId="5" type="noConversion"/>
  </si>
  <si>
    <t>SIG.DNSBytesSent</t>
    <phoneticPr fontId="5" type="noConversion"/>
  </si>
  <si>
    <t>字节</t>
    <phoneticPr fontId="5" type="noConversion"/>
  </si>
  <si>
    <t>SIG.DNSBytesReceived</t>
    <phoneticPr fontId="5" type="noConversion"/>
  </si>
  <si>
    <t>SIG.DNSMsgSent</t>
    <phoneticPr fontId="5" type="noConversion"/>
  </si>
  <si>
    <t>个</t>
    <phoneticPr fontId="5" type="noConversion"/>
  </si>
  <si>
    <t>SIG.DNSMsgReceived</t>
    <phoneticPr fontId="5" type="noConversion"/>
  </si>
  <si>
    <t>次</t>
    <phoneticPr fontId="5" type="noConversion"/>
  </si>
  <si>
    <t>Gauge</t>
    <phoneticPr fontId="5" type="noConversion"/>
  </si>
  <si>
    <t>15分钟</t>
    <phoneticPr fontId="5" type="noConversion"/>
  </si>
  <si>
    <t>在测量周期内，统计SCC AS 发来的Message次数</t>
    <phoneticPr fontId="15" type="noConversion"/>
  </si>
  <si>
    <t>在测量周期内，统计SBC处理SCC AS Message成功的次数</t>
    <phoneticPr fontId="15" type="noConversion"/>
  </si>
  <si>
    <t>SBC收到SCCAS Message次数</t>
    <phoneticPr fontId="5" type="noConversion"/>
  </si>
  <si>
    <t>SBC处理SCCAS Message成功次数</t>
    <phoneticPr fontId="5" type="noConversion"/>
  </si>
  <si>
    <t>CC</t>
    <phoneticPr fontId="5" type="noConversion"/>
  </si>
  <si>
    <t>15分钟</t>
    <phoneticPr fontId="5" type="noConversion"/>
  </si>
  <si>
    <t>SIG.DNSLinkUnavailable</t>
    <phoneticPr fontId="5" type="noConversion"/>
  </si>
  <si>
    <t>次</t>
    <phoneticPr fontId="5" type="noConversion"/>
  </si>
  <si>
    <t>统计SBC在一个测量周期内所有用户的占用总时长占本周期时长的比例，单位是erl。以此来衡量业务对系统资源的占用情况</t>
    <phoneticPr fontId="13" type="noConversion"/>
  </si>
  <si>
    <t>统计SBC在一个测量周期内所有用户的接通总时长占本周期时长的比例，单位是erl。以此来衡量业务对系统资源的占用情况</t>
    <phoneticPr fontId="13" type="noConversion"/>
  </si>
  <si>
    <t>畸形信令报文系统拒绝呼叫次数</t>
    <phoneticPr fontId="13" type="noConversion"/>
  </si>
  <si>
    <r>
      <t>DER(n</t>
    </r>
    <r>
      <rPr>
        <sz val="8"/>
        <color indexed="8"/>
        <rFont val="宋体"/>
        <family val="3"/>
        <charset val="134"/>
      </rPr>
      <t>≥</t>
    </r>
    <r>
      <rPr>
        <sz val="10"/>
        <color indexed="8"/>
        <rFont val="宋体"/>
        <family val="3"/>
        <charset val="134"/>
      </rPr>
      <t>1)</t>
    </r>
  </si>
  <si>
    <r>
      <t>SBC针对畸形信令报文发送呼叫失败响应次数（</t>
    </r>
    <r>
      <rPr>
        <sz val="10"/>
        <color indexed="8"/>
        <rFont val="FrutigerNext LT Regular"/>
        <family val="2"/>
      </rPr>
      <t>SBC</t>
    </r>
    <r>
      <rPr>
        <sz val="10"/>
        <color indexed="8"/>
        <rFont val="宋体"/>
        <family val="3"/>
        <charset val="134"/>
      </rPr>
      <t>主动发出）</t>
    </r>
    <phoneticPr fontId="13" type="noConversion"/>
  </si>
  <si>
    <t>SBC网元主叫侧呼叫过程中每呼叫平均接通会话所需时长(收到invite和180或带有P-Early-Media头域的183响应或没有收到180/183而直接收到200之间的时间间隔)。</t>
    <phoneticPr fontId="5" type="noConversion"/>
  </si>
  <si>
    <t>SBC 媒体承载丢失会话掉话次数</t>
    <phoneticPr fontId="5" type="noConversion"/>
  </si>
  <si>
    <t>SC.FailSession.MediaDrop</t>
    <phoneticPr fontId="5" type="noConversion"/>
  </si>
  <si>
    <t>SBC收到PCRF发送的ASR的次数，且ASR中Abort Cause为“PS to CS Handover”不含在内</t>
    <phoneticPr fontId="5" type="noConversion"/>
  </si>
  <si>
    <t>SBC收到PCRF发送的ASR的次数，且ASR中Abort Cause为“PS to CS Handover”不含在内</t>
    <phoneticPr fontId="5" type="noConversion"/>
  </si>
  <si>
    <t>SBC 切换失败次数</t>
    <phoneticPr fontId="5" type="noConversion"/>
  </si>
  <si>
    <t>SC.FailSrvcc</t>
    <phoneticPr fontId="5" type="noConversion"/>
  </si>
  <si>
    <t>收到来自eMSC的切换请求，并且切换失败返回不为200 OK的次数</t>
    <phoneticPr fontId="5" type="noConversion"/>
  </si>
  <si>
    <t>SBC与对端DNS设备之间链路不可用次数</t>
  </si>
  <si>
    <t xml:space="preserve">该测量指标用于统计SBC与对端DNS设备之间链路的中断次数。
</t>
  </si>
  <si>
    <t>每当SBC与对端DNS设备之间的链路中断时统计</t>
  </si>
  <si>
    <t>SBC与对端DNS设备之间链路不可用时长</t>
  </si>
  <si>
    <t xml:space="preserve">该测量指标用于统计SBC与对端DNS设备之间的链路不可用时长。
</t>
  </si>
  <si>
    <t>每当SBC与对端DNS设备之间的链路发生中断时开始测量，链路恢复时完成测量</t>
  </si>
  <si>
    <t>SBC与对端DNS设备之间链路发送字节数</t>
  </si>
  <si>
    <t xml:space="preserve">该测量指标用于统计SBC在与对端DNS设备之间的链路上，向对端DNS设备发送消息的字节数。
</t>
  </si>
  <si>
    <t>每当SBC向对端DNS设备发送消息时，将该消息的字节数累加到统计值中</t>
  </si>
  <si>
    <t>SBC与对端DNS设备之间链路接收字节数</t>
  </si>
  <si>
    <t xml:space="preserve">该测量指标用于统计SBC在与对端DNS设备之间的链路上，接收到对端DNS设备发送消息的字节数。
</t>
  </si>
  <si>
    <t>每当SBC接收到对端DNS设备发送的消息时，将该消息的字节数累加到统计值中</t>
  </si>
  <si>
    <t>SBC与对端DNS设备之间链路发送消息总数</t>
  </si>
  <si>
    <t xml:space="preserve">该测量指标用于统计SBC在与对端DNS设备之间的链路上，向对端DNS设备发送消息的个数。
</t>
  </si>
  <si>
    <t>每当SBC向对端DNS设备发送消息时统计</t>
  </si>
  <si>
    <t>SBC与对端DNS设备之间链路接收消息总数</t>
  </si>
  <si>
    <t xml:space="preserve">该测量指标用于统计SBC在与对端DNS设备之间的链路上，接收到对端DNS设备发送消息的个数。
</t>
  </si>
  <si>
    <t>每当SBC接收到对端DNS设备发送的消息时统计</t>
  </si>
  <si>
    <t>Rx接口发送AAR请求次数</t>
    <phoneticPr fontId="5" type="noConversion"/>
  </si>
  <si>
    <t>Rx接口接收AAA响应次数</t>
    <phoneticPr fontId="5" type="noConversion"/>
  </si>
  <si>
    <t>Rx接口发送STR请求次数</t>
    <phoneticPr fontId="5" type="noConversion"/>
  </si>
  <si>
    <t>Rx接口接收STA响应次数</t>
    <phoneticPr fontId="5" type="noConversion"/>
  </si>
  <si>
    <t>Rx接口接受RAR请求次数</t>
    <phoneticPr fontId="5" type="noConversion"/>
  </si>
  <si>
    <t>Rx接口发送RAA响应次数</t>
    <phoneticPr fontId="5" type="noConversion"/>
  </si>
  <si>
    <t>Rx接口接受ASR请求次数</t>
    <phoneticPr fontId="5" type="noConversion"/>
  </si>
  <si>
    <t>Rx接口发送ASA响应次数</t>
    <phoneticPr fontId="5" type="noConversion"/>
  </si>
  <si>
    <t>Rx接口上SBC发送AAR请求次数</t>
    <phoneticPr fontId="5" type="noConversion"/>
  </si>
  <si>
    <t>Rx接口上SBC接收AAA响应次数</t>
    <phoneticPr fontId="5" type="noConversion"/>
  </si>
  <si>
    <t>Rx接口上SBC发送STR请求次数</t>
    <phoneticPr fontId="5" type="noConversion"/>
  </si>
  <si>
    <t>Rx接口上SBC接收STA响应次数</t>
    <phoneticPr fontId="5" type="noConversion"/>
  </si>
  <si>
    <t>Rx接口上SBC接收RAR请求次数</t>
    <phoneticPr fontId="5" type="noConversion"/>
  </si>
  <si>
    <t>Rx接口上SBC发送RAA响应次数</t>
    <phoneticPr fontId="5" type="noConversion"/>
  </si>
  <si>
    <t>Rx接口上SBC接收ASR请求次数</t>
    <phoneticPr fontId="5" type="noConversion"/>
  </si>
  <si>
    <t>Rx接口上SBC发送ASA响应次数</t>
    <phoneticPr fontId="5" type="noConversion"/>
  </si>
  <si>
    <r>
      <rPr>
        <sz val="10"/>
        <color indexed="10"/>
        <rFont val="宋体"/>
        <family val="3"/>
        <charset val="134"/>
      </rPr>
      <t>CHR</t>
    </r>
    <r>
      <rPr>
        <sz val="10"/>
        <rFont val="宋体"/>
        <family val="3"/>
        <charset val="134"/>
      </rPr>
      <t>C</t>
    </r>
    <r>
      <rPr>
        <sz val="10"/>
        <rFont val="宋体"/>
        <family val="3"/>
        <charset val="134"/>
      </rPr>
      <t>A01</t>
    </r>
    <phoneticPr fontId="5" type="noConversion"/>
  </si>
  <si>
    <t>A</t>
    <phoneticPr fontId="5" type="noConversion"/>
  </si>
  <si>
    <t>CPU平均占有率</t>
    <phoneticPr fontId="5" type="noConversion"/>
  </si>
  <si>
    <t>EQPT.CpuUsageMean</t>
    <phoneticPr fontId="5" type="noConversion"/>
  </si>
  <si>
    <t>％</t>
  </si>
  <si>
    <t>测量周期中，CPU的平均使用率。</t>
    <phoneticPr fontId="5" type="noConversion"/>
  </si>
  <si>
    <t>SI</t>
    <phoneticPr fontId="5" type="noConversion"/>
  </si>
  <si>
    <t>ManagedElement</t>
  </si>
  <si>
    <t>物理层</t>
  </si>
  <si>
    <r>
      <rPr>
        <sz val="10"/>
        <color indexed="10"/>
        <rFont val="宋体"/>
        <family val="3"/>
        <charset val="134"/>
      </rPr>
      <t>CHR</t>
    </r>
    <r>
      <rPr>
        <sz val="10"/>
        <rFont val="宋体"/>
        <family val="3"/>
        <charset val="134"/>
      </rPr>
      <t>C</t>
    </r>
    <r>
      <rPr>
        <sz val="10"/>
        <rFont val="宋体"/>
        <family val="3"/>
        <charset val="134"/>
      </rPr>
      <t>A02</t>
    </r>
    <r>
      <rPr>
        <sz val="12"/>
        <rFont val="宋体"/>
        <family val="3"/>
        <charset val="134"/>
      </rPr>
      <t/>
    </r>
  </si>
  <si>
    <t>CPU峰值占有率</t>
    <phoneticPr fontId="5" type="noConversion"/>
  </si>
  <si>
    <t>EQPT.CpuUsageMax</t>
    <phoneticPr fontId="5" type="noConversion"/>
  </si>
  <si>
    <t>测量周期中，CPU的峰值使用率。</t>
    <phoneticPr fontId="5" type="noConversion"/>
  </si>
  <si>
    <r>
      <rPr>
        <sz val="10"/>
        <color indexed="10"/>
        <rFont val="宋体"/>
        <family val="3"/>
        <charset val="134"/>
      </rPr>
      <t>CHR</t>
    </r>
    <r>
      <rPr>
        <sz val="10"/>
        <rFont val="宋体"/>
        <family val="3"/>
        <charset val="134"/>
      </rPr>
      <t>C</t>
    </r>
    <r>
      <rPr>
        <sz val="10"/>
        <rFont val="宋体"/>
        <family val="3"/>
        <charset val="134"/>
      </rPr>
      <t>A03</t>
    </r>
    <r>
      <rPr>
        <sz val="12"/>
        <rFont val="宋体"/>
        <family val="3"/>
        <charset val="134"/>
      </rPr>
      <t/>
    </r>
  </si>
  <si>
    <t>B</t>
    <phoneticPr fontId="5" type="noConversion"/>
  </si>
  <si>
    <t>CPU过载时长</t>
    <phoneticPr fontId="5" type="noConversion"/>
  </si>
  <si>
    <t>EQPT.CpuOverLoadDuration</t>
    <phoneticPr fontId="5" type="noConversion"/>
  </si>
  <si>
    <t>该指标用于统计在一个测量周期内，CPU占用率超过阀值的时长，该阀值可设置。</t>
    <phoneticPr fontId="5" type="noConversion"/>
  </si>
  <si>
    <t>指标编码</t>
    <phoneticPr fontId="5" type="noConversion"/>
  </si>
  <si>
    <t>重要度</t>
    <phoneticPr fontId="5" type="noConversion"/>
  </si>
  <si>
    <t>单位</t>
    <phoneticPr fontId="5" type="noConversion"/>
  </si>
  <si>
    <t>采集方式</t>
    <phoneticPr fontId="5" type="noConversion"/>
  </si>
  <si>
    <t>备注</t>
    <phoneticPr fontId="5" type="noConversion"/>
  </si>
  <si>
    <t>GB</t>
    <phoneticPr fontId="5" type="noConversion"/>
  </si>
  <si>
    <t>CHRCD01</t>
    <phoneticPr fontId="5" type="noConversion"/>
  </si>
  <si>
    <t>已用磁盘容量</t>
    <phoneticPr fontId="5" type="noConversion"/>
  </si>
  <si>
    <t>EQPT.BoardDiskUsed</t>
    <phoneticPr fontId="5" type="noConversion"/>
  </si>
  <si>
    <t>该指标用于统计网元的磁盘已经使用的空间大小。</t>
    <phoneticPr fontId="5" type="noConversion"/>
  </si>
  <si>
    <t>CHRCD02</t>
  </si>
  <si>
    <t>可用磁盘容量</t>
    <phoneticPr fontId="5" type="noConversion"/>
  </si>
  <si>
    <t>EQPT.BoardDiskTotal</t>
    <phoneticPr fontId="5" type="noConversion"/>
  </si>
  <si>
    <t>该指标用于统计网元总的磁盘空间大小。</t>
    <phoneticPr fontId="5" type="noConversion"/>
  </si>
  <si>
    <t>EthernetPort</t>
  </si>
  <si>
    <r>
      <rPr>
        <sz val="10"/>
        <color indexed="10"/>
        <rFont val="宋体"/>
        <family val="3"/>
        <charset val="134"/>
      </rPr>
      <t>CHR</t>
    </r>
    <r>
      <rPr>
        <sz val="10"/>
        <rFont val="宋体"/>
        <family val="3"/>
        <charset val="134"/>
      </rPr>
      <t>C</t>
    </r>
    <r>
      <rPr>
        <sz val="10"/>
        <rFont val="宋体"/>
        <family val="3"/>
        <charset val="134"/>
      </rPr>
      <t>C02</t>
    </r>
    <r>
      <rPr>
        <sz val="12"/>
        <rFont val="宋体"/>
        <family val="3"/>
        <charset val="134"/>
      </rPr>
      <t/>
    </r>
  </si>
  <si>
    <r>
      <rPr>
        <sz val="10"/>
        <color indexed="10"/>
        <rFont val="宋体"/>
        <family val="3"/>
        <charset val="134"/>
      </rPr>
      <t>CHR</t>
    </r>
    <r>
      <rPr>
        <sz val="10"/>
        <rFont val="宋体"/>
        <family val="3"/>
        <charset val="134"/>
      </rPr>
      <t>C</t>
    </r>
    <r>
      <rPr>
        <sz val="10"/>
        <rFont val="宋体"/>
        <family val="3"/>
        <charset val="134"/>
      </rPr>
      <t>C03</t>
    </r>
    <r>
      <rPr>
        <sz val="12"/>
        <rFont val="宋体"/>
        <family val="3"/>
        <charset val="134"/>
      </rPr>
      <t/>
    </r>
  </si>
  <si>
    <t xml:space="preserve">端口接收包数 </t>
  </si>
  <si>
    <t>SIG.RecvPkg</t>
  </si>
  <si>
    <r>
      <rPr>
        <sz val="10"/>
        <color indexed="10"/>
        <rFont val="宋体"/>
        <family val="3"/>
        <charset val="134"/>
      </rPr>
      <t>CHR</t>
    </r>
    <r>
      <rPr>
        <sz val="10"/>
        <rFont val="宋体"/>
        <family val="3"/>
        <charset val="134"/>
      </rPr>
      <t>C</t>
    </r>
    <r>
      <rPr>
        <sz val="10"/>
        <rFont val="宋体"/>
        <family val="3"/>
        <charset val="134"/>
      </rPr>
      <t>B01</t>
    </r>
    <phoneticPr fontId="5" type="noConversion"/>
  </si>
  <si>
    <t>已用内存</t>
    <phoneticPr fontId="5" type="noConversion"/>
  </si>
  <si>
    <t>EQPT.BoardMemUsed</t>
    <phoneticPr fontId="5" type="noConversion"/>
  </si>
  <si>
    <t>MB</t>
    <phoneticPr fontId="5" type="noConversion"/>
  </si>
  <si>
    <t>该指标用于统计单板的内存已经使用的空间大小。</t>
    <phoneticPr fontId="5" type="noConversion"/>
  </si>
  <si>
    <r>
      <rPr>
        <sz val="10"/>
        <color indexed="10"/>
        <rFont val="宋体"/>
        <family val="3"/>
        <charset val="134"/>
      </rPr>
      <t>CHR</t>
    </r>
    <r>
      <rPr>
        <sz val="10"/>
        <rFont val="宋体"/>
        <family val="3"/>
        <charset val="134"/>
      </rPr>
      <t>C</t>
    </r>
    <r>
      <rPr>
        <sz val="10"/>
        <rFont val="宋体"/>
        <family val="3"/>
        <charset val="134"/>
      </rPr>
      <t>B02</t>
    </r>
    <r>
      <rPr>
        <sz val="12"/>
        <rFont val="宋体"/>
        <family val="3"/>
        <charset val="134"/>
      </rPr>
      <t/>
    </r>
  </si>
  <si>
    <t>可用内存</t>
    <phoneticPr fontId="5" type="noConversion"/>
  </si>
  <si>
    <t>EQPT.BoardMemTotal</t>
    <phoneticPr fontId="5" type="noConversion"/>
  </si>
  <si>
    <t>该指标用于统计单板总的内存空间大小。</t>
    <phoneticPr fontId="5" type="noConversion"/>
  </si>
  <si>
    <t>CA</t>
    <phoneticPr fontId="5" type="noConversion"/>
  </si>
  <si>
    <t>CB</t>
    <phoneticPr fontId="5" type="noConversion"/>
  </si>
  <si>
    <t>CB</t>
    <phoneticPr fontId="5" type="noConversion"/>
  </si>
  <si>
    <t>SC.RejSession</t>
    <phoneticPr fontId="5" type="noConversion"/>
  </si>
  <si>
    <t>SC.MalfPktRejSession</t>
    <phoneticPr fontId="5" type="noConversion"/>
  </si>
  <si>
    <t>SC.AttEmgSess</t>
    <phoneticPr fontId="5" type="noConversion"/>
  </si>
  <si>
    <t>SC.FailEmgSess.380</t>
    <phoneticPr fontId="5" type="noConversion"/>
  </si>
  <si>
    <t>SC.AttRefer</t>
    <phoneticPr fontId="5" type="noConversion"/>
  </si>
  <si>
    <t>SC.SuccRefer</t>
    <phoneticPr fontId="5" type="noConversion"/>
  </si>
  <si>
    <t>SC.AttUpdate</t>
    <phoneticPr fontId="5" type="noConversion"/>
  </si>
  <si>
    <t>SC.SuccUpdate</t>
    <phoneticPr fontId="5" type="noConversion"/>
  </si>
  <si>
    <r>
      <t>PCC</t>
    </r>
    <r>
      <rPr>
        <sz val="12"/>
        <rFont val="宋体"/>
        <family val="3"/>
        <charset val="134"/>
      </rPr>
      <t>.</t>
    </r>
    <r>
      <rPr>
        <sz val="10"/>
        <rFont val="宋体"/>
        <family val="3"/>
        <charset val="134"/>
      </rPr>
      <t>AARReq</t>
    </r>
    <phoneticPr fontId="5" type="noConversion"/>
  </si>
  <si>
    <t>PCC.AAARsp</t>
    <phoneticPr fontId="5" type="noConversion"/>
  </si>
  <si>
    <t>PCC.STRReq</t>
    <phoneticPr fontId="5" type="noConversion"/>
  </si>
  <si>
    <t>PCC.STARsp</t>
    <phoneticPr fontId="5" type="noConversion"/>
  </si>
  <si>
    <t>PCC.RARRep</t>
    <phoneticPr fontId="5" type="noConversion"/>
  </si>
  <si>
    <t>PCC.RAARsp</t>
    <phoneticPr fontId="5" type="noConversion"/>
  </si>
  <si>
    <t>PCC.ASRRep</t>
    <phoneticPr fontId="5" type="noConversion"/>
  </si>
  <si>
    <t>PCC.ASARsp</t>
    <phoneticPr fontId="5" type="noConversion"/>
  </si>
  <si>
    <t>物理接口收到来自网络的流量带宽</t>
    <phoneticPr fontId="5" type="noConversion"/>
  </si>
  <si>
    <t>物理接口发送到网络的流量带宽</t>
    <phoneticPr fontId="5" type="noConversion"/>
  </si>
  <si>
    <t>物理接口收到来自网络的报文速率</t>
    <phoneticPr fontId="5" type="noConversion"/>
  </si>
  <si>
    <t>物理接口发送到网络的报文速率</t>
    <phoneticPr fontId="5" type="noConversion"/>
  </si>
  <si>
    <t>EpRpDynDnsSbc</t>
    <phoneticPr fontId="19" type="noConversion"/>
  </si>
  <si>
    <t>charter</t>
    <phoneticPr fontId="5" type="noConversion"/>
  </si>
  <si>
    <t>unit</t>
    <phoneticPr fontId="5" type="noConversion"/>
  </si>
  <si>
    <t>小计</t>
    <phoneticPr fontId="5" type="noConversion"/>
  </si>
  <si>
    <t>HA</t>
    <phoneticPr fontId="5" type="noConversion"/>
  </si>
  <si>
    <t>SBC 注册相关测量</t>
    <phoneticPr fontId="5" type="noConversion"/>
  </si>
  <si>
    <t>HB</t>
    <phoneticPr fontId="5" type="noConversion"/>
  </si>
  <si>
    <t>SBC 会话相关测量</t>
    <phoneticPr fontId="5" type="noConversion"/>
  </si>
  <si>
    <t>HC</t>
    <phoneticPr fontId="5" type="noConversion"/>
  </si>
  <si>
    <t>物理端口媒体面消息性能测量</t>
    <phoneticPr fontId="5" type="noConversion"/>
  </si>
  <si>
    <t>HD</t>
    <phoneticPr fontId="5" type="noConversion"/>
  </si>
  <si>
    <t>SBC DNS链路相关测量</t>
    <phoneticPr fontId="5" type="noConversion"/>
  </si>
  <si>
    <t>HE</t>
    <phoneticPr fontId="5" type="noConversion"/>
  </si>
  <si>
    <t>Rx 消息性能测量</t>
    <phoneticPr fontId="5" type="noConversion"/>
  </si>
  <si>
    <t>CPU占用率测量</t>
    <phoneticPr fontId="5" type="noConversion"/>
  </si>
  <si>
    <t>内存占用率测量</t>
    <phoneticPr fontId="5" type="noConversion"/>
  </si>
  <si>
    <t>以太网端口流量测量</t>
    <phoneticPr fontId="5" type="noConversion"/>
  </si>
  <si>
    <t>CD</t>
    <phoneticPr fontId="5" type="noConversion"/>
  </si>
  <si>
    <t>磁盘占用率测量</t>
    <phoneticPr fontId="5" type="noConversion"/>
  </si>
  <si>
    <t>合计</t>
    <phoneticPr fontId="5" type="noConversion"/>
  </si>
  <si>
    <t>UR.UserRegSucc</t>
    <phoneticPr fontId="5" type="noConversion"/>
  </si>
  <si>
    <t>UR.UserRoamingRegSucc</t>
    <phoneticPr fontId="5" type="noConversion"/>
  </si>
  <si>
    <t>UR.FailReg</t>
    <phoneticPr fontId="5" type="noConversion"/>
  </si>
  <si>
    <t>UR.AttReg</t>
    <phoneticPr fontId="5" type="noConversion"/>
  </si>
  <si>
    <t>UR.AttInitReg</t>
    <phoneticPr fontId="5" type="noConversion"/>
  </si>
  <si>
    <t>UR.SuccInitReg</t>
    <phoneticPr fontId="5" type="noConversion"/>
  </si>
  <si>
    <t>UR.FailInitReg</t>
    <phoneticPr fontId="5" type="noConversion"/>
  </si>
  <si>
    <t>UR.FailInitReg.408</t>
    <phoneticPr fontId="5" type="noConversion"/>
  </si>
  <si>
    <t>UR.AttReReg</t>
    <phoneticPr fontId="5" type="noConversion"/>
  </si>
  <si>
    <t>UR.SuccReReg</t>
    <phoneticPr fontId="5" type="noConversion"/>
  </si>
  <si>
    <t>UR.FailReReg</t>
    <phoneticPr fontId="5" type="noConversion"/>
  </si>
  <si>
    <t>UR.AttDeRegUe</t>
    <phoneticPr fontId="5" type="noConversion"/>
  </si>
  <si>
    <t>UR.SuccDeRegUe</t>
    <phoneticPr fontId="5" type="noConversion"/>
  </si>
  <si>
    <t>UR.FailDeRegUe</t>
    <phoneticPr fontId="5" type="noConversion"/>
  </si>
  <si>
    <t>UR.RoamingInitReg</t>
    <phoneticPr fontId="5" type="noConversion"/>
  </si>
  <si>
    <t>UR.SuccRoamingInitReg</t>
    <phoneticPr fontId="5" type="noConversion"/>
  </si>
  <si>
    <t>UR.FailRoamingReg.403</t>
    <phoneticPr fontId="5" type="noConversion"/>
  </si>
  <si>
    <t>UR.AttNetDeReg</t>
    <phoneticPr fontId="5" type="noConversion"/>
  </si>
  <si>
    <t>UR.SuccNetDeReg</t>
    <phoneticPr fontId="5" type="noConversion"/>
  </si>
  <si>
    <t>MSG.AttMessage</t>
    <phoneticPr fontId="5" type="noConversion"/>
  </si>
  <si>
    <t>MSG.SuccMessage</t>
    <phoneticPr fontId="5" type="noConversion"/>
  </si>
  <si>
    <t>SUB.AttSubscribeReg</t>
    <phoneticPr fontId="5" type="noConversion"/>
  </si>
  <si>
    <t>SUB.SuccSubscribeReg</t>
    <phoneticPr fontId="5" type="noConversion"/>
  </si>
  <si>
    <t>SUB.AttNotifyReg</t>
    <phoneticPr fontId="5" type="noConversion"/>
  </si>
  <si>
    <t>SUB.SuccNotifyReg</t>
    <phoneticPr fontId="5" type="noConversion"/>
  </si>
  <si>
    <r>
      <t>SC.</t>
    </r>
    <r>
      <rPr>
        <sz val="12"/>
        <color indexed="8"/>
        <rFont val="宋体"/>
        <family val="3"/>
        <charset val="134"/>
      </rPr>
      <t>SeizureTraf</t>
    </r>
    <phoneticPr fontId="13" type="noConversion"/>
  </si>
  <si>
    <r>
      <t>SC.</t>
    </r>
    <r>
      <rPr>
        <sz val="12"/>
        <color indexed="8"/>
        <rFont val="宋体"/>
        <family val="3"/>
        <charset val="134"/>
      </rPr>
      <t>ConnectTraf</t>
    </r>
    <phoneticPr fontId="13" type="noConversion"/>
  </si>
  <si>
    <r>
      <t>SC.</t>
    </r>
    <r>
      <rPr>
        <sz val="12"/>
        <rFont val="宋体"/>
        <family val="3"/>
        <charset val="134"/>
      </rPr>
      <t>SuccSrvcc</t>
    </r>
    <phoneticPr fontId="5" type="noConversion"/>
  </si>
  <si>
    <r>
      <t>SC.Fail</t>
    </r>
    <r>
      <rPr>
        <sz val="12"/>
        <rFont val="宋体"/>
        <family val="3"/>
        <charset val="134"/>
      </rPr>
      <t>Srvcc.WrongStnsr</t>
    </r>
    <phoneticPr fontId="5" type="noConversion"/>
  </si>
  <si>
    <r>
      <t>SC.Fail</t>
    </r>
    <r>
      <rPr>
        <sz val="12"/>
        <rFont val="宋体"/>
        <family val="3"/>
        <charset val="134"/>
      </rPr>
      <t>Srvcc.WrongMsisdn</t>
    </r>
    <phoneticPr fontId="5" type="noConversion"/>
  </si>
  <si>
    <r>
      <t>SC.Fail</t>
    </r>
    <r>
      <rPr>
        <sz val="12"/>
        <rFont val="宋体"/>
        <family val="3"/>
        <charset val="134"/>
      </rPr>
      <t>Srvcc.SccasRej</t>
    </r>
    <phoneticPr fontId="5" type="noConversion"/>
  </si>
  <si>
    <t>数据类型</t>
    <phoneticPr fontId="5" type="noConversion"/>
  </si>
  <si>
    <t>整数</t>
    <phoneticPr fontId="5" type="noConversion"/>
  </si>
  <si>
    <t>实数</t>
    <phoneticPr fontId="5" type="noConversion"/>
  </si>
  <si>
    <t>CE</t>
    <phoneticPr fontId="5" type="noConversion"/>
  </si>
  <si>
    <t>数据库空间占用率测量</t>
    <phoneticPr fontId="5" type="noConversion"/>
  </si>
  <si>
    <t>英文名称</t>
    <phoneticPr fontId="27" type="noConversion"/>
  </si>
  <si>
    <t>中文名称</t>
    <phoneticPr fontId="27" type="noConversion"/>
  </si>
  <si>
    <t>定义</t>
    <phoneticPr fontId="27" type="noConversion"/>
  </si>
  <si>
    <t>触发点</t>
    <phoneticPr fontId="27" type="noConversion"/>
  </si>
  <si>
    <t>空间粒度</t>
    <phoneticPr fontId="27" type="noConversion"/>
  </si>
  <si>
    <t>时间粒度</t>
    <phoneticPr fontId="27" type="noConversion"/>
  </si>
  <si>
    <t>上报周期</t>
    <phoneticPr fontId="27" type="noConversion"/>
  </si>
  <si>
    <t>英文名称</t>
    <phoneticPr fontId="5" type="noConversion"/>
  </si>
  <si>
    <t>中文名称</t>
    <phoneticPr fontId="5" type="noConversion"/>
  </si>
  <si>
    <t>定义</t>
    <phoneticPr fontId="5" type="noConversion"/>
  </si>
  <si>
    <t>触发点</t>
    <phoneticPr fontId="5" type="noConversion"/>
  </si>
  <si>
    <t>空间粒度</t>
    <phoneticPr fontId="5" type="noConversion"/>
  </si>
  <si>
    <t>时间粒度</t>
    <phoneticPr fontId="5" type="noConversion"/>
  </si>
  <si>
    <t>上报周期</t>
    <phoneticPr fontId="5" type="noConversion"/>
  </si>
  <si>
    <t>集中式</t>
    <phoneticPr fontId="5" type="noConversion"/>
  </si>
  <si>
    <t>集中式</t>
    <phoneticPr fontId="5" type="noConversion"/>
  </si>
  <si>
    <t>分离式Sgc</t>
    <phoneticPr fontId="5" type="noConversion"/>
  </si>
  <si>
    <t>数据类型</t>
    <phoneticPr fontId="5" type="noConversion"/>
  </si>
  <si>
    <t>实数</t>
    <phoneticPr fontId="5" type="noConversion"/>
  </si>
  <si>
    <t>整数</t>
    <phoneticPr fontId="5" type="noConversion"/>
  </si>
  <si>
    <t>CHRCE01</t>
    <phoneticPr fontId="5" type="noConversion"/>
  </si>
  <si>
    <t>EQPT.BoardDBUsed</t>
    <phoneticPr fontId="5" type="noConversion"/>
  </si>
  <si>
    <t>已用数据库空间容量</t>
    <phoneticPr fontId="5" type="noConversion"/>
  </si>
  <si>
    <t>该指标用于统计网元的数据库已经使用的空间大小。</t>
    <phoneticPr fontId="5" type="noConversion"/>
  </si>
  <si>
    <r>
      <t>CHRHE02</t>
    </r>
    <r>
      <rPr>
        <sz val="12"/>
        <rFont val="宋体"/>
        <family val="3"/>
        <charset val="134"/>
      </rPr>
      <t/>
    </r>
  </si>
  <si>
    <t>EQPT.BoardDBTotal</t>
    <phoneticPr fontId="5" type="noConversion"/>
  </si>
  <si>
    <t>可用数据库空间容量</t>
    <phoneticPr fontId="5" type="noConversion"/>
  </si>
  <si>
    <t>该指标用于统计网元总的数据库空间大小。</t>
    <phoneticPr fontId="5" type="noConversion"/>
  </si>
  <si>
    <t>HF</t>
    <phoneticPr fontId="5" type="noConversion"/>
  </si>
  <si>
    <t>HG</t>
    <phoneticPr fontId="5" type="noConversion"/>
  </si>
  <si>
    <t>HH</t>
    <phoneticPr fontId="5" type="noConversion"/>
  </si>
  <si>
    <t>HJ</t>
    <phoneticPr fontId="5" type="noConversion"/>
  </si>
  <si>
    <t>集中式SBC适用</t>
    <phoneticPr fontId="5" type="noConversion"/>
  </si>
  <si>
    <t>分离式场景下，信令面功能适用</t>
    <phoneticPr fontId="5" type="noConversion"/>
  </si>
  <si>
    <t>V1.0</t>
    <phoneticPr fontId="5" type="noConversion"/>
  </si>
  <si>
    <t>将涉及到集中和分散场景下HA、HB、HC05、HC06、HE表中数据进行分SHEET页呈现，即增加HF、HG、HH、HJ工作表。</t>
    <phoneticPr fontId="5" type="noConversion"/>
  </si>
  <si>
    <r>
      <rPr>
        <sz val="10"/>
        <color indexed="10"/>
        <rFont val="宋体"/>
        <family val="3"/>
        <charset val="134"/>
      </rPr>
      <t>CHR</t>
    </r>
    <r>
      <rPr>
        <sz val="10"/>
        <rFont val="宋体"/>
        <family val="3"/>
        <charset val="134"/>
      </rPr>
      <t>C</t>
    </r>
    <r>
      <rPr>
        <sz val="10"/>
        <rFont val="宋体"/>
        <family val="3"/>
        <charset val="134"/>
      </rPr>
      <t>C01</t>
    </r>
    <phoneticPr fontId="5" type="noConversion"/>
  </si>
  <si>
    <t>CB</t>
    <phoneticPr fontId="5" type="noConversion"/>
  </si>
  <si>
    <t>SIG.RecvKB</t>
    <phoneticPr fontId="5" type="noConversion"/>
  </si>
  <si>
    <t xml:space="preserve">端口接收字节数 </t>
    <phoneticPr fontId="5" type="noConversion"/>
  </si>
  <si>
    <t>该指标用于统计外网口在统计时间内接收的字节数。</t>
    <phoneticPr fontId="5" type="noConversion"/>
  </si>
  <si>
    <t>网口收包</t>
    <phoneticPr fontId="5" type="noConversion"/>
  </si>
  <si>
    <r>
      <t>C</t>
    </r>
    <r>
      <rPr>
        <sz val="12"/>
        <rFont val="宋体"/>
        <family val="3"/>
        <charset val="134"/>
      </rPr>
      <t>C</t>
    </r>
    <phoneticPr fontId="5" type="noConversion"/>
  </si>
  <si>
    <t>整数</t>
    <phoneticPr fontId="5" type="noConversion"/>
  </si>
  <si>
    <t>KB</t>
    <phoneticPr fontId="5" type="noConversion"/>
  </si>
  <si>
    <t>15分钟</t>
    <phoneticPr fontId="5" type="noConversion"/>
  </si>
  <si>
    <t>CB</t>
    <phoneticPr fontId="5" type="noConversion"/>
  </si>
  <si>
    <t>SIG.RecvKBPS</t>
    <phoneticPr fontId="5" type="noConversion"/>
  </si>
  <si>
    <t xml:space="preserve">端口接收字节率 </t>
    <phoneticPr fontId="5" type="noConversion"/>
  </si>
  <si>
    <t>该指标用于统计网口单位时间接收的字节数。用户通过分析该指标，可以了解到网口的实际工作情况。</t>
    <phoneticPr fontId="5" type="noConversion"/>
  </si>
  <si>
    <t>网口收包</t>
    <phoneticPr fontId="5" type="noConversion"/>
  </si>
  <si>
    <r>
      <t>S</t>
    </r>
    <r>
      <rPr>
        <sz val="12"/>
        <rFont val="宋体"/>
        <family val="3"/>
        <charset val="134"/>
      </rPr>
      <t>I</t>
    </r>
    <phoneticPr fontId="5" type="noConversion"/>
  </si>
  <si>
    <t>实数</t>
    <phoneticPr fontId="5" type="noConversion"/>
  </si>
  <si>
    <t>KBPS</t>
    <phoneticPr fontId="5" type="noConversion"/>
  </si>
  <si>
    <t>该指标用于统计网口在统计时间内接收到的数据包数量。</t>
    <phoneticPr fontId="5" type="noConversion"/>
  </si>
  <si>
    <r>
      <t>C</t>
    </r>
    <r>
      <rPr>
        <sz val="12"/>
        <rFont val="宋体"/>
        <family val="3"/>
        <charset val="134"/>
      </rPr>
      <t>C</t>
    </r>
    <phoneticPr fontId="5" type="noConversion"/>
  </si>
  <si>
    <t>整数</t>
    <phoneticPr fontId="5" type="noConversion"/>
  </si>
  <si>
    <t>包</t>
    <phoneticPr fontId="5" type="noConversion"/>
  </si>
  <si>
    <r>
      <rPr>
        <sz val="10"/>
        <color indexed="10"/>
        <rFont val="宋体"/>
        <family val="3"/>
        <charset val="134"/>
      </rPr>
      <t>CHR</t>
    </r>
    <r>
      <rPr>
        <sz val="10"/>
        <rFont val="宋体"/>
        <family val="3"/>
        <charset val="134"/>
      </rPr>
      <t>C</t>
    </r>
    <r>
      <rPr>
        <sz val="10"/>
        <rFont val="宋体"/>
        <family val="3"/>
        <charset val="134"/>
      </rPr>
      <t>C04</t>
    </r>
    <r>
      <rPr>
        <sz val="12"/>
        <rFont val="宋体"/>
        <family val="3"/>
        <charset val="134"/>
      </rPr>
      <t/>
    </r>
  </si>
  <si>
    <t>SIG.RecvPPS</t>
  </si>
  <si>
    <t xml:space="preserve">端口接收包率 </t>
  </si>
  <si>
    <t>该指标用于统计网口在一定的工作模式下的接收包速率。用户通过分析该指标，可以了解到网口的实际工作情况。</t>
    <phoneticPr fontId="5" type="noConversion"/>
  </si>
  <si>
    <t>包/秒</t>
    <phoneticPr fontId="5" type="noConversion"/>
  </si>
  <si>
    <r>
      <rPr>
        <sz val="10"/>
        <color indexed="10"/>
        <rFont val="宋体"/>
        <family val="3"/>
        <charset val="134"/>
      </rPr>
      <t>CHR</t>
    </r>
    <r>
      <rPr>
        <sz val="10"/>
        <rFont val="宋体"/>
        <family val="3"/>
        <charset val="134"/>
      </rPr>
      <t>C</t>
    </r>
    <r>
      <rPr>
        <sz val="10"/>
        <rFont val="宋体"/>
        <family val="3"/>
        <charset val="134"/>
      </rPr>
      <t>C05</t>
    </r>
    <r>
      <rPr>
        <sz val="12"/>
        <rFont val="宋体"/>
        <family val="3"/>
        <charset val="134"/>
      </rPr>
      <t/>
    </r>
  </si>
  <si>
    <t>SIG.RecvErrPkg</t>
  </si>
  <si>
    <t xml:space="preserve">端口接收错包数  </t>
  </si>
  <si>
    <t>该指标用于统计网口接收错包数。</t>
    <phoneticPr fontId="5" type="noConversion"/>
  </si>
  <si>
    <r>
      <rPr>
        <sz val="10"/>
        <color indexed="10"/>
        <rFont val="宋体"/>
        <family val="3"/>
        <charset val="134"/>
      </rPr>
      <t>CHR</t>
    </r>
    <r>
      <rPr>
        <sz val="10"/>
        <rFont val="宋体"/>
        <family val="3"/>
        <charset val="134"/>
      </rPr>
      <t>C</t>
    </r>
    <r>
      <rPr>
        <sz val="10"/>
        <rFont val="宋体"/>
        <family val="3"/>
        <charset val="134"/>
      </rPr>
      <t>C06</t>
    </r>
    <r>
      <rPr>
        <sz val="12"/>
        <rFont val="宋体"/>
        <family val="3"/>
        <charset val="134"/>
      </rPr>
      <t/>
    </r>
  </si>
  <si>
    <t>SIG.RecvErrPPS</t>
  </si>
  <si>
    <t xml:space="preserve">端口接收错包率 </t>
  </si>
  <si>
    <t>该指标用于统计网口单位时间接收数据包的错包情况。用户通过分析该指标，可以了解到网口的实际工作情况。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</si>
  <si>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C07</t>
    </r>
    <r>
      <rPr>
        <sz val="12"/>
        <rFont val="宋体"/>
        <family val="3"/>
        <charset val="134"/>
      </rPr>
      <t/>
    </r>
  </si>
  <si>
    <t>SIG.RecvLoss</t>
  </si>
  <si>
    <t xml:space="preserve">端口接收丢包数  </t>
  </si>
  <si>
    <t>该指标表示在统计时间内，网口接收数据包丢失的数据包数量。</t>
    <phoneticPr fontId="5" type="noConversion"/>
  </si>
  <si>
    <r>
      <rPr>
        <sz val="10"/>
        <color indexed="10"/>
        <rFont val="宋体"/>
        <family val="3"/>
        <charset val="134"/>
      </rPr>
      <t>CHR</t>
    </r>
    <r>
      <rPr>
        <sz val="10"/>
        <rFont val="宋体"/>
        <family val="3"/>
        <charset val="134"/>
      </rPr>
      <t>C</t>
    </r>
    <r>
      <rPr>
        <sz val="10"/>
        <rFont val="宋体"/>
        <family val="3"/>
        <charset val="134"/>
      </rPr>
      <t>C08</t>
    </r>
    <r>
      <rPr>
        <sz val="12"/>
        <rFont val="宋体"/>
        <family val="3"/>
        <charset val="134"/>
      </rPr>
      <t/>
    </r>
  </si>
  <si>
    <t>SIG.RecvLossPPS</t>
  </si>
  <si>
    <t>端口接收丢包率</t>
  </si>
  <si>
    <t>该指标表示网口接收数据包在单位时间丢失的数据包数量。用户通过分析该指标，可以了解到网口的实际工作情况。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</si>
  <si>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C09</t>
    </r>
    <r>
      <rPr>
        <sz val="12"/>
        <rFont val="宋体"/>
        <family val="3"/>
        <charset val="134"/>
      </rPr>
      <t/>
    </r>
  </si>
  <si>
    <t>SIG.SendKB</t>
  </si>
  <si>
    <t xml:space="preserve">端口发送字节数 </t>
  </si>
  <si>
    <t>该指标用于统计外网口在某一段时间内发送的字节数。</t>
    <phoneticPr fontId="5" type="noConversion"/>
  </si>
  <si>
    <t>网口发包</t>
    <phoneticPr fontId="5" type="noConversion"/>
  </si>
  <si>
    <r>
      <rPr>
        <sz val="10"/>
        <color indexed="10"/>
        <rFont val="宋体"/>
        <family val="3"/>
        <charset val="134"/>
      </rPr>
      <t>CHR</t>
    </r>
    <r>
      <rPr>
        <sz val="10"/>
        <rFont val="宋体"/>
        <family val="3"/>
        <charset val="134"/>
      </rPr>
      <t>C</t>
    </r>
    <r>
      <rPr>
        <sz val="10"/>
        <rFont val="宋体"/>
        <family val="3"/>
        <charset val="134"/>
      </rPr>
      <t>C10</t>
    </r>
    <r>
      <rPr>
        <sz val="12"/>
        <rFont val="宋体"/>
        <family val="3"/>
        <charset val="134"/>
      </rPr>
      <t/>
    </r>
  </si>
  <si>
    <t>SIG.SendKBPS</t>
  </si>
  <si>
    <t>端口发送字节率</t>
  </si>
  <si>
    <t>该指标用于统计网口单位时间发送的字节数。用户通过分析该指标，可以了解到网口的实际工作情况。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</si>
  <si>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C11</t>
    </r>
    <r>
      <rPr>
        <sz val="12"/>
        <rFont val="宋体"/>
        <family val="3"/>
        <charset val="134"/>
      </rPr>
      <t/>
    </r>
  </si>
  <si>
    <t>SIG.SendPkg</t>
  </si>
  <si>
    <t xml:space="preserve">端口发送包数 </t>
  </si>
  <si>
    <t>该指标用于统计网口在统计时间内发送的数据包数量。</t>
    <phoneticPr fontId="5" type="noConversion"/>
  </si>
  <si>
    <r>
      <rPr>
        <sz val="10"/>
        <color indexed="10"/>
        <rFont val="宋体"/>
        <family val="3"/>
        <charset val="134"/>
      </rPr>
      <t>CHR</t>
    </r>
    <r>
      <rPr>
        <sz val="10"/>
        <rFont val="宋体"/>
        <family val="3"/>
        <charset val="134"/>
      </rPr>
      <t>C</t>
    </r>
    <r>
      <rPr>
        <sz val="10"/>
        <rFont val="宋体"/>
        <family val="3"/>
        <charset val="134"/>
      </rPr>
      <t>C12</t>
    </r>
    <r>
      <rPr>
        <sz val="12"/>
        <rFont val="宋体"/>
        <family val="3"/>
        <charset val="134"/>
      </rPr>
      <t/>
    </r>
  </si>
  <si>
    <t>SIG.SendPPS</t>
  </si>
  <si>
    <t xml:space="preserve">端口发送包率 </t>
  </si>
  <si>
    <t>该指标用于统计网口在一定的工作模式下的发送包速率。用户通过分析该指标，可以了解到网口的实际工作情况。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</si>
  <si>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C13</t>
    </r>
    <r>
      <rPr>
        <sz val="12"/>
        <rFont val="宋体"/>
        <family val="3"/>
        <charset val="134"/>
      </rPr>
      <t/>
    </r>
  </si>
  <si>
    <t>SIG.SendErrPkg</t>
  </si>
  <si>
    <t xml:space="preserve">端口发送错包数  </t>
  </si>
  <si>
    <t>该指标用于统计网口发送数据包的错包情况。用户通过分析该指标，可以了解到网口的实际工作情况。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</si>
  <si>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C14</t>
    </r>
    <r>
      <rPr>
        <sz val="12"/>
        <rFont val="宋体"/>
        <family val="3"/>
        <charset val="134"/>
      </rPr>
      <t/>
    </r>
  </si>
  <si>
    <t>SIG.SenderrPPS</t>
    <phoneticPr fontId="5" type="noConversion"/>
  </si>
  <si>
    <t>端口发送错包率</t>
  </si>
  <si>
    <t>该指标用于统计网口单位时间发送数据包的错包情况。用户通过分析该指标，可以了解到网口的实际工作情况。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</si>
  <si>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C15</t>
    </r>
    <r>
      <rPr>
        <sz val="12"/>
        <rFont val="宋体"/>
        <family val="3"/>
        <charset val="134"/>
      </rPr>
      <t/>
    </r>
  </si>
  <si>
    <t>SIG.SendLoss</t>
  </si>
  <si>
    <t xml:space="preserve">端口发送丢包数  </t>
  </si>
  <si>
    <t>指标表示在统计时间内，网口发送数据包丢失的数据包数量。</t>
    <phoneticPr fontId="5" type="noConversion"/>
  </si>
  <si>
    <r>
      <rPr>
        <sz val="10"/>
        <color indexed="10"/>
        <rFont val="宋体"/>
        <family val="3"/>
        <charset val="134"/>
      </rPr>
      <t>CHR</t>
    </r>
    <r>
      <rPr>
        <sz val="10"/>
        <rFont val="宋体"/>
        <family val="3"/>
        <charset val="134"/>
      </rPr>
      <t>C</t>
    </r>
    <r>
      <rPr>
        <sz val="10"/>
        <rFont val="宋体"/>
        <family val="3"/>
        <charset val="134"/>
      </rPr>
      <t>C16</t>
    </r>
    <r>
      <rPr>
        <sz val="12"/>
        <rFont val="宋体"/>
        <family val="3"/>
        <charset val="134"/>
      </rPr>
      <t/>
    </r>
  </si>
  <si>
    <t>SIG.SendLossPPS</t>
  </si>
  <si>
    <t>端口发送丢包率</t>
  </si>
  <si>
    <t>该指标表示网口发送数据包在单位时间丢失的数据包数量。用户通过分析该指标，可以了解到网口的实际工作情况。</t>
    <phoneticPr fontId="5" type="noConversion"/>
  </si>
  <si>
    <r>
      <rPr>
        <sz val="10"/>
        <color indexed="10"/>
        <rFont val="宋体"/>
        <family val="3"/>
        <charset val="134"/>
      </rPr>
      <t>CHR</t>
    </r>
    <r>
      <rPr>
        <sz val="10"/>
        <rFont val="宋体"/>
        <family val="3"/>
        <charset val="134"/>
      </rPr>
      <t>C</t>
    </r>
    <r>
      <rPr>
        <sz val="10"/>
        <rFont val="宋体"/>
        <family val="3"/>
        <charset val="134"/>
      </rPr>
      <t>C17</t>
    </r>
    <r>
      <rPr>
        <sz val="12"/>
        <rFont val="宋体"/>
        <family val="3"/>
        <charset val="134"/>
      </rPr>
      <t/>
    </r>
  </si>
  <si>
    <t>CC</t>
    <phoneticPr fontId="5" type="noConversion"/>
  </si>
  <si>
    <t>SIG.ConflictPkg</t>
  </si>
  <si>
    <t>端口冲突包数</t>
  </si>
  <si>
    <r>
      <t>该指标表示网口发送或接收的数据包在统计时间内产生的</t>
    </r>
    <r>
      <rPr>
        <sz val="10"/>
        <rFont val="Times New Roman"/>
        <family val="1"/>
      </rPr>
      <t>IP</t>
    </r>
    <r>
      <rPr>
        <sz val="10"/>
        <rFont val="宋体"/>
        <family val="3"/>
        <charset val="134"/>
      </rPr>
      <t>冲突包数量。</t>
    </r>
    <phoneticPr fontId="5" type="noConversion"/>
  </si>
  <si>
    <t>网口收发包</t>
    <phoneticPr fontId="5" type="noConversion"/>
  </si>
  <si>
    <r>
      <rPr>
        <sz val="10"/>
        <color indexed="10"/>
        <rFont val="宋体"/>
        <family val="3"/>
        <charset val="134"/>
      </rPr>
      <t>CHR</t>
    </r>
    <r>
      <rPr>
        <sz val="10"/>
        <rFont val="宋体"/>
        <family val="3"/>
        <charset val="134"/>
      </rPr>
      <t>C</t>
    </r>
    <r>
      <rPr>
        <sz val="10"/>
        <rFont val="宋体"/>
        <family val="3"/>
        <charset val="134"/>
      </rPr>
      <t>C18</t>
    </r>
    <r>
      <rPr>
        <sz val="12"/>
        <rFont val="宋体"/>
        <family val="3"/>
        <charset val="134"/>
      </rPr>
      <t/>
    </r>
  </si>
  <si>
    <t>SIG.ConflictPPS</t>
  </si>
  <si>
    <t>端口冲突包率</t>
  </si>
  <si>
    <r>
      <t>该指标表示网口发送或接收的数据包在单位时间内产生的</t>
    </r>
    <r>
      <rPr>
        <sz val="10"/>
        <rFont val="Times New Roman"/>
        <family val="1"/>
      </rPr>
      <t>IP</t>
    </r>
    <r>
      <rPr>
        <sz val="10"/>
        <rFont val="宋体"/>
        <family val="3"/>
        <charset val="134"/>
      </rPr>
      <t>冲突包数量。用户通过分析该指标，可以了解到网口的实际工作情况。</t>
    </r>
    <phoneticPr fontId="5" type="noConversion"/>
  </si>
  <si>
    <r>
      <t>(中国移动CM-IMS CSCF/BGCF设备规范</t>
    </r>
    <r>
      <rPr>
        <sz val="10"/>
        <rFont val="宋体"/>
        <family val="3"/>
        <charset val="134"/>
      </rPr>
      <t>)</t>
    </r>
    <phoneticPr fontId="5" type="noConversion"/>
  </si>
  <si>
    <r>
      <t>CPU占用率超过阀值。（中国移动</t>
    </r>
    <r>
      <rPr>
        <sz val="10"/>
        <rFont val="宋体"/>
        <family val="3"/>
        <charset val="134"/>
      </rPr>
      <t>CM-IMS CSCF/BGCF</t>
    </r>
    <r>
      <rPr>
        <sz val="10"/>
        <rFont val="宋体"/>
        <family val="3"/>
        <charset val="134"/>
      </rPr>
      <t>设备规范）</t>
    </r>
    <phoneticPr fontId="5" type="noConversion"/>
  </si>
  <si>
    <t>为适配测试工具进行的格式调整。</t>
    <phoneticPr fontId="13" type="noConversion"/>
  </si>
  <si>
    <r>
      <t>V1.1</t>
    </r>
    <r>
      <rPr>
        <sz val="10"/>
        <rFont val="宋体"/>
        <family val="3"/>
        <charset val="134"/>
      </rPr>
      <t>.0</t>
    </r>
    <phoneticPr fontId="5" type="noConversion"/>
  </si>
  <si>
    <r>
      <t>V1.1</t>
    </r>
    <r>
      <rPr>
        <sz val="10"/>
        <rFont val="宋体"/>
        <family val="3"/>
        <charset val="134"/>
      </rPr>
      <t>.1</t>
    </r>
    <r>
      <rPr>
        <sz val="11"/>
        <color theme="1"/>
        <rFont val="宋体"/>
        <family val="2"/>
        <charset val="134"/>
        <scheme val="minor"/>
      </rPr>
      <t/>
    </r>
  </si>
  <si>
    <t>单板内存。（中国移动CM-IMS CSCF/BGCF设备规范）</t>
    <phoneticPr fontId="5" type="noConversion"/>
  </si>
  <si>
    <t>网元磁盘。（中国移动CM-IMS CSCF/BGCF设备规范）</t>
    <phoneticPr fontId="5" type="noConversion"/>
  </si>
  <si>
    <t>网元数据库。（中国移动CM-IMS CSCF/BGCF设备规范）</t>
    <phoneticPr fontId="5" type="noConversion"/>
  </si>
  <si>
    <t>测试要求</t>
    <phoneticPr fontId="5" type="noConversion"/>
  </si>
  <si>
    <t>测试要求</t>
    <phoneticPr fontId="5" type="noConversion"/>
  </si>
  <si>
    <t>用户注册成功。（TS24.229）</t>
  </si>
  <si>
    <t>用户注册成功。（TS24.229）</t>
    <phoneticPr fontId="5" type="noConversion"/>
  </si>
  <si>
    <r>
      <t>"REGISTER"消息的”200 OK”响应；（</t>
    </r>
    <r>
      <rPr>
        <sz val="10"/>
        <rFont val="宋体"/>
        <family val="3"/>
        <charset val="134"/>
      </rPr>
      <t>TS24.229）</t>
    </r>
    <r>
      <rPr>
        <sz val="10"/>
        <rFont val="宋体"/>
        <family val="3"/>
        <charset val="134"/>
      </rPr>
      <t xml:space="preserve">
</t>
    </r>
    <phoneticPr fontId="5" type="noConversion"/>
  </si>
  <si>
    <r>
      <t>"REGISTER"</t>
    </r>
    <r>
      <rPr>
        <sz val="10"/>
        <rFont val="宋体"/>
        <family val="3"/>
        <charset val="134"/>
      </rPr>
      <t>消息的失败响应；
定时器超时；（</t>
    </r>
    <r>
      <rPr>
        <sz val="10"/>
        <rFont val="Times New Roman"/>
        <family val="1"/>
      </rPr>
      <t>TS24.229</t>
    </r>
    <r>
      <rPr>
        <sz val="10"/>
        <rFont val="宋体"/>
        <family val="3"/>
        <charset val="134"/>
      </rPr>
      <t>）</t>
    </r>
    <phoneticPr fontId="5" type="noConversion"/>
  </si>
  <si>
    <r>
      <t>收到"REGISTER"消息（EXPIRE不等于0）。（</t>
    </r>
    <r>
      <rPr>
        <sz val="10"/>
        <rFont val="宋体"/>
        <family val="3"/>
        <charset val="134"/>
      </rPr>
      <t>TS24.229）</t>
    </r>
    <phoneticPr fontId="5" type="noConversion"/>
  </si>
  <si>
    <t>收到从UE来的初始“Register”消息且注册消息的Expires值不为0。（3GPP 23.228）</t>
  </si>
  <si>
    <t>收到从UE来的初始“Register”消息且注册消息的Expires值不为0。（3GPP 23.228）</t>
    <phoneticPr fontId="5" type="noConversion"/>
  </si>
  <si>
    <r>
      <t>发送初始注册的“200 OK”。（</t>
    </r>
    <r>
      <rPr>
        <sz val="10"/>
        <rFont val="宋体"/>
        <family val="3"/>
        <charset val="134"/>
      </rPr>
      <t>3GPP 23.228</t>
    </r>
    <r>
      <rPr>
        <sz val="10"/>
        <rFont val="宋体"/>
        <family val="3"/>
        <charset val="134"/>
      </rPr>
      <t>）</t>
    </r>
    <phoneticPr fontId="5" type="noConversion"/>
  </si>
  <si>
    <r>
      <t>SBC发送初始注册的失败响应。（</t>
    </r>
    <r>
      <rPr>
        <sz val="10"/>
        <rFont val="宋体"/>
        <family val="3"/>
        <charset val="134"/>
      </rPr>
      <t>3GPP 23.228</t>
    </r>
    <r>
      <rPr>
        <sz val="10"/>
        <rFont val="宋体"/>
        <family val="3"/>
        <charset val="134"/>
      </rPr>
      <t>）</t>
    </r>
    <phoneticPr fontId="5" type="noConversion"/>
  </si>
  <si>
    <r>
      <t>SBC发送或转发初始注册的408响应。（</t>
    </r>
    <r>
      <rPr>
        <sz val="10"/>
        <rFont val="宋体"/>
        <family val="3"/>
        <charset val="134"/>
      </rPr>
      <t>3GPP 23.228</t>
    </r>
    <r>
      <rPr>
        <sz val="10"/>
        <rFont val="宋体"/>
        <family val="3"/>
        <charset val="134"/>
      </rPr>
      <t>）</t>
    </r>
    <phoneticPr fontId="5" type="noConversion"/>
  </si>
  <si>
    <r>
      <t>SBC收到重注册的SIP_REGISTER消息。（</t>
    </r>
    <r>
      <rPr>
        <sz val="10"/>
        <rFont val="宋体"/>
        <family val="3"/>
        <charset val="134"/>
      </rPr>
      <t>3GPP 23.228</t>
    </r>
    <r>
      <rPr>
        <sz val="10"/>
        <rFont val="宋体"/>
        <family val="3"/>
        <charset val="134"/>
      </rPr>
      <t>）</t>
    </r>
    <phoneticPr fontId="5" type="noConversion"/>
  </si>
  <si>
    <r>
      <t>SBC发送重注册的SIP_200_OK消息。（</t>
    </r>
    <r>
      <rPr>
        <sz val="10"/>
        <rFont val="宋体"/>
        <family val="3"/>
        <charset val="134"/>
      </rPr>
      <t>3GPP 23.228</t>
    </r>
    <r>
      <rPr>
        <sz val="10"/>
        <rFont val="宋体"/>
        <family val="3"/>
        <charset val="134"/>
      </rPr>
      <t>）</t>
    </r>
    <phoneticPr fontId="5" type="noConversion"/>
  </si>
  <si>
    <r>
      <t>SBC发送重注册的失败响应。（</t>
    </r>
    <r>
      <rPr>
        <sz val="10"/>
        <rFont val="宋体"/>
        <family val="3"/>
        <charset val="134"/>
      </rPr>
      <t>3GPP 23.228</t>
    </r>
    <r>
      <rPr>
        <sz val="10"/>
        <rFont val="宋体"/>
        <family val="3"/>
        <charset val="134"/>
      </rPr>
      <t>）</t>
    </r>
    <phoneticPr fontId="5" type="noConversion"/>
  </si>
  <si>
    <r>
      <t>收到 “Register”消息且注册消息的Expires值为0。（</t>
    </r>
    <r>
      <rPr>
        <sz val="10"/>
        <rFont val="宋体"/>
        <family val="3"/>
        <charset val="134"/>
      </rPr>
      <t>3GPP 23.228</t>
    </r>
    <r>
      <rPr>
        <sz val="10"/>
        <rFont val="宋体"/>
        <family val="3"/>
        <charset val="134"/>
      </rPr>
      <t>）</t>
    </r>
    <phoneticPr fontId="5" type="noConversion"/>
  </si>
  <si>
    <r>
      <t>收到注销消息返回200 OK成功响应。（</t>
    </r>
    <r>
      <rPr>
        <sz val="10"/>
        <rFont val="宋体"/>
        <family val="3"/>
        <charset val="134"/>
      </rPr>
      <t>3GPP 23.228</t>
    </r>
    <r>
      <rPr>
        <sz val="10"/>
        <rFont val="宋体"/>
        <family val="3"/>
        <charset val="134"/>
      </rPr>
      <t>）</t>
    </r>
    <phoneticPr fontId="5" type="noConversion"/>
  </si>
  <si>
    <r>
      <t>SBC发送UE注销失败响应。（</t>
    </r>
    <r>
      <rPr>
        <sz val="10"/>
        <rFont val="宋体"/>
        <family val="3"/>
        <charset val="134"/>
      </rPr>
      <t>3GPP 23.228</t>
    </r>
    <r>
      <rPr>
        <sz val="10"/>
        <rFont val="宋体"/>
        <family val="3"/>
        <charset val="134"/>
      </rPr>
      <t>）</t>
    </r>
    <phoneticPr fontId="5" type="noConversion"/>
  </si>
  <si>
    <r>
      <t>SBC向UE返回注册成功的200 OK响应时进行统计。（</t>
    </r>
    <r>
      <rPr>
        <sz val="10"/>
        <rFont val="宋体"/>
        <family val="3"/>
        <charset val="134"/>
      </rPr>
      <t>3GPP 23.228</t>
    </r>
    <r>
      <rPr>
        <sz val="10"/>
        <rFont val="宋体"/>
        <family val="3"/>
        <charset val="134"/>
      </rPr>
      <t>）</t>
    </r>
    <phoneticPr fontId="5" type="noConversion"/>
  </si>
  <si>
    <r>
      <t>SBC</t>
    </r>
    <r>
      <rPr>
        <sz val="10"/>
        <rFont val="宋体"/>
        <family val="3"/>
        <charset val="134"/>
      </rPr>
      <t>发送注册失败响应</t>
    </r>
    <r>
      <rPr>
        <sz val="10"/>
        <rFont val="Times New Roman"/>
        <family val="1"/>
      </rPr>
      <t>4XX</t>
    </r>
    <r>
      <rPr>
        <sz val="10"/>
        <rFont val="宋体"/>
        <family val="3"/>
        <charset val="134"/>
      </rPr>
      <t>、</t>
    </r>
    <r>
      <rPr>
        <sz val="10"/>
        <rFont val="Times New Roman"/>
        <family val="1"/>
      </rPr>
      <t>5XX</t>
    </r>
    <r>
      <rPr>
        <sz val="10"/>
        <rFont val="宋体"/>
        <family val="3"/>
        <charset val="134"/>
      </rPr>
      <t>、</t>
    </r>
    <r>
      <rPr>
        <sz val="10"/>
        <rFont val="Times New Roman"/>
        <family val="1"/>
      </rPr>
      <t>6XX</t>
    </r>
    <r>
      <rPr>
        <sz val="10"/>
        <rFont val="宋体"/>
        <family val="3"/>
        <charset val="134"/>
      </rPr>
      <t>。（</t>
    </r>
    <r>
      <rPr>
        <sz val="10"/>
        <rFont val="Times New Roman"/>
        <family val="1"/>
      </rPr>
      <t>3GPP 23.228</t>
    </r>
    <r>
      <rPr>
        <sz val="10"/>
        <rFont val="宋体"/>
        <family val="3"/>
        <charset val="134"/>
      </rPr>
      <t>）</t>
    </r>
    <phoneticPr fontId="5" type="noConversion"/>
  </si>
  <si>
    <r>
      <t>收到来自核心侧注销通知的NOTIFY消息时统计。（</t>
    </r>
    <r>
      <rPr>
        <sz val="10"/>
        <rFont val="宋体"/>
        <family val="3"/>
        <charset val="134"/>
      </rPr>
      <t>3GPP 23.228</t>
    </r>
    <r>
      <rPr>
        <sz val="10"/>
        <rFont val="宋体"/>
        <family val="3"/>
        <charset val="134"/>
      </rPr>
      <t>）</t>
    </r>
    <phoneticPr fontId="5" type="noConversion"/>
  </si>
  <si>
    <r>
      <t>向网络侧返回注销成功的200 OK响应时统计。（</t>
    </r>
    <r>
      <rPr>
        <sz val="10"/>
        <rFont val="宋体"/>
        <family val="3"/>
        <charset val="134"/>
      </rPr>
      <t>3GPP 23.228</t>
    </r>
    <r>
      <rPr>
        <sz val="10"/>
        <rFont val="宋体"/>
        <family val="3"/>
        <charset val="134"/>
      </rPr>
      <t>）</t>
    </r>
    <phoneticPr fontId="5" type="noConversion"/>
  </si>
  <si>
    <r>
      <t>SBC收到SCC AS发送的MESSAGE时统计。（</t>
    </r>
    <r>
      <rPr>
        <sz val="10"/>
        <rFont val="宋体"/>
        <family val="3"/>
        <charset val="134"/>
      </rPr>
      <t>3GPP 23.228</t>
    </r>
    <r>
      <rPr>
        <sz val="10"/>
        <rFont val="宋体"/>
        <family val="3"/>
        <charset val="134"/>
      </rPr>
      <t>）</t>
    </r>
    <phoneticPr fontId="15" type="noConversion"/>
  </si>
  <si>
    <r>
      <t>收到SCC AS发送的MESSAGE后，成功发送200 OK后统计。（</t>
    </r>
    <r>
      <rPr>
        <sz val="10"/>
        <rFont val="宋体"/>
        <family val="3"/>
        <charset val="134"/>
      </rPr>
      <t>3GPP 23.228</t>
    </r>
    <r>
      <rPr>
        <sz val="10"/>
        <rFont val="宋体"/>
        <family val="3"/>
        <charset val="134"/>
      </rPr>
      <t>）</t>
    </r>
    <phoneticPr fontId="15" type="noConversion"/>
  </si>
  <si>
    <r>
      <t>SBC发出注册事件SUBSCRIBE请求时统计。（</t>
    </r>
    <r>
      <rPr>
        <sz val="10"/>
        <rFont val="宋体"/>
        <family val="3"/>
        <charset val="134"/>
      </rPr>
      <t>3GPP 23.228</t>
    </r>
    <r>
      <rPr>
        <sz val="10"/>
        <rFont val="宋体"/>
        <family val="3"/>
        <charset val="134"/>
      </rPr>
      <t>）</t>
    </r>
    <phoneticPr fontId="15" type="noConversion"/>
  </si>
  <si>
    <r>
      <t>SBC收到对于注册事件订阅请求的200 OK或202 Accepted响应，且该响应是一个正确响应时统计。（</t>
    </r>
    <r>
      <rPr>
        <sz val="10"/>
        <rFont val="宋体"/>
        <family val="3"/>
        <charset val="134"/>
      </rPr>
      <t>3GPP 23.228</t>
    </r>
    <r>
      <rPr>
        <sz val="10"/>
        <rFont val="宋体"/>
        <family val="3"/>
        <charset val="134"/>
      </rPr>
      <t>）</t>
    </r>
    <phoneticPr fontId="15" type="noConversion"/>
  </si>
  <si>
    <r>
      <t>SBC收到注册事件NOTIFY消息时统计。（</t>
    </r>
    <r>
      <rPr>
        <sz val="10"/>
        <rFont val="宋体"/>
        <family val="3"/>
        <charset val="134"/>
      </rPr>
      <t>3GPP 23.228</t>
    </r>
    <r>
      <rPr>
        <sz val="10"/>
        <rFont val="宋体"/>
        <family val="3"/>
        <charset val="134"/>
      </rPr>
      <t>）</t>
    </r>
    <phoneticPr fontId="15" type="noConversion"/>
  </si>
  <si>
    <r>
      <t>SBC成功处理注册事件NOTIFY消息，并发出对应的200 OK响应时统计。（</t>
    </r>
    <r>
      <rPr>
        <sz val="10"/>
        <rFont val="宋体"/>
        <family val="3"/>
        <charset val="134"/>
      </rPr>
      <t>3GPP 23.228</t>
    </r>
    <r>
      <rPr>
        <sz val="10"/>
        <rFont val="宋体"/>
        <family val="3"/>
        <charset val="134"/>
      </rPr>
      <t>）</t>
    </r>
    <phoneticPr fontId="15" type="noConversion"/>
  </si>
  <si>
    <t>收到"BYE"消息的次数。（TS24.229）</t>
  </si>
  <si>
    <t>资源不足、设备过载等(不包括畸形信令报文）,SBC发送呼叫失败响应次数。（TS24.229）</t>
  </si>
  <si>
    <t>SBC收到主叫会话的初始“Invite”消息。（3GPP 23.228）</t>
  </si>
  <si>
    <t>发送对主叫会话的初始Invite消息的“180 Ringing”或者或带有P-Early-Media头域的183响应消息的次数。（3GPP 23.228）</t>
  </si>
  <si>
    <t>主叫侧SBC发送会话初始INVITE请求的200 OK 响应时进行统计。（3GPP 23.228）</t>
  </si>
  <si>
    <t>接收 被叫会话的初始“Invite”消息。（3GPP 23.228）</t>
  </si>
  <si>
    <t>发送被叫会话的初始Invite消息的“180 Ringing”响应消息，在没有180响应消息的时候以“200 OK”响应消息为准。（3GPP 23.228）</t>
  </si>
  <si>
    <t>被叫侧SBC发送会话初始INVITE请求的200 OK 响应时进行统计。（3GPP 23.228）</t>
  </si>
  <si>
    <t>SBC收到会话的初始“Invite”消息数。（3GPP 23.228）</t>
  </si>
  <si>
    <t>发送对会话的初始Invite消息的“180 Ringing”响应或带有P-Early-Media头域的183响应消息，在没有180/183响应消息的时候以“200 OK”响应消息为准。（3GPP 23.228）</t>
  </si>
  <si>
    <t>收到200 OK（初始INVITE）消息；（3GPP 23.228）</t>
  </si>
  <si>
    <t>SBC发送会话的失败响应（4XX/5XX/6XX）时进行统计。（3GPP 23.228）</t>
  </si>
  <si>
    <t>SBC收到PCRF发送的ASR的次数，且ASR中Abort Cause为“PS to CS Handover”不含在内。（TS29.214）</t>
  </si>
  <si>
    <t>统计主叫侧SBC会话已应答到会话正常结束的时长。(初始INVITE的200 OK到BYE间，跨周期呼叫投影到相应统计周期）。（3GPP 23.228）</t>
  </si>
  <si>
    <t>统计被叫侧SBC会话已应答到会话正常结束的时长。(初始INVITE的200 OK到BYE间，跨周期呼叫投影到相应统计周期）。（3GPP 23.228）</t>
  </si>
  <si>
    <t>统计SBC会话已应答到会话正常结束的时长。(初始INVITE的200 OK到BYE间）。（3GPP 23.228）</t>
  </si>
  <si>
    <t>IMS域用户发起呼叫，主叫侧SBC收到被叫180响应或带有P-Early-Media头域的183响应。
如果主叫侧SBC没有收到180/183响应，统计收到被叫200响应。（3GPP 23.228）</t>
  </si>
  <si>
    <t>IMS域用户发起呼叫，被叫侧SBC收到被叫180响应。
如果被叫侧SBC没有收到180响应，统计收到被叫200响应。（3GPP 23.228）</t>
  </si>
  <si>
    <t>每时间间隔采样，周期末算平均值。（中国移动CM-IMS CSCF/BGCF设备规范）</t>
  </si>
  <si>
    <t>每时间间隔采样，周期末算最大值。（中国移动CM-IMS CSCF/BGCF设备规范）</t>
  </si>
  <si>
    <t>SBC收到4XX响应。（RFC 3261）</t>
  </si>
  <si>
    <t>SBC收到5XX响应。（RFC 3261）</t>
  </si>
  <si>
    <t>SBC收到6XX响应。（RFC 3261）</t>
  </si>
  <si>
    <t>用户早释：IMS域用户发起呼叫，主叫SBC未收到180响应，收到Cancel请求。（3GPP 23.228）</t>
  </si>
  <si>
    <t>振铃早释：IMS域用户发起呼叫，主叫SBC收到180响应，且又收到Cancel请求时。（3GPP 23.228）</t>
  </si>
  <si>
    <t>SBC主叫侧收到会话失败4XX、5XX、6XX响应。（RFC 3261）</t>
  </si>
  <si>
    <t>用户早释：IMS域用户发起呼叫，被叫SBC未收到180响应，收到Cancel请求。（3GPP 23.228）</t>
  </si>
  <si>
    <t>振铃早释：IMS域用户发起呼叫，被叫SBC收到180响应，且又收到Cancel请求时。（3GPP 23.228）</t>
  </si>
  <si>
    <t>SBC被叫侧收到会话失败4XX、5XX、6XX响应。（RFC 3261）</t>
  </si>
  <si>
    <t>SBC被叫侧收到会话失败486响应。（RFC 3261）</t>
  </si>
  <si>
    <t>SBC被叫侧收到会话失败603响应。（RFC 3261）</t>
  </si>
  <si>
    <t>用户异常（媒体中断、用户掉线）、网络中断、网络拥塞，SBC主动发Bye的次数；
SBC自身Session Timer超时、长时无媒体检测，SBC主动发Bye的次数。（RFC 4028）</t>
  </si>
  <si>
    <t>在收到初始INVITE消息后，统计到呼叫释放（正常释放、异常释放）的话务量。（3GPP 23.228）</t>
  </si>
  <si>
    <t>在收到初始INVITE的180消息或200消息后，统计到呼叫释放（正常释放、异常释放）的话务量。（3GPP 23.228）</t>
  </si>
  <si>
    <t>SBC针对畸形信令报文发送呼叫失败响应次数。(TS24.229)</t>
  </si>
  <si>
    <t>SBC在测量周期内收到紧急呼叫初始INVITE请求时，统计值加1。(3GPP 23.228)</t>
  </si>
  <si>
    <t>在测量周期内，收到来自eMSC的切换请求INVITE的次数。(TS23.216)</t>
  </si>
  <si>
    <t>收到来自eMSC的切换请求，并且切换成功返回200 OK的次数。(TS23.216)</t>
  </si>
  <si>
    <t>收到来自eMSC的切换请求，并且切换失败返回不为200 OK的次数。(TS23.216)</t>
  </si>
  <si>
    <t>到eMSC的INVITE消息，如果STNSR号码不正确，给eMSC回错后进行统计。(TS23.216)</t>
  </si>
  <si>
    <t>到eMSC的INVITE消息，如果CMSISDN号码不正确，给eMSC回错后进行统计。(TS23.216)</t>
  </si>
  <si>
    <t>切换中收到SCCAS发送来的reINVITE-OXX（4XX-6XX）响应时统计；(TS23.216)</t>
  </si>
  <si>
    <t>收到媒体协商的ANSWER，尝试内置基础语音编解码转换的次数。(RFC4867)</t>
  </si>
  <si>
    <t>收到媒体协商的ANSWER，内置基础语音编解码转换成功的次数。(RFC4867)</t>
  </si>
  <si>
    <t>SBC收到REFER请求时统计。(3GPP 23.228)</t>
  </si>
  <si>
    <t>SBC收到REFER请求的200 OK响应时统计。(3GPP 23.228)</t>
  </si>
  <si>
    <t>SBC收到UPDATE请求时统计。(3GPP 23.228)</t>
  </si>
  <si>
    <t>SBC收到对于UPDATE请求的200 OK响应时统计。(3GPP 23.228)</t>
  </si>
  <si>
    <t>SBC收到PUBLISH请求时统计。(3GPP 23.228)</t>
  </si>
  <si>
    <t>SBC收到对于PUBLISH请求的200 OK响应时统计。(3GPP 23.228)</t>
  </si>
  <si>
    <t>SBC收到OPTIONS请求时统计。(3GPP 23.228)</t>
  </si>
  <si>
    <t>SBC处理完OPTIONS请求后返回200 OK响应时统计；
SBC转发的OPTIONS请求的成功响应时统计；(3GPP 23.228)</t>
  </si>
  <si>
    <r>
      <t>(TS24.229</t>
    </r>
    <r>
      <rPr>
        <sz val="10"/>
        <rFont val="宋体"/>
        <family val="3"/>
        <charset val="134"/>
      </rPr>
      <t>)</t>
    </r>
    <phoneticPr fontId="5" type="noConversion"/>
  </si>
  <si>
    <r>
      <t>(TS24.230)</t>
    </r>
    <r>
      <rPr>
        <sz val="10"/>
        <rFont val="宋体"/>
        <family val="3"/>
        <charset val="134"/>
      </rPr>
      <t/>
    </r>
  </si>
  <si>
    <r>
      <t>(TS24.231)</t>
    </r>
    <r>
      <rPr>
        <sz val="10"/>
        <rFont val="宋体"/>
        <family val="3"/>
        <charset val="134"/>
      </rPr>
      <t/>
    </r>
  </si>
  <si>
    <r>
      <t>(TS24.232)</t>
    </r>
    <r>
      <rPr>
        <sz val="10"/>
        <rFont val="宋体"/>
        <family val="3"/>
        <charset val="134"/>
      </rPr>
      <t/>
    </r>
  </si>
  <si>
    <r>
      <t>RTP接口收到RTP包。（</t>
    </r>
    <r>
      <rPr>
        <sz val="10"/>
        <rFont val="宋体"/>
        <family val="3"/>
        <charset val="134"/>
      </rPr>
      <t>TS24.229）</t>
    </r>
    <phoneticPr fontId="5" type="noConversion"/>
  </si>
  <si>
    <r>
      <t>RTP接口发送RTP包。（</t>
    </r>
    <r>
      <rPr>
        <sz val="10"/>
        <rFont val="宋体"/>
        <family val="3"/>
        <charset val="134"/>
      </rPr>
      <t>TS24.229）</t>
    </r>
    <phoneticPr fontId="5" type="noConversion"/>
  </si>
  <si>
    <r>
      <t>SBC发送AAR请求时统计。（</t>
    </r>
    <r>
      <rPr>
        <sz val="10"/>
        <rFont val="宋体"/>
        <family val="3"/>
        <charset val="134"/>
      </rPr>
      <t>TS29.214</t>
    </r>
    <r>
      <rPr>
        <sz val="10"/>
        <rFont val="宋体"/>
        <family val="3"/>
        <charset val="134"/>
      </rPr>
      <t>）</t>
    </r>
    <phoneticPr fontId="5" type="noConversion"/>
  </si>
  <si>
    <r>
      <t>SBC接收AAA响应时统计。（</t>
    </r>
    <r>
      <rPr>
        <sz val="10"/>
        <rFont val="宋体"/>
        <family val="3"/>
        <charset val="134"/>
      </rPr>
      <t>TS29.214</t>
    </r>
    <r>
      <rPr>
        <sz val="10"/>
        <rFont val="宋体"/>
        <family val="3"/>
        <charset val="134"/>
      </rPr>
      <t>）</t>
    </r>
    <phoneticPr fontId="5" type="noConversion"/>
  </si>
  <si>
    <r>
      <t>SBC发送STR请求时统计。（</t>
    </r>
    <r>
      <rPr>
        <sz val="10"/>
        <rFont val="宋体"/>
        <family val="3"/>
        <charset val="134"/>
      </rPr>
      <t>TS29.214</t>
    </r>
    <r>
      <rPr>
        <sz val="10"/>
        <rFont val="宋体"/>
        <family val="3"/>
        <charset val="134"/>
      </rPr>
      <t>）</t>
    </r>
    <phoneticPr fontId="5" type="noConversion"/>
  </si>
  <si>
    <r>
      <t>SBC接收STA响应时统计。（</t>
    </r>
    <r>
      <rPr>
        <sz val="10"/>
        <rFont val="宋体"/>
        <family val="3"/>
        <charset val="134"/>
      </rPr>
      <t>TS29.214</t>
    </r>
    <r>
      <rPr>
        <sz val="10"/>
        <rFont val="宋体"/>
        <family val="3"/>
        <charset val="134"/>
      </rPr>
      <t>）</t>
    </r>
    <phoneticPr fontId="5" type="noConversion"/>
  </si>
  <si>
    <r>
      <t>SBC接收RAR请求时统计。（</t>
    </r>
    <r>
      <rPr>
        <sz val="10"/>
        <rFont val="宋体"/>
        <family val="3"/>
        <charset val="134"/>
      </rPr>
      <t>TS29.214</t>
    </r>
    <r>
      <rPr>
        <sz val="10"/>
        <rFont val="宋体"/>
        <family val="3"/>
        <charset val="134"/>
      </rPr>
      <t>）</t>
    </r>
    <phoneticPr fontId="5" type="noConversion"/>
  </si>
  <si>
    <r>
      <t>SBC发送RAA响应时统计。（</t>
    </r>
    <r>
      <rPr>
        <sz val="10"/>
        <rFont val="宋体"/>
        <family val="3"/>
        <charset val="134"/>
      </rPr>
      <t>TS29.214</t>
    </r>
    <r>
      <rPr>
        <sz val="10"/>
        <rFont val="宋体"/>
        <family val="3"/>
        <charset val="134"/>
      </rPr>
      <t>）</t>
    </r>
    <phoneticPr fontId="5" type="noConversion"/>
  </si>
  <si>
    <r>
      <t>SBC接收ASR请求时统计。（</t>
    </r>
    <r>
      <rPr>
        <sz val="10"/>
        <rFont val="宋体"/>
        <family val="3"/>
        <charset val="134"/>
      </rPr>
      <t>TS29.214</t>
    </r>
    <r>
      <rPr>
        <sz val="10"/>
        <rFont val="宋体"/>
        <family val="3"/>
        <charset val="134"/>
      </rPr>
      <t>）</t>
    </r>
    <phoneticPr fontId="5" type="noConversion"/>
  </si>
  <si>
    <r>
      <t>SBC发送ASA响应时统计。（</t>
    </r>
    <r>
      <rPr>
        <sz val="10"/>
        <rFont val="宋体"/>
        <family val="3"/>
        <charset val="134"/>
      </rPr>
      <t>TS29.214</t>
    </r>
    <r>
      <rPr>
        <sz val="10"/>
        <rFont val="宋体"/>
        <family val="3"/>
        <charset val="134"/>
      </rPr>
      <t>）</t>
    </r>
    <phoneticPr fontId="5" type="noConversion"/>
  </si>
  <si>
    <t>"REGISTER"消息的”200 OK”响应；
（TS24.229）</t>
  </si>
  <si>
    <t>"REGISTER"消息的失败响应；
定时器超时；（TS24.229）</t>
  </si>
  <si>
    <t>收到"REGISTER"消息（EXPIRE不等于0）。（TS24.229）</t>
  </si>
  <si>
    <t>发送初始注册的“200 OK”。（3GPP 23.228）</t>
  </si>
  <si>
    <t>SBC发送初始注册的失败响应。（3GPP 23.228）</t>
  </si>
  <si>
    <t>SBC发送或转发初始注册的408响应。（3GPP 23.228）</t>
  </si>
  <si>
    <t>SBC收到重注册的SIP_REGISTER消息。（3GPP 23.228）</t>
  </si>
  <si>
    <t>SBC发送重注册的SIP_200_OK消息。（3GPP 23.228）</t>
  </si>
  <si>
    <t>SBC发送重注册的失败响应。（3GPP 23.228）</t>
  </si>
  <si>
    <t>收到 “Register”消息且注册消息的Expires值为0。（3GPP 23.228）</t>
  </si>
  <si>
    <t>收到注销消息返回200 OK成功响应。（3GPP 23.228）</t>
  </si>
  <si>
    <t>SBC发送UE注销失败响应。（3GPP 23.228）</t>
  </si>
  <si>
    <t>SBC向UE返回注册成功的200 OK响应时进行统计。（3GPP 23.228）</t>
  </si>
  <si>
    <t>SBC发送注册失败响应4XX、5XX、6XX。（RFC 3261）</t>
  </si>
  <si>
    <t>收到来自核心侧注销通知的NOTIFY消息时统计。（3GPP 23.228）</t>
  </si>
  <si>
    <t>向网络侧返回注销成功的200 OK响应时统计。（3GPP 23.228）</t>
  </si>
  <si>
    <t>SBC收到SCC AS发送的MESSAGE时统计。（3GPP 23.228）</t>
  </si>
  <si>
    <t>收到SCC AS发送的MESSAGE后，成功发送200 OK后统计。（3GPP 23.228）</t>
  </si>
  <si>
    <t>SBC发出注册事件SUBSCRIBE请求时统计。（3GPP 23.228）</t>
  </si>
  <si>
    <t>SBC收到对于注册事件订阅请求的200 OK或202 Accepted响应，且该响应是一个正确响应时统计。（3GPP 23.228）</t>
  </si>
  <si>
    <t>SBC收到注册事件NOTIFY消息时统计。（3GPP 23.228）</t>
  </si>
  <si>
    <t>SBC成功处理注册事件NOTIFY消息，并发出对应的200 OK响应时统计。（3GPP 23.228）</t>
  </si>
  <si>
    <t>收到"BYE"消息的次数。TS24.229</t>
  </si>
  <si>
    <t>资源不足、设备过载等(不包括畸形信令报文）,SBC发送呼叫失败响应次数。TS24.229</t>
  </si>
  <si>
    <t>SBC收到主叫会话的初始“Invite”消息。3GPP 23.228</t>
  </si>
  <si>
    <t>发送对主叫会话的初始Invite消息的“180 Ringing”或者或带有P-Early-Media头域的183响应消息的次数。3GPP 23.228</t>
  </si>
  <si>
    <t>主叫侧SBC发送会话初始INVITE请求的200 OK 响应时进行统计。3GPP 23.228</t>
  </si>
  <si>
    <t>接收 被叫会话的初始“Invite”消息。3GPP 23.228</t>
  </si>
  <si>
    <t>发送被叫会话的初始Invite消息的“180 Ringing”响应消息，在没有180响应消息的时候以“200 OK”响应消息为准。3GPP 23.228</t>
  </si>
  <si>
    <t>被叫侧SBC发送会话初始INVITE请求的200 OK 响应时进行统计。3GPP 23.228</t>
  </si>
  <si>
    <t>SBC收到会话的初始“Invite”消息数。3GPP 23.228</t>
  </si>
  <si>
    <t>发送对会话的初始Invite消息的“180 Ringing”响应或带有P-Early-Media头域的183响应消息，在没有180/183响应消息的时候以“200 OK”响应消息为准。3GPP 23.228</t>
  </si>
  <si>
    <t>收到200 OK（初始INVITE）消息；3GPP 23.228</t>
  </si>
  <si>
    <t>SBC发送会话的失败响应（4XX/5XX/6XX）时进行统计。3GPP 23.228</t>
  </si>
  <si>
    <t>SBC收到PCRF发送的ASR的次数，且ASR中Abort Cause为“PS to CS Handover”不含在内。TS29.214</t>
  </si>
  <si>
    <t>统计主叫侧SBC会话已应答到会话正常结束的时长。(初始INVITE的200 OK到BYE间，跨周期呼叫投影到相应统计周期）。3GPP 23.228</t>
  </si>
  <si>
    <t>统计被叫侧SBC会话已应答到会话正常结束的时长。(初始INVITE的200 OK到BYE间，跨周期呼叫投影到相应统计周期）。3GPP 23.228</t>
  </si>
  <si>
    <t>统计SBC会话已应答到会话正常结束的时长。(初始INVITE的200 OK到BYE间）。3GPP 23.228</t>
  </si>
  <si>
    <t>IMS域用户发起呼叫，主叫侧SBC收到被叫180响应或带有P-Early-Media头域的183响应。
如果主叫侧SBC没有收到180/183响应，统计收到被叫200响应。3GPP 23.228</t>
  </si>
  <si>
    <t>IMS域用户发起呼叫，被叫侧SBC收到被叫180响应。
如果被叫侧SBC没有收到180响应，统计收到被叫200响应。3GPP 23.228</t>
  </si>
  <si>
    <t>每时间间隔采样，周期末算平均值。中国移动CM-IMS CSCF/BGCF设备规范</t>
  </si>
  <si>
    <t>每时间间隔采样，周期末算最大值。中国移动CM-IMS CSCF/BGCF设备规范</t>
  </si>
  <si>
    <t>SBC收到4XX响应。RFC 3261</t>
  </si>
  <si>
    <t>SBC收到5XX响应。RFC 3261</t>
  </si>
  <si>
    <t>SBC收到6XX响应。RFC 3261</t>
  </si>
  <si>
    <t>用户早释：IMS域用户发起呼叫，主叫SBC未收到180响应，收到Cancel请求。3GPP 23.228</t>
  </si>
  <si>
    <t>振铃早释：IMS域用户发起呼叫，主叫SBC收到180响应，且又收到Cancel请求时。3GPP 23.228</t>
  </si>
  <si>
    <t>SBC主叫侧收到会话失败4XX、5XX、6XX响应。RFC 3261</t>
  </si>
  <si>
    <t>用户早释：IMS域用户发起呼叫，被叫SBC未收到180响应，收到Cancel请求。3GPP 23.228</t>
  </si>
  <si>
    <t>振铃早释：IMS域用户发起呼叫，被叫SBC收到180响应，且又收到Cancel请求时。3GPP 23.228</t>
  </si>
  <si>
    <t>SBC被叫侧收到会话失败4XX、5XX、6XX响应。RFC 3261</t>
  </si>
  <si>
    <t>SBC被叫侧收到会话失败486响应。RFC 3261</t>
  </si>
  <si>
    <t>SBC被叫侧收到会话失败603响应。RFC 3261</t>
  </si>
  <si>
    <t>用户异常（媒体中断、用户掉线）、网络中断、网络拥塞，SBC主动发Bye的次数；
SBC自身Session Timer超时、长时无媒体检测，SBC主动发Bye的次数。RFC 4028</t>
  </si>
  <si>
    <t>在收到初始INVITE消息后，统计到呼叫释放（正常释放、异常释放）的话务量。3GPP 23.228</t>
  </si>
  <si>
    <t>在收到初始INVITE的180消息或200消息后，统计到呼叫释放（正常释放、异常释放）的话务量。3GPP 23.228</t>
  </si>
  <si>
    <t>SBC针对畸形信令报文发送呼叫失败响应次数。TS24.229</t>
  </si>
  <si>
    <t>SBC在测量周期内收到紧急呼叫初始INVITE请求时，统计值加1。3GPP 23.228</t>
  </si>
  <si>
    <t>在测量周期内，收到来自eMSC的切换请求INVITE的次数。TS23.216</t>
  </si>
  <si>
    <t>收到来自eMSC的切换请求，并且切换成功返回200 OK的次数。TS23.216</t>
  </si>
  <si>
    <t>收到来自eMSC的切换请求，并且切换失败返回不为200 OK的次数。TS23.216</t>
  </si>
  <si>
    <t>到eMSC的INVITE消息，如果STNSR号码不正确，给eMSC回错后进行统计。TS23.216</t>
  </si>
  <si>
    <t>到eMSC的INVITE消息，如果CMSISDN号码不正确，给eMSC回错后进行统计。TS23.216</t>
  </si>
  <si>
    <t>切换中收到SCCAS发送来的reINVITE-OXX（4XX-6XX）响应时统计；TS23.216</t>
  </si>
  <si>
    <t>收到媒体协商的ANSWER，尝试内置基础语音编解码转换的次数。RFC4867</t>
  </si>
  <si>
    <t>收到媒体协商的ANSWER，内置基础语音编解码转换成功的次数。RFC4867</t>
  </si>
  <si>
    <t>SBC收到REFER请求时统计。3GPP 23.228</t>
  </si>
  <si>
    <t>SBC收到REFER请求的200 OK响应时统计。3GPP 23.228</t>
  </si>
  <si>
    <t>SBC收到UPDATE请求时统计。3GPP 23.228</t>
  </si>
  <si>
    <t>SBC收到对于UPDATE请求的200 OK响应时统计。3GPP 23.228</t>
  </si>
  <si>
    <t>SBC收到PUBLISH请求时统计。3GPP 23.228</t>
  </si>
  <si>
    <t>SBC收到对于PUBLISH请求的200 OK响应时统计。3GPP 23.228</t>
  </si>
  <si>
    <t>SBC收到OPTIONS请求时统计。3GPP 23.228</t>
  </si>
  <si>
    <t>SBC处理完OPTIONS请求后返回200 OK响应时统计；
SBC转发的OPTIONS请求的成功响应时统计；3GPP 23.228</t>
  </si>
  <si>
    <t>RTP接口收到RTP包。（TS24.229）</t>
    <phoneticPr fontId="5" type="noConversion"/>
  </si>
  <si>
    <r>
      <t>SBC发送AAR请求时统计。（</t>
    </r>
    <r>
      <rPr>
        <sz val="10"/>
        <rFont val="宋体"/>
        <family val="3"/>
        <charset val="134"/>
      </rPr>
      <t>TS29.214）</t>
    </r>
    <phoneticPr fontId="5" type="noConversion"/>
  </si>
  <si>
    <r>
      <t>SBC接收AAA响应时统计。（</t>
    </r>
    <r>
      <rPr>
        <sz val="10"/>
        <rFont val="宋体"/>
        <family val="3"/>
        <charset val="134"/>
      </rPr>
      <t>TS29.214</t>
    </r>
    <r>
      <rPr>
        <sz val="10"/>
        <rFont val="宋体"/>
        <family val="3"/>
        <charset val="134"/>
      </rPr>
      <t>）</t>
    </r>
    <phoneticPr fontId="5" type="noConversion"/>
  </si>
  <si>
    <t>A类测量数</t>
    <phoneticPr fontId="13" type="noConversion"/>
  </si>
  <si>
    <t>B类测量数</t>
    <phoneticPr fontId="13" type="noConversion"/>
  </si>
  <si>
    <t>C类测量数</t>
    <phoneticPr fontId="13" type="noConversion"/>
  </si>
  <si>
    <t>CA类测量数</t>
    <phoneticPr fontId="13" type="noConversion"/>
  </si>
  <si>
    <t>CB类测量数</t>
    <phoneticPr fontId="13" type="noConversion"/>
  </si>
  <si>
    <t>CC类测量数</t>
  </si>
  <si>
    <t>HK</t>
    <phoneticPr fontId="5" type="noConversion"/>
  </si>
  <si>
    <t>EpRpDynDnsSgc</t>
    <phoneticPr fontId="19" type="noConversion"/>
  </si>
  <si>
    <t>PSbcFunction</t>
    <phoneticPr fontId="5" type="noConversion"/>
  </si>
  <si>
    <t>PSgcFunction</t>
    <phoneticPr fontId="5" type="noConversion"/>
  </si>
  <si>
    <t>PBgwFunction</t>
    <phoneticPr fontId="5" type="noConversion"/>
  </si>
  <si>
    <r>
      <t>V1.1</t>
    </r>
    <r>
      <rPr>
        <sz val="10"/>
        <rFont val="宋体"/>
        <family val="3"/>
        <charset val="134"/>
      </rPr>
      <t>.2</t>
    </r>
    <r>
      <rPr>
        <sz val="11"/>
        <color theme="1"/>
        <rFont val="宋体"/>
        <family val="2"/>
        <charset val="134"/>
        <scheme val="minor"/>
      </rPr>
      <t/>
    </r>
  </si>
  <si>
    <t>一、IOC包含关系图</t>
    <phoneticPr fontId="5" type="noConversion"/>
  </si>
  <si>
    <t>毫秒</t>
    <phoneticPr fontId="5" type="noConversion"/>
  </si>
  <si>
    <t>毫秒</t>
    <phoneticPr fontId="5" type="noConversion"/>
  </si>
  <si>
    <t>UR.FailRegSent.400</t>
    <phoneticPr fontId="5" type="noConversion"/>
  </si>
  <si>
    <t>SBC发送注册错误请求次数</t>
  </si>
  <si>
    <t>LTE接入终端发送的sip消息不合法，SBC发送注册失败响应400的次数，包含了初始注册、重注册和注销的响应</t>
    <phoneticPr fontId="5" type="noConversion"/>
  </si>
  <si>
    <t>SBC发送LTE接入注册失败响应400。（RFC 3261）</t>
  </si>
  <si>
    <t>CC</t>
    <phoneticPr fontId="5" type="noConversion"/>
  </si>
  <si>
    <t>整数</t>
    <phoneticPr fontId="5" type="noConversion"/>
  </si>
  <si>
    <t>次</t>
    <phoneticPr fontId="5" type="noConversion"/>
  </si>
  <si>
    <t>15分钟</t>
    <phoneticPr fontId="5" type="noConversion"/>
  </si>
  <si>
    <t>UR.FailRegSent.403</t>
    <phoneticPr fontId="5" type="noConversion"/>
  </si>
  <si>
    <t>SBC发送注册鉴权失败次数</t>
  </si>
  <si>
    <t>SBC发送LTE接入注册失败响应403的次数，包含了初始注册、重注册和注销的响应</t>
  </si>
  <si>
    <t>SBC发送LTE接入注册失败响应403。（RFC 3261）</t>
  </si>
  <si>
    <t>UR.FailRegSent.480</t>
    <phoneticPr fontId="5" type="noConversion"/>
  </si>
  <si>
    <t>SBC发送注册系统暂不可用次数</t>
  </si>
  <si>
    <t>SBC发送LTE接入注册失败响应480的次数，包含了初始注册、重注册和注销的响应</t>
  </si>
  <si>
    <t>SBC发送LTE接入注册失败响应480。（RFC 3261）</t>
  </si>
  <si>
    <t>UR.FailRegSent.503</t>
    <phoneticPr fontId="5" type="noConversion"/>
  </si>
  <si>
    <t>SBC发送注册服务不可用次数</t>
  </si>
  <si>
    <t>系统故障或者流控导致SBC发送LTE接入注册失败响应503的次数，包含了初始注册、重注册和注销的响应</t>
  </si>
  <si>
    <t>SBC发送LTE接入注册失败响应503。（RFC 3261）</t>
  </si>
  <si>
    <t>UR.FailRegSent.486</t>
    <phoneticPr fontId="5" type="noConversion"/>
  </si>
  <si>
    <t>SBC用户注册失败由于网络决定忙的次数</t>
  </si>
  <si>
    <t>SBC发送给LTE接入用户的注册响应486（网络决定忙）的次数，包含了初始注册、重注册的响应</t>
  </si>
  <si>
    <t>SBC发送给LTE接入用户的注册486响应。（RFC 3261）</t>
  </si>
  <si>
    <t>UR.FailRegSent.500</t>
    <phoneticPr fontId="5" type="noConversion"/>
  </si>
  <si>
    <t>SBC用户注册失败由于服务内部错误的次数</t>
  </si>
  <si>
    <t>SBC发送给LTE接入用户的注册响应500（服务内部错误）的次数，包含了初始注册、重注册的响应</t>
  </si>
  <si>
    <t>SBC发送给LTE接入用户的注册500响应。（RFC 3261）</t>
  </si>
  <si>
    <r>
      <t>SBC建立主叫会话的呼通次数，即VoLTE SBC收到VoLTE语音或视频的Invite始呼请求后，向主叫用户成功转发180响应消息或带有P-Early-Media头域的183响应消息</t>
    </r>
    <r>
      <rPr>
        <sz val="10"/>
        <rFont val="宋体"/>
        <family val="3"/>
        <charset val="134"/>
      </rPr>
      <t>的次数。</t>
    </r>
    <phoneticPr fontId="5" type="noConversion"/>
  </si>
  <si>
    <r>
      <t>SBC建立 被叫会话的接通次数，即统计SBC发送对 被叫会话的初始Invite消息的“180 Ringing”消息</t>
    </r>
    <r>
      <rPr>
        <sz val="10"/>
        <rFont val="宋体"/>
        <family val="3"/>
        <charset val="134"/>
      </rPr>
      <t>的次数。若没有收到对应的”180 Ringing”消息，以收到并发送对应的”200 OK”消息为算。</t>
    </r>
    <phoneticPr fontId="5" type="noConversion"/>
  </si>
  <si>
    <r>
      <t xml:space="preserve">
</t>
    </r>
    <r>
      <rPr>
        <sz val="10"/>
        <rFont val="宋体"/>
        <family val="3"/>
        <charset val="134"/>
      </rPr>
      <t>SBC建立会话的接通次数，即统计SBC发送对会话的初始Invite消息的“180 Ringing”消息或带有P-Early-Media头域的183响应消息</t>
    </r>
    <r>
      <rPr>
        <sz val="10"/>
        <rFont val="宋体"/>
        <family val="3"/>
        <charset val="134"/>
      </rPr>
      <t>的次数。若没有收到对应的180/183/update消息，以收到并发送对应的”200 OK”消息为算。</t>
    </r>
    <phoneticPr fontId="5" type="noConversion"/>
  </si>
  <si>
    <t>PSbcFunction</t>
    <phoneticPr fontId="5" type="noConversion"/>
  </si>
  <si>
    <t>集中式和分离式PBgwFunction均适用</t>
    <phoneticPr fontId="5" type="noConversion"/>
  </si>
  <si>
    <t>PSBCHA01</t>
    <phoneticPr fontId="5" type="noConversion"/>
  </si>
  <si>
    <t>PSBCHA02</t>
  </si>
  <si>
    <t>PSBCHA03</t>
  </si>
  <si>
    <t>PSBCHA04</t>
  </si>
  <si>
    <t>PSBCHA05</t>
  </si>
  <si>
    <t>PSBCHA06</t>
  </si>
  <si>
    <t>PSBCHA07</t>
  </si>
  <si>
    <t>PSBCHA08</t>
  </si>
  <si>
    <t>PSBCHA09</t>
  </si>
  <si>
    <t>PSBCHA10</t>
  </si>
  <si>
    <t>PSBCHA11</t>
  </si>
  <si>
    <t>PSBCHA12</t>
  </si>
  <si>
    <t>PSBCHA13</t>
  </si>
  <si>
    <t>PSBCHA14</t>
  </si>
  <si>
    <t>PSBCHA15</t>
  </si>
  <si>
    <t>PSBCHA16</t>
  </si>
  <si>
    <t>PSBCHA17</t>
  </si>
  <si>
    <t>PSBCHA18</t>
  </si>
  <si>
    <t>PSBCHA19</t>
  </si>
  <si>
    <t>PSBCHA20</t>
  </si>
  <si>
    <t>PSBCHA21</t>
  </si>
  <si>
    <t>PSBCHA22</t>
  </si>
  <si>
    <t>PSBCHA23</t>
  </si>
  <si>
    <t>PSBCHA24</t>
  </si>
  <si>
    <t>PSBCHA25</t>
  </si>
  <si>
    <t>PSBCHA26</t>
  </si>
  <si>
    <t>PSBCHA27</t>
  </si>
  <si>
    <t>PSBCHA28</t>
  </si>
  <si>
    <t>PSBCHA29</t>
  </si>
  <si>
    <t>PSBCHA30</t>
  </si>
  <si>
    <t>PSBCHA31</t>
  </si>
  <si>
    <t>PSBCHA32</t>
  </si>
  <si>
    <t>PSBCHA33</t>
  </si>
  <si>
    <t>PSBCHA34</t>
  </si>
  <si>
    <t>PSBCHB01</t>
  </si>
  <si>
    <t>PSBCHB02</t>
  </si>
  <si>
    <t>PSBCHB03</t>
  </si>
  <si>
    <t>PSBCHB04</t>
  </si>
  <si>
    <t>PSBCHB05</t>
  </si>
  <si>
    <t>PSBCHB06</t>
  </si>
  <si>
    <t>PSBCHB07</t>
  </si>
  <si>
    <t>PSBCHB08</t>
  </si>
  <si>
    <t>PSBCHB09</t>
  </si>
  <si>
    <t>PSBCHB10</t>
  </si>
  <si>
    <t>PSBCHB11</t>
  </si>
  <si>
    <t>PSBCHB12</t>
  </si>
  <si>
    <t>PSBCHB13</t>
  </si>
  <si>
    <t>PSBCHB14</t>
  </si>
  <si>
    <t>PSBCHB15</t>
  </si>
  <si>
    <t>PSBCHB16</t>
  </si>
  <si>
    <t>PSBCHB17</t>
  </si>
  <si>
    <t>PSBCHB18</t>
  </si>
  <si>
    <t>PSBCHB19</t>
  </si>
  <si>
    <t>PSBCHB20</t>
  </si>
  <si>
    <t>PSBCHB21</t>
  </si>
  <si>
    <t>PSBCHB22</t>
  </si>
  <si>
    <t>PSBCHB23</t>
  </si>
  <si>
    <t>PSBCHB24</t>
  </si>
  <si>
    <t>PSBCHB25</t>
  </si>
  <si>
    <t>PSBCHB26</t>
  </si>
  <si>
    <t>PSBCHB27</t>
  </si>
  <si>
    <t>PSBCHB28</t>
  </si>
  <si>
    <t>PSBCHB29</t>
  </si>
  <si>
    <t>PSBCHB30</t>
  </si>
  <si>
    <t>PSBCHB31</t>
  </si>
  <si>
    <t>PSBCHB32</t>
  </si>
  <si>
    <t>PSBCHB33</t>
  </si>
  <si>
    <t>PSBCHB34</t>
  </si>
  <si>
    <t>PSBCHB35</t>
  </si>
  <si>
    <t>PSBCHB36</t>
  </si>
  <si>
    <t>PSBCHB37</t>
  </si>
  <si>
    <t>PSBCHB38</t>
  </si>
  <si>
    <t>PSBCHB39</t>
  </si>
  <si>
    <t>PSBCHB40</t>
  </si>
  <si>
    <t>PSBCHB41</t>
  </si>
  <si>
    <t>PSBCHB42</t>
  </si>
  <si>
    <t>PSBCHB43</t>
  </si>
  <si>
    <t>PSBCHB44</t>
  </si>
  <si>
    <t>PSBCHB45</t>
  </si>
  <si>
    <t>PSBCHB46</t>
  </si>
  <si>
    <t>PSBCHB47</t>
  </si>
  <si>
    <t>PSBCHB48</t>
  </si>
  <si>
    <t>PSBCHB49</t>
  </si>
  <si>
    <t>PSBCHB50</t>
  </si>
  <si>
    <t>PSBCHB51</t>
  </si>
  <si>
    <t>PSBCHB52</t>
  </si>
  <si>
    <t>PSBCHB53</t>
  </si>
  <si>
    <t>PSBCHB54</t>
  </si>
  <si>
    <t>PSBCHB55</t>
  </si>
  <si>
    <t>PSBCHB56</t>
  </si>
  <si>
    <t>PSBCHB57</t>
  </si>
  <si>
    <t>PSBCHB58</t>
  </si>
  <si>
    <t>PSBCHB59</t>
  </si>
  <si>
    <t>PSBCHB60</t>
  </si>
  <si>
    <t>PSBCHC01</t>
  </si>
  <si>
    <t>PSBCHC02</t>
  </si>
  <si>
    <t>PSBCHC03</t>
  </si>
  <si>
    <t>PSBCHC04</t>
  </si>
  <si>
    <t>PSBCHC05</t>
  </si>
  <si>
    <t>PSBCHC06</t>
  </si>
  <si>
    <t>PSBCHD01</t>
  </si>
  <si>
    <t>PSBCHD02</t>
  </si>
  <si>
    <t>PSBCHD03</t>
  </si>
  <si>
    <t>PSBCHD04</t>
  </si>
  <si>
    <t>PSBCHD05</t>
  </si>
  <si>
    <t>PSBCHD06</t>
  </si>
  <si>
    <t>PSBCHE01</t>
  </si>
  <si>
    <t>PSBCHE02</t>
  </si>
  <si>
    <t>PSBCHE03</t>
  </si>
  <si>
    <t>PSBCHE04</t>
  </si>
  <si>
    <t>PSBCHE05</t>
  </si>
  <si>
    <t>PSBCHE06</t>
  </si>
  <si>
    <t>PSBCHE07</t>
  </si>
  <si>
    <t>PSBCHE08</t>
  </si>
  <si>
    <t>PSBCHF01</t>
  </si>
  <si>
    <t>PSBCHF02</t>
  </si>
  <si>
    <t>PSBCHF03</t>
  </si>
  <si>
    <t>PSBCHF04</t>
  </si>
  <si>
    <t>PSBCHF05</t>
  </si>
  <si>
    <t>PSBCHF06</t>
  </si>
  <si>
    <t>PSBCHF07</t>
  </si>
  <si>
    <t>PSBCHF08</t>
  </si>
  <si>
    <t>PSBCHF09</t>
  </si>
  <si>
    <t>PSBCHF10</t>
  </si>
  <si>
    <t>PSBCHF11</t>
  </si>
  <si>
    <t>PSBCHF12</t>
  </si>
  <si>
    <t>PSBCHF13</t>
  </si>
  <si>
    <t>PSBCHF14</t>
  </si>
  <si>
    <t>PSBCHF15</t>
  </si>
  <si>
    <t>PSBCHF16</t>
  </si>
  <si>
    <t>PSBCHF17</t>
  </si>
  <si>
    <t>PSBCHF18</t>
  </si>
  <si>
    <t>PSBCHF19</t>
  </si>
  <si>
    <t>PSBCHF20</t>
  </si>
  <si>
    <t>PSBCHF21</t>
  </si>
  <si>
    <t>PSBCHF22</t>
  </si>
  <si>
    <t>PSBCHF23</t>
  </si>
  <si>
    <t>PSBCHF24</t>
  </si>
  <si>
    <t>PSBCHF25</t>
  </si>
  <si>
    <t>PSBCHF26</t>
  </si>
  <si>
    <t>PSBCHF27</t>
  </si>
  <si>
    <t>PSBCHF28</t>
  </si>
  <si>
    <t>PSBCHF29</t>
  </si>
  <si>
    <t>PSBCHF30</t>
  </si>
  <si>
    <t>PSBCHF31</t>
  </si>
  <si>
    <t>PSBCHF32</t>
  </si>
  <si>
    <t>PSBCHF33</t>
  </si>
  <si>
    <t>PSBCHF34</t>
  </si>
  <si>
    <t>PSBCHG01</t>
  </si>
  <si>
    <t>PSBCHG02</t>
  </si>
  <si>
    <t>PSBCHG03</t>
  </si>
  <si>
    <t>PSBCHG04</t>
  </si>
  <si>
    <t>PSBCHG05</t>
  </si>
  <si>
    <t>PSBCHG06</t>
  </si>
  <si>
    <t>PSBCHG07</t>
  </si>
  <si>
    <t>PSBCHG08</t>
  </si>
  <si>
    <t>PSBCHG09</t>
  </si>
  <si>
    <t>PSBCHG10</t>
  </si>
  <si>
    <t>PSBCHG11</t>
  </si>
  <si>
    <t>PSBCHG12</t>
  </si>
  <si>
    <t>PSBCHG13</t>
  </si>
  <si>
    <t>PSBCHG14</t>
  </si>
  <si>
    <t>PSBCHG15</t>
  </si>
  <si>
    <t>PSBCHG16</t>
  </si>
  <si>
    <t>PSBCHG17</t>
  </si>
  <si>
    <t>PSBCHG18</t>
  </si>
  <si>
    <t>PSBCHG19</t>
  </si>
  <si>
    <t>PSBCHG20</t>
  </si>
  <si>
    <t>PSBCHG21</t>
  </si>
  <si>
    <t>PSBCHG22</t>
  </si>
  <si>
    <t>PSBCHG23</t>
  </si>
  <si>
    <t>PSBCHG24</t>
  </si>
  <si>
    <t>PSBCHG25</t>
  </si>
  <si>
    <t>PSBCHG26</t>
  </si>
  <si>
    <t>PSBCHG27</t>
  </si>
  <si>
    <t>PSBCHG28</t>
  </si>
  <si>
    <t>PSBCHG29</t>
  </si>
  <si>
    <t>PSBCHG30</t>
  </si>
  <si>
    <t>PSBCHG31</t>
  </si>
  <si>
    <t>PSBCHG32</t>
  </si>
  <si>
    <t>PSBCHG33</t>
  </si>
  <si>
    <t>PSBCHG34</t>
  </si>
  <si>
    <t>PSBCHG35</t>
  </si>
  <si>
    <t>PSBCHG36</t>
  </si>
  <si>
    <t>PSBCHG37</t>
  </si>
  <si>
    <t>PSBCHG38</t>
  </si>
  <si>
    <t>PSBCHG39</t>
  </si>
  <si>
    <t>PSBCHG40</t>
  </si>
  <si>
    <t>PSBCHG41</t>
  </si>
  <si>
    <t>PSBCHG42</t>
  </si>
  <si>
    <t>PSBCHG43</t>
  </si>
  <si>
    <t>PSBCHG44</t>
  </si>
  <si>
    <t>PSBCHG45</t>
  </si>
  <si>
    <t>PSBCHG46</t>
  </si>
  <si>
    <t>PSBCHG47</t>
  </si>
  <si>
    <t>PSBCHG48</t>
  </si>
  <si>
    <t>PSBCHG49</t>
  </si>
  <si>
    <t>PSBCHG50</t>
  </si>
  <si>
    <t>PSBCHG51</t>
  </si>
  <si>
    <t>PSBCHG52</t>
  </si>
  <si>
    <t>PSBCHG53</t>
  </si>
  <si>
    <t>PSBCHG54</t>
  </si>
  <si>
    <t>PSBCHG55</t>
  </si>
  <si>
    <t>PSBCHG56</t>
  </si>
  <si>
    <t>PSBCHG57</t>
  </si>
  <si>
    <t>PSBCHG58</t>
  </si>
  <si>
    <t>PSBCHG59</t>
  </si>
  <si>
    <t>PSBCHH01</t>
  </si>
  <si>
    <t>PSBCHH02</t>
  </si>
  <si>
    <t>PSBCHJ01</t>
  </si>
  <si>
    <t>PSBCHJ02</t>
  </si>
  <si>
    <t>PSBCHJ03</t>
  </si>
  <si>
    <t>PSBCHJ04</t>
  </si>
  <si>
    <t>PSBCHJ05</t>
  </si>
  <si>
    <t>PSBCHJ06</t>
  </si>
  <si>
    <t>PSBCHJ07</t>
  </si>
  <si>
    <t>PSBCHJ08</t>
  </si>
  <si>
    <t>PSBCHK02</t>
  </si>
  <si>
    <t>PSBCHK03</t>
  </si>
  <si>
    <t>PSBCHK04</t>
  </si>
  <si>
    <t>PSBCHK05</t>
  </si>
  <si>
    <t>PSBCHK06</t>
  </si>
  <si>
    <t>PSBCHB62</t>
  </si>
  <si>
    <t>PSBCHB63</t>
  </si>
  <si>
    <t>PSBCHB64</t>
  </si>
  <si>
    <t>PSBCHB65</t>
  </si>
  <si>
    <t>PSBCHB66</t>
  </si>
  <si>
    <t>PSBCHB67</t>
  </si>
  <si>
    <t>PSBCHB68</t>
  </si>
  <si>
    <t>PSBCHB69</t>
  </si>
  <si>
    <t>PSBCHB70</t>
  </si>
  <si>
    <t>PSBCHB71</t>
  </si>
  <si>
    <t>PSBCHB72</t>
  </si>
  <si>
    <t>SBC 主叫403 请求禁止次数</t>
  </si>
  <si>
    <t>SBC 主叫404 未找到次数</t>
  </si>
  <si>
    <t>SBC 主叫408 请求超时次数</t>
  </si>
  <si>
    <t>SBC 主叫480 久叫不应次数</t>
  </si>
  <si>
    <t>SBC 主叫484 Request-URI不完整次数</t>
  </si>
  <si>
    <t>SBC 主叫486 用户忙次数</t>
  </si>
  <si>
    <t>SBC 主叫487 请求终止次数</t>
  </si>
  <si>
    <t>SBC 主叫600 用户忙次数</t>
  </si>
  <si>
    <t>SBC 主叫603 用户拒接次数</t>
  </si>
  <si>
    <t>SBC 主叫604 用户信息不存在次数</t>
  </si>
  <si>
    <t>SBC 被叫480 久叫不应次数</t>
  </si>
  <si>
    <t>SBC 被叫487 请求终止次数</t>
  </si>
  <si>
    <t>SBC 被叫600 用户忙次数</t>
  </si>
  <si>
    <t xml:space="preserve">
SBC主叫侧收到会话失败403响应。（RFC 3261）</t>
    <phoneticPr fontId="5" type="noConversion"/>
  </si>
  <si>
    <t>SBC主叫侧收到会话失败404响应。（RFC 3261）</t>
    <phoneticPr fontId="5" type="noConversion"/>
  </si>
  <si>
    <t>SBC主叫侧收到会话失败408响应。（RFC 3261）</t>
    <phoneticPr fontId="5" type="noConversion"/>
  </si>
  <si>
    <t>SBC主叫侧收到会话失败480响应。（RFC 3261）</t>
    <phoneticPr fontId="5" type="noConversion"/>
  </si>
  <si>
    <t>SBC主叫侧收到会话失败486响应。（RFC 3261）</t>
    <phoneticPr fontId="5" type="noConversion"/>
  </si>
  <si>
    <t>SBC主叫侧收到会话失败487响应。（RFC 3261）</t>
    <phoneticPr fontId="5" type="noConversion"/>
  </si>
  <si>
    <t>SBC主叫侧收到会话失败600响应。（RFC 3261）</t>
    <phoneticPr fontId="5" type="noConversion"/>
  </si>
  <si>
    <t>SBC主叫侧收到会话失败603响应。（RFC 3261）</t>
    <phoneticPr fontId="5" type="noConversion"/>
  </si>
  <si>
    <t>SBC主叫侧收到会话失败604响应。（RFC 3261）</t>
    <phoneticPr fontId="5" type="noConversion"/>
  </si>
  <si>
    <t>SBC被叫侧收到会话失败480响应。（RFC 3261）</t>
    <phoneticPr fontId="5" type="noConversion"/>
  </si>
  <si>
    <t>SBC被叫侧收到会话失败487响应。（RFC 3261）</t>
    <phoneticPr fontId="5" type="noConversion"/>
  </si>
  <si>
    <t>SBC被叫侧收到会话失败600响应。（RFC 3261）</t>
    <phoneticPr fontId="5" type="noConversion"/>
  </si>
  <si>
    <r>
      <t>SBC</t>
    </r>
    <r>
      <rPr>
        <sz val="10"/>
        <rFont val="宋体"/>
        <family val="3"/>
        <charset val="134"/>
      </rPr>
      <t>主叫侧收到会话失败</t>
    </r>
    <r>
      <rPr>
        <sz val="10"/>
        <rFont val="Times New Roman"/>
        <family val="1"/>
      </rPr>
      <t>603</t>
    </r>
    <r>
      <rPr>
        <sz val="10"/>
        <rFont val="宋体"/>
        <family val="3"/>
        <charset val="134"/>
      </rPr>
      <t>的会话失败总次数。</t>
    </r>
    <phoneticPr fontId="5" type="noConversion"/>
  </si>
  <si>
    <r>
      <t>SBC</t>
    </r>
    <r>
      <rPr>
        <sz val="10"/>
        <rFont val="宋体"/>
        <family val="3"/>
        <charset val="134"/>
      </rPr>
      <t>主叫侧收到会话失败</t>
    </r>
    <r>
      <rPr>
        <sz val="10"/>
        <rFont val="Times New Roman"/>
        <family val="1"/>
      </rPr>
      <t>486</t>
    </r>
    <r>
      <rPr>
        <sz val="10"/>
        <rFont val="宋体"/>
        <family val="3"/>
        <charset val="134"/>
      </rPr>
      <t>的会话失败总次数。</t>
    </r>
    <phoneticPr fontId="5" type="noConversion"/>
  </si>
  <si>
    <t>SC.FailSessionOrig.403</t>
    <phoneticPr fontId="5" type="noConversion"/>
  </si>
  <si>
    <t>CC</t>
    <phoneticPr fontId="5" type="noConversion"/>
  </si>
  <si>
    <t>整数</t>
    <phoneticPr fontId="5" type="noConversion"/>
  </si>
  <si>
    <t>次</t>
    <phoneticPr fontId="5" type="noConversion"/>
  </si>
  <si>
    <t>PSbcFunction</t>
    <phoneticPr fontId="5" type="noConversion"/>
  </si>
  <si>
    <t>SC.FailSessionOrig.404</t>
    <phoneticPr fontId="5" type="noConversion"/>
  </si>
  <si>
    <t>SC.FailSessionOrig.408</t>
    <phoneticPr fontId="5" type="noConversion"/>
  </si>
  <si>
    <t>SC.FailSessionOrig.480</t>
    <phoneticPr fontId="5" type="noConversion"/>
  </si>
  <si>
    <r>
      <t>SBC</t>
    </r>
    <r>
      <rPr>
        <sz val="10"/>
        <rFont val="宋体"/>
        <family val="3"/>
        <charset val="134"/>
      </rPr>
      <t>主叫侧收到会话失败</t>
    </r>
    <r>
      <rPr>
        <sz val="10"/>
        <rFont val="Times New Roman"/>
        <family val="1"/>
      </rPr>
      <t>480</t>
    </r>
    <r>
      <rPr>
        <sz val="10"/>
        <rFont val="宋体"/>
        <family val="3"/>
        <charset val="134"/>
      </rPr>
      <t>的会话失败总次数。</t>
    </r>
    <phoneticPr fontId="5" type="noConversion"/>
  </si>
  <si>
    <t>SC.FailSessionOrig.484</t>
    <phoneticPr fontId="5" type="noConversion"/>
  </si>
  <si>
    <t>SC.FailSessionOrig.486</t>
    <phoneticPr fontId="5" type="noConversion"/>
  </si>
  <si>
    <t>SC.FailSessionOrig.487</t>
    <phoneticPr fontId="5" type="noConversion"/>
  </si>
  <si>
    <r>
      <t>SBC</t>
    </r>
    <r>
      <rPr>
        <sz val="10"/>
        <rFont val="宋体"/>
        <family val="3"/>
        <charset val="134"/>
      </rPr>
      <t>主叫侧收到会话失败</t>
    </r>
    <r>
      <rPr>
        <sz val="10"/>
        <rFont val="Times New Roman"/>
        <family val="1"/>
      </rPr>
      <t>487</t>
    </r>
    <r>
      <rPr>
        <sz val="10"/>
        <rFont val="宋体"/>
        <family val="3"/>
        <charset val="134"/>
      </rPr>
      <t>的会话失败总次数。</t>
    </r>
    <phoneticPr fontId="5" type="noConversion"/>
  </si>
  <si>
    <t>SC.FailSessionOrig.600</t>
    <phoneticPr fontId="5" type="noConversion"/>
  </si>
  <si>
    <r>
      <t>SBC</t>
    </r>
    <r>
      <rPr>
        <sz val="10"/>
        <rFont val="宋体"/>
        <family val="3"/>
        <charset val="134"/>
      </rPr>
      <t>主叫侧收到会话失败</t>
    </r>
    <r>
      <rPr>
        <sz val="10"/>
        <rFont val="Times New Roman"/>
        <family val="1"/>
      </rPr>
      <t>600</t>
    </r>
    <r>
      <rPr>
        <sz val="10"/>
        <rFont val="宋体"/>
        <family val="3"/>
        <charset val="134"/>
      </rPr>
      <t>的会话失败总次数。</t>
    </r>
    <phoneticPr fontId="5" type="noConversion"/>
  </si>
  <si>
    <t>SC.FailSessionOrig.603</t>
    <phoneticPr fontId="5" type="noConversion"/>
  </si>
  <si>
    <t>SC.FailSessionOrig.604</t>
    <phoneticPr fontId="5" type="noConversion"/>
  </si>
  <si>
    <r>
      <t>SBC</t>
    </r>
    <r>
      <rPr>
        <sz val="10"/>
        <rFont val="宋体"/>
        <family val="3"/>
        <charset val="134"/>
      </rPr>
      <t>主叫侧收到会话失败</t>
    </r>
    <r>
      <rPr>
        <sz val="10"/>
        <rFont val="Times New Roman"/>
        <family val="1"/>
      </rPr>
      <t>604</t>
    </r>
    <r>
      <rPr>
        <sz val="10"/>
        <rFont val="宋体"/>
        <family val="3"/>
        <charset val="134"/>
      </rPr>
      <t>的会话失败总次数。</t>
    </r>
    <phoneticPr fontId="5" type="noConversion"/>
  </si>
  <si>
    <t>SC.FailSessionTerm.480</t>
    <phoneticPr fontId="5" type="noConversion"/>
  </si>
  <si>
    <r>
      <t>SBC</t>
    </r>
    <r>
      <rPr>
        <sz val="10"/>
        <rFont val="宋体"/>
        <family val="3"/>
        <charset val="134"/>
      </rPr>
      <t>被叫侧收到会话失败</t>
    </r>
    <r>
      <rPr>
        <sz val="10"/>
        <rFont val="Times New Roman"/>
        <family val="1"/>
      </rPr>
      <t>480</t>
    </r>
    <r>
      <rPr>
        <sz val="10"/>
        <rFont val="宋体"/>
        <family val="3"/>
        <charset val="134"/>
      </rPr>
      <t>的会话失败总次数。</t>
    </r>
    <phoneticPr fontId="5" type="noConversion"/>
  </si>
  <si>
    <t>SC.FailSessionTerm.487</t>
    <phoneticPr fontId="5" type="noConversion"/>
  </si>
  <si>
    <r>
      <t>SBC</t>
    </r>
    <r>
      <rPr>
        <sz val="10"/>
        <rFont val="宋体"/>
        <family val="3"/>
        <charset val="134"/>
      </rPr>
      <t>被叫侧收到会话失败</t>
    </r>
    <r>
      <rPr>
        <sz val="10"/>
        <rFont val="Times New Roman"/>
        <family val="1"/>
      </rPr>
      <t>487</t>
    </r>
    <r>
      <rPr>
        <sz val="10"/>
        <rFont val="宋体"/>
        <family val="3"/>
        <charset val="134"/>
      </rPr>
      <t>的会话失败总次数。</t>
    </r>
    <phoneticPr fontId="5" type="noConversion"/>
  </si>
  <si>
    <t>SC.FailSessionTerm.600</t>
    <phoneticPr fontId="5" type="noConversion"/>
  </si>
  <si>
    <r>
      <t>SBC</t>
    </r>
    <r>
      <rPr>
        <sz val="10"/>
        <rFont val="宋体"/>
        <family val="3"/>
        <charset val="134"/>
      </rPr>
      <t>被叫侧收到会话失败</t>
    </r>
    <r>
      <rPr>
        <sz val="10"/>
        <rFont val="Times New Roman"/>
        <family val="1"/>
      </rPr>
      <t>600</t>
    </r>
    <r>
      <rPr>
        <sz val="10"/>
        <rFont val="宋体"/>
        <family val="3"/>
        <charset val="134"/>
      </rPr>
      <t>的会话失败总次数。</t>
    </r>
    <phoneticPr fontId="5" type="noConversion"/>
  </si>
  <si>
    <t>PSBCHG60</t>
    <phoneticPr fontId="5" type="noConversion"/>
  </si>
  <si>
    <t>PSBCHG61</t>
    <phoneticPr fontId="5" type="noConversion"/>
  </si>
  <si>
    <t>PSgcFunction</t>
    <phoneticPr fontId="5" type="noConversion"/>
  </si>
  <si>
    <t>PSBCHG62</t>
  </si>
  <si>
    <t>PSBCHG63</t>
  </si>
  <si>
    <t>PSBCHG64</t>
  </si>
  <si>
    <t>PSBCHG65</t>
  </si>
  <si>
    <t>PSBCHG66</t>
  </si>
  <si>
    <t>PSBCHG67</t>
  </si>
  <si>
    <t>PSBCHG68</t>
  </si>
  <si>
    <t>PSBCHG69</t>
  </si>
  <si>
    <t>PSBCHG70</t>
  </si>
  <si>
    <t>PSBCHG71</t>
  </si>
  <si>
    <t>PSBCHG72</t>
  </si>
  <si>
    <t>1、SbcFunction、SgcFunction、BgwFunction的空间粒度分别更新为：PSbcFunction、PSgcFunction、PBgwFunction；
2、增加HK页面“SBC DNS链路相关测量”，适用于分离式信令面功能，测量对象为“EpRpDynDnsSgc”；
3、HD页面“SBC DNS链路相关测量”，适用于集中式功能，指标重要度更新为条件可选；
4、PSBCHB17、PSBCHB18、PSBCHG17、PSBCHG18的单位修订为毫秒；
5、增加PSBCHA29~34，PSBCHF29~34补充SBC注册失败原因统计。</t>
    <phoneticPr fontId="5" type="noConversion"/>
  </si>
  <si>
    <r>
      <t>V1.1</t>
    </r>
    <r>
      <rPr>
        <sz val="10"/>
        <rFont val="宋体"/>
        <family val="3"/>
        <charset val="134"/>
      </rPr>
      <t>.3</t>
    </r>
    <phoneticPr fontId="5" type="noConversion"/>
  </si>
  <si>
    <t>PSBCHB61</t>
    <phoneticPr fontId="5" type="noConversion"/>
  </si>
  <si>
    <t>PSBCHG73</t>
    <phoneticPr fontId="5" type="noConversion"/>
  </si>
  <si>
    <t>统计在测量周期内，SBC的注册省际漫游用户数</t>
    <phoneticPr fontId="5" type="noConversion"/>
  </si>
  <si>
    <t>SBC注册省际漫游用户数</t>
    <phoneticPr fontId="5" type="noConversion"/>
  </si>
  <si>
    <t xml:space="preserve">终端注册成功，根据200 OK响应中P-Associated-URI携带的用户的隐式注册集中所有SIP URI的域名部分与本省网络标识比较，如果找不到相同者，则为省际漫游用户（本省网络标识实例示例：nm.ims.mnc000.mcc460.3gppnetwork.org，表示内蒙的省份网络标识）
测量周期内，SBC的省际漫游用户数注册成功时统计1个，如果用户在测量周期内注销，则此用户不统计在指标结果中。
</t>
    <phoneticPr fontId="5" type="noConversion"/>
  </si>
  <si>
    <t>UR.ProvRoamingRegSucc</t>
    <phoneticPr fontId="5" type="noConversion"/>
  </si>
  <si>
    <t>PSBCHA35</t>
    <phoneticPr fontId="5" type="noConversion"/>
  </si>
  <si>
    <t>PSBCHF35</t>
    <phoneticPr fontId="5" type="noConversion"/>
  </si>
  <si>
    <r>
      <t>SBC</t>
    </r>
    <r>
      <rPr>
        <sz val="10"/>
        <color rgb="FFFF0000"/>
        <rFont val="宋体"/>
        <family val="3"/>
        <charset val="134"/>
      </rPr>
      <t>国际</t>
    </r>
    <r>
      <rPr>
        <sz val="10"/>
        <rFont val="宋体"/>
        <family val="3"/>
        <charset val="134"/>
      </rPr>
      <t>漫游用户发起初始注册次数</t>
    </r>
    <phoneticPr fontId="5" type="noConversion"/>
  </si>
  <si>
    <r>
      <t>SBC</t>
    </r>
    <r>
      <rPr>
        <sz val="10"/>
        <color rgb="FFFF0000"/>
        <rFont val="宋体"/>
        <family val="3"/>
        <charset val="134"/>
      </rPr>
      <t>国际</t>
    </r>
    <r>
      <rPr>
        <sz val="10"/>
        <rFont val="宋体"/>
        <family val="3"/>
        <charset val="134"/>
      </rPr>
      <t>漫游用户发起初始注册成功次数</t>
    </r>
    <phoneticPr fontId="5" type="noConversion"/>
  </si>
  <si>
    <r>
      <t>SBC注册</t>
    </r>
    <r>
      <rPr>
        <sz val="10"/>
        <color rgb="FFFF0000"/>
        <rFont val="宋体"/>
        <family val="3"/>
        <charset val="134"/>
      </rPr>
      <t>国际</t>
    </r>
    <r>
      <rPr>
        <sz val="10"/>
        <rFont val="宋体"/>
        <family val="3"/>
        <charset val="134"/>
      </rPr>
      <t>漫游用户数</t>
    </r>
    <phoneticPr fontId="5" type="noConversion"/>
  </si>
  <si>
    <r>
      <t>统计在测量周期内，SBC的注册</t>
    </r>
    <r>
      <rPr>
        <sz val="10"/>
        <color rgb="FFFF0000"/>
        <rFont val="宋体"/>
        <family val="3"/>
        <charset val="134"/>
      </rPr>
      <t>成功的国际</t>
    </r>
    <r>
      <rPr>
        <sz val="10"/>
        <rFont val="宋体"/>
        <family val="3"/>
        <charset val="134"/>
      </rPr>
      <t>漫游用户数</t>
    </r>
    <phoneticPr fontId="5" type="noConversion"/>
  </si>
  <si>
    <r>
      <t>C</t>
    </r>
    <r>
      <rPr>
        <sz val="10"/>
        <color rgb="FFFF0000"/>
        <rFont val="宋体"/>
        <family val="3"/>
        <charset val="134"/>
      </rPr>
      <t>B</t>
    </r>
    <phoneticPr fontId="5" type="noConversion"/>
  </si>
  <si>
    <t>CB</t>
    <phoneticPr fontId="5" type="noConversion"/>
  </si>
  <si>
    <t>UR.FailReg</t>
    <phoneticPr fontId="5" type="noConversion"/>
  </si>
  <si>
    <t>UR.FailReg.400</t>
    <phoneticPr fontId="5" type="noConversion"/>
  </si>
  <si>
    <t>UR.FailReg.403</t>
    <phoneticPr fontId="5" type="noConversion"/>
  </si>
  <si>
    <t>UR.FailReg.480</t>
    <phoneticPr fontId="5" type="noConversion"/>
  </si>
  <si>
    <t>UR.FailReg.503</t>
    <phoneticPr fontId="5" type="noConversion"/>
  </si>
  <si>
    <t>UR.FailReg.486</t>
    <phoneticPr fontId="5" type="noConversion"/>
  </si>
  <si>
    <t>UR.FailReg.500</t>
    <phoneticPr fontId="5" type="noConversion"/>
  </si>
  <si>
    <t>SC.VoiceAttSession</t>
    <phoneticPr fontId="5" type="noConversion"/>
  </si>
  <si>
    <t>SBC语音试呼次数</t>
    <phoneticPr fontId="5" type="noConversion"/>
  </si>
  <si>
    <t>PSbcFunction</t>
    <phoneticPr fontId="5" type="noConversion"/>
  </si>
  <si>
    <t>集中式</t>
    <phoneticPr fontId="5" type="noConversion"/>
  </si>
  <si>
    <t>SC.VoiceSuccSession</t>
    <phoneticPr fontId="5" type="noConversion"/>
  </si>
  <si>
    <t>SBC语音接通次数</t>
    <phoneticPr fontId="5" type="noConversion"/>
  </si>
  <si>
    <t>发送对语音会话的初始Invite消息的“180 Ringing”响应或带有P-Early-Media头域的183响应消息，在没有180/183响应消息的时候以“200 OK”响应消息为准。（3GPP 23.228）</t>
    <phoneticPr fontId="5" type="noConversion"/>
  </si>
  <si>
    <t>SC.VoiceAnsSession</t>
    <phoneticPr fontId="5" type="noConversion"/>
  </si>
  <si>
    <t>SBC语音应答次数</t>
    <phoneticPr fontId="5" type="noConversion"/>
  </si>
  <si>
    <t>收到200 OK（初始INVITE）消息；（3GPP 23.228）</t>
    <phoneticPr fontId="5" type="noConversion"/>
  </si>
  <si>
    <t>SC.VideoAttSession</t>
    <phoneticPr fontId="5" type="noConversion"/>
  </si>
  <si>
    <t>发送对视频会话的初始Invite消息的“180 Ringing”响应或带有P-Early-Media头域的183响应消息，在没有180/183响应消息的时候以“200 OK”响应消息为准。（3GPP 23.228）</t>
    <phoneticPr fontId="5" type="noConversion"/>
  </si>
  <si>
    <t>SC.VideoAnsSession</t>
    <phoneticPr fontId="5" type="noConversion"/>
  </si>
  <si>
    <t>CA</t>
    <phoneticPr fontId="5" type="noConversion"/>
  </si>
  <si>
    <t>SC.VoiceSetupTimeSessionOrigMean</t>
    <phoneticPr fontId="5" type="noConversion"/>
  </si>
  <si>
    <t>SBC语音主叫会话平均建立时长</t>
    <phoneticPr fontId="5" type="noConversion"/>
  </si>
  <si>
    <t>IMS域用户发起语音呼叫，主叫侧SBC收到被叫180响应或带有P-Early-Media头域的183响应。
如果主叫侧SBC没有收到180/183响应，统计收到被叫200响应。（3GPP 23.228）</t>
    <phoneticPr fontId="5" type="noConversion"/>
  </si>
  <si>
    <t>SBC语音被叫会话平均建立时长</t>
    <phoneticPr fontId="5" type="noConversion"/>
  </si>
  <si>
    <t>IMS域用户发起语音呼叫，被叫侧SBC收到被叫180响应。
如果被叫侧SBC没有收到180响应，统计收到被叫200响应。（3GPP 23.228）</t>
    <phoneticPr fontId="5" type="noConversion"/>
  </si>
  <si>
    <t>SBC视频主叫会话平均建立时长</t>
    <phoneticPr fontId="5" type="noConversion"/>
  </si>
  <si>
    <t>IMS域用户发起视频呼叫，主叫侧SBC收到被叫180响应或带有P-Early-Media头域的183响应。
如果主叫侧SBC没有收到180/183响应，统计收到被叫200响应。（3GPP 23.228）</t>
    <phoneticPr fontId="5" type="noConversion"/>
  </si>
  <si>
    <t>SC.VideoSetupTimeSessionTermMean</t>
    <phoneticPr fontId="5" type="noConversion"/>
  </si>
  <si>
    <t>SBC视频被叫会话平均建立时长</t>
    <phoneticPr fontId="5" type="noConversion"/>
  </si>
  <si>
    <t>IMS域用户发起视频呼叫，被叫侧SBC收到被叫180响应。
如果被叫侧SBC没有收到180响应，统计收到被叫200响应。（3GPP 23.228）</t>
    <phoneticPr fontId="5" type="noConversion"/>
  </si>
  <si>
    <t>1、增加PSBCHA35，PSBCHF35补充SBC省际漫游用户数统计。
2、增加PSBCHB61~73，PSBCHG61~73补充SBC呼叫失败原因统计。</t>
    <phoneticPr fontId="5" type="noConversion"/>
  </si>
  <si>
    <t>SBC 音频相关测量</t>
    <phoneticPr fontId="5" type="noConversion"/>
  </si>
  <si>
    <t>SBC 视频相关测量</t>
    <phoneticPr fontId="5" type="noConversion"/>
  </si>
  <si>
    <t>指SBC建立语音会话的应答次数，即统计SBC发送会话的初始Invite消息的“200 OK”消息的次数。</t>
    <phoneticPr fontId="5" type="noConversion"/>
  </si>
  <si>
    <t>SBC收到视频会话初始INVITE请求的次数。</t>
    <phoneticPr fontId="5" type="noConversion"/>
  </si>
  <si>
    <t>指SBC建立视频会话的应答次数，即统计SBC发送会话的初始Invite消息的“200 OK”消息的次数。</t>
    <phoneticPr fontId="5" type="noConversion"/>
  </si>
  <si>
    <t>SBC网元主叫侧语音呼叫过程中每呼叫平均接通会话所需时长(收到invite和180或带有P-Early-Media头域的183响应或没有收到180/183而直接收到200之间的时间间隔)。</t>
    <phoneticPr fontId="5" type="noConversion"/>
  </si>
  <si>
    <t>SBC网元被叫侧语音呼叫过程中每呼叫平均接通会话所需时长(收到invite和180或没有收到180而直接收到200之间的时间间隔)。</t>
    <phoneticPr fontId="5" type="noConversion"/>
  </si>
  <si>
    <t>SBC网元主叫侧视频呼叫过程中每呼叫平均接通会话所需时长(收到invite和180或带有P-Early-Media头域的183响应或没有收到180/183而直接收到200之间的时间间隔)。</t>
    <phoneticPr fontId="5" type="noConversion"/>
  </si>
  <si>
    <t>SBC网元被叫侧视频呼叫过程中每呼叫平均接通会话所需时长(收到invite和180或没有收到180而直接收到200之间的时间间隔)。</t>
    <phoneticPr fontId="5" type="noConversion"/>
  </si>
  <si>
    <t>SBC收到语音会话初始INVITE请求的次数。</t>
    <phoneticPr fontId="5" type="noConversion"/>
  </si>
  <si>
    <t>PSBCHK01</t>
    <phoneticPr fontId="5" type="noConversion"/>
  </si>
  <si>
    <t>PSBCHL02</t>
  </si>
  <si>
    <t>PSBCHL03</t>
  </si>
  <si>
    <t>PSBCHL04</t>
  </si>
  <si>
    <t>PSBCHL05</t>
  </si>
  <si>
    <t>PSBCHM01</t>
    <phoneticPr fontId="5" type="noConversion"/>
  </si>
  <si>
    <t>PSBCHM02</t>
  </si>
  <si>
    <t>PSBCHM03</t>
  </si>
  <si>
    <t>PSBCHM04</t>
  </si>
  <si>
    <t>PSBCHM05</t>
  </si>
  <si>
    <t>用户异常（媒体中断、用户掉线）、网络中断、网络拥塞，SBC主动发Bye的次数；
SBC自身Session Timer超时、长时无媒体检测，SBC主动发Bye的次数。（RFC 4028）</t>
    <phoneticPr fontId="5" type="noConversion"/>
  </si>
  <si>
    <t>SBC视频接通话务量</t>
    <phoneticPr fontId="5" type="noConversion"/>
  </si>
  <si>
    <t>SC.VideoSuccSession</t>
    <phoneticPr fontId="5" type="noConversion"/>
  </si>
  <si>
    <t>SC.VoiceSetupTimeSessionTermMean</t>
    <phoneticPr fontId="5" type="noConversion"/>
  </si>
  <si>
    <t>SC.AnsTrafTerm</t>
    <phoneticPr fontId="5" type="noConversion"/>
  </si>
  <si>
    <t>PSBCHL06</t>
  </si>
  <si>
    <t>PSBCHL07</t>
  </si>
  <si>
    <t>PSBCHL08</t>
  </si>
  <si>
    <t>PSBCHL09</t>
  </si>
  <si>
    <t>PSBCHL10</t>
  </si>
  <si>
    <t>PSBCHL11</t>
  </si>
  <si>
    <t>SC.VideoSetupTimeSessionOrigMean</t>
    <phoneticPr fontId="5" type="noConversion"/>
  </si>
  <si>
    <t>SC.VideoConnectTraf</t>
    <phoneticPr fontId="5" type="noConversion"/>
  </si>
  <si>
    <t>SC.VideoAnsTrafTerm</t>
    <phoneticPr fontId="5" type="noConversion"/>
  </si>
  <si>
    <t>SC.VoiceConnectTraf</t>
    <phoneticPr fontId="5" type="noConversion"/>
  </si>
  <si>
    <t>统计SBC在一个测量周期内所有用户的呼叫总时长占本周期时长的比例，单位是erl。以此来衡量业务对系统资源的占用情况</t>
    <phoneticPr fontId="5" type="noConversion"/>
  </si>
  <si>
    <t>统计SBC在一个测量周期内所有用户的接通总时长占本周期时长的比例，单位是erl。以此来衡量业务对系统资源的占用情况</t>
    <phoneticPr fontId="13" type="noConversion"/>
  </si>
  <si>
    <t xml:space="preserve">终端注册成功，根据200 OK响应中P-Associated-URI携带的用户的隐式注册集中所有SIP URI的域名部分与本省网络标识比较，如果找不到相同者，则为省际漫游用户（本省网络标识实例示例：nm.ims.mnc000.mcc460.3gppnetwork.org，表示内蒙的省份网络标识）
测量周期内，SBC的省际漫游用户数注册成功时统计1个，如果用户在测量周期内注销，则此用户不统计在指标结果中。
</t>
    <phoneticPr fontId="5" type="noConversion"/>
  </si>
  <si>
    <t>SBC视频试呼次数</t>
    <phoneticPr fontId="5" type="noConversion"/>
  </si>
  <si>
    <t>SBC视频接通次数</t>
    <phoneticPr fontId="5" type="noConversion"/>
  </si>
  <si>
    <t>SBC视频应答次数</t>
    <phoneticPr fontId="5" type="noConversion"/>
  </si>
  <si>
    <t>SC.SessionNormalRel</t>
    <phoneticPr fontId="5" type="noConversion"/>
  </si>
  <si>
    <t>SC.FailSessionOrig.TermiRel</t>
    <phoneticPr fontId="5" type="noConversion"/>
  </si>
  <si>
    <t>SC.AttSession</t>
    <phoneticPr fontId="5" type="noConversion"/>
  </si>
  <si>
    <t>SBC语音接通话务量</t>
    <phoneticPr fontId="5" type="noConversion"/>
  </si>
  <si>
    <t>DER(n≥1)</t>
  </si>
  <si>
    <t>整数</t>
  </si>
  <si>
    <t>PSbcFunction</t>
  </si>
  <si>
    <t>统计SBC在一个测量周期内所有用户的语音呼叫接通总时长占本周期时长的比例，单位是erl。以此来衡量业务对系统资源的占用情况</t>
    <phoneticPr fontId="5" type="noConversion"/>
  </si>
  <si>
    <t>在收到语音呼叫初始INVITE的180消息或200消息后，统计到呼叫释放（正常释放、异常释放）的话务量。（3GPP 23.228）</t>
    <phoneticPr fontId="5" type="noConversion"/>
  </si>
  <si>
    <t>SBC语音应答话务量</t>
    <phoneticPr fontId="5" type="noConversion"/>
  </si>
  <si>
    <t>实数</t>
  </si>
  <si>
    <t>统计SBC在一个测量周期内所有用户的语音呼叫总时长占本周期时长的比例，单位是erl。以此来衡量业务对系统资源的占用情况</t>
    <phoneticPr fontId="5" type="noConversion"/>
  </si>
  <si>
    <t>统计语音呼叫SBC会话已应答到会话正常结束的时长。(初始INVITE的200 OK到BYE间）。（3GPP 23.228）</t>
    <phoneticPr fontId="5" type="noConversion"/>
  </si>
  <si>
    <t>统计SBC在一个测量周期内所有用户的视频呼叫接通总时长占本周期时长的比例，单位是erl。以此来衡量业务对系统资源的占用情况</t>
  </si>
  <si>
    <t>在收到视频呼叫初始INVITE的180消息或200消息后，统计到呼叫释放（正常释放、异常释放）的话务量。（3GPP 23.228）</t>
  </si>
  <si>
    <t>统计SBC在一个测量周期内所有用户的视频呼叫总时长占本周期时长的比例，单位是erl。以此来衡量业务对系统资源的占用情况</t>
  </si>
  <si>
    <t>统计视频呼叫SBC会话已应答到会话正常结束的时长。(初始INVITE的200 OK到BYE间）。（3GPP 23.228）</t>
  </si>
  <si>
    <t>CC</t>
    <phoneticPr fontId="5" type="noConversion"/>
  </si>
  <si>
    <t>整数</t>
    <phoneticPr fontId="5" type="noConversion"/>
  </si>
  <si>
    <t>次</t>
    <phoneticPr fontId="5" type="noConversion"/>
  </si>
  <si>
    <t>PSbcFunction</t>
    <phoneticPr fontId="5" type="noConversion"/>
  </si>
  <si>
    <t>15分钟</t>
    <phoneticPr fontId="5" type="noConversion"/>
  </si>
  <si>
    <t>SBC 语音主叫403 请求禁止次数</t>
    <phoneticPr fontId="5" type="noConversion"/>
  </si>
  <si>
    <t>SBC 语音主叫404 未找到次数</t>
    <phoneticPr fontId="5" type="noConversion"/>
  </si>
  <si>
    <t>SBC 语音主叫408 请求超时次数</t>
    <phoneticPr fontId="5" type="noConversion"/>
  </si>
  <si>
    <t>SBC 语音主叫480 久叫不应次数</t>
    <phoneticPr fontId="5" type="noConversion"/>
  </si>
  <si>
    <t>SBC 语音主叫484 Request-URI不完整次数</t>
    <phoneticPr fontId="5" type="noConversion"/>
  </si>
  <si>
    <t>SBC 语音主叫486 用户忙次数</t>
    <phoneticPr fontId="5" type="noConversion"/>
  </si>
  <si>
    <t>SBC 语音主叫487 请求终止次数</t>
    <phoneticPr fontId="5" type="noConversion"/>
  </si>
  <si>
    <t>SBC 语音主叫600 用户忙次数</t>
    <phoneticPr fontId="5" type="noConversion"/>
  </si>
  <si>
    <t>SBC 语音主叫603 用户拒接次数</t>
    <phoneticPr fontId="5" type="noConversion"/>
  </si>
  <si>
    <t>SBC 语音主叫604 用户信息不存在次数</t>
    <phoneticPr fontId="5" type="noConversion"/>
  </si>
  <si>
    <t>SBC 语音被叫480 久叫不应次数</t>
    <phoneticPr fontId="5" type="noConversion"/>
  </si>
  <si>
    <t>SBC 语音被叫487 请求终止次数</t>
    <phoneticPr fontId="5" type="noConversion"/>
  </si>
  <si>
    <t>SBC 语音被叫600 用户忙次数</t>
    <phoneticPr fontId="5" type="noConversion"/>
  </si>
  <si>
    <t>SBC主叫侧语音呼叫收到会话失败480响应。（RFC 3261）</t>
    <phoneticPr fontId="5" type="noConversion"/>
  </si>
  <si>
    <t>SBC主叫侧语音呼叫收到会话失败486响应。（RFC 3261）</t>
    <phoneticPr fontId="5" type="noConversion"/>
  </si>
  <si>
    <t>SBC主叫侧语音呼叫收到会话失败487响应。（RFC 3261）</t>
    <phoneticPr fontId="5" type="noConversion"/>
  </si>
  <si>
    <t>SBC主叫侧语音呼叫收到会话失败600响应。（RFC 3261）</t>
    <phoneticPr fontId="5" type="noConversion"/>
  </si>
  <si>
    <t>SBC主叫侧语音呼叫收到会话失败603响应。（RFC 3261）</t>
    <phoneticPr fontId="5" type="noConversion"/>
  </si>
  <si>
    <t>SBC主叫侧语音呼叫收到会话失败604响应。（RFC 3261）</t>
    <phoneticPr fontId="5" type="noConversion"/>
  </si>
  <si>
    <t>SBC被叫侧语音呼叫收到会话失败480响应。（RFC 3261）</t>
    <phoneticPr fontId="5" type="noConversion"/>
  </si>
  <si>
    <t>SBC被叫侧语音呼叫收到会话失败487响应。（RFC 3261）</t>
    <phoneticPr fontId="5" type="noConversion"/>
  </si>
  <si>
    <t>SBC被叫侧语音呼叫收到会话失败600响应。（RFC 3261）</t>
    <phoneticPr fontId="5" type="noConversion"/>
  </si>
  <si>
    <t>HM</t>
    <phoneticPr fontId="5" type="noConversion"/>
  </si>
  <si>
    <t>PSBCHB73</t>
    <phoneticPr fontId="5" type="noConversion"/>
  </si>
  <si>
    <t>PSBCHL12</t>
  </si>
  <si>
    <t>PSBCHL13</t>
  </si>
  <si>
    <t>PSBCHL14</t>
  </si>
  <si>
    <t>PSBCHL15</t>
  </si>
  <si>
    <t>PSBCHL16</t>
  </si>
  <si>
    <t>PSBCHL17</t>
  </si>
  <si>
    <t>PSBCHL18</t>
  </si>
  <si>
    <t>PSBCHL19</t>
  </si>
  <si>
    <t>PSBCHL20</t>
  </si>
  <si>
    <t>CB</t>
    <phoneticPr fontId="5" type="noConversion"/>
  </si>
  <si>
    <t>SC.VoiceAnsTraf</t>
    <phoneticPr fontId="5" type="noConversion"/>
  </si>
  <si>
    <t>SC.VoiceFailSessionOrig.604</t>
    <phoneticPr fontId="5" type="noConversion"/>
  </si>
  <si>
    <t>SC.VoiceFailSessionOrig.403</t>
    <phoneticPr fontId="5" type="noConversion"/>
  </si>
  <si>
    <t>SC.VoiceFailSessionOrig.404</t>
    <phoneticPr fontId="5" type="noConversion"/>
  </si>
  <si>
    <t>SC.VoiceFailSessionOrig.408</t>
    <phoneticPr fontId="5" type="noConversion"/>
  </si>
  <si>
    <t>SC.VoiceFailSessionOrig.480</t>
    <phoneticPr fontId="5" type="noConversion"/>
  </si>
  <si>
    <t>SC.VoiceFailSessionOrig.484</t>
    <phoneticPr fontId="5" type="noConversion"/>
  </si>
  <si>
    <t>SC.VoiceFailSessionOrig.486</t>
    <phoneticPr fontId="5" type="noConversion"/>
  </si>
  <si>
    <t>SC.VoiceFailSessionOrig.487</t>
    <phoneticPr fontId="5" type="noConversion"/>
  </si>
  <si>
    <t>SC.VoiceFailSessionOrig.600</t>
    <phoneticPr fontId="5" type="noConversion"/>
  </si>
  <si>
    <t>SC.VoiceFailSessionOrig.603</t>
    <phoneticPr fontId="5" type="noConversion"/>
  </si>
  <si>
    <t>SC.VoiceFailSessionTerm.600</t>
    <phoneticPr fontId="5" type="noConversion"/>
  </si>
  <si>
    <t>SC.VoiceFailSessionTerm.480</t>
    <phoneticPr fontId="5" type="noConversion"/>
  </si>
  <si>
    <t>SC.VoiceFailSessionTerm.487</t>
    <phoneticPr fontId="5" type="noConversion"/>
  </si>
  <si>
    <t>SC.VideoFailSessionOrig.403</t>
    <phoneticPr fontId="5" type="noConversion"/>
  </si>
  <si>
    <t>SC.VideoFailSessionOrig.404</t>
    <phoneticPr fontId="5" type="noConversion"/>
  </si>
  <si>
    <t>SC.VideoFailSessionOrig.408</t>
    <phoneticPr fontId="5" type="noConversion"/>
  </si>
  <si>
    <t>SC.VideoFailSessionOrig.480</t>
    <phoneticPr fontId="5" type="noConversion"/>
  </si>
  <si>
    <t>SC.VideoFailSessionOrig.484</t>
    <phoneticPr fontId="5" type="noConversion"/>
  </si>
  <si>
    <t>SC.VideoFailSessionOrig.486</t>
    <phoneticPr fontId="5" type="noConversion"/>
  </si>
  <si>
    <t>SC.VideoFailSessionOrig.487</t>
    <phoneticPr fontId="5" type="noConversion"/>
  </si>
  <si>
    <t>SC.VideoFailSessionOrig.600</t>
    <phoneticPr fontId="5" type="noConversion"/>
  </si>
  <si>
    <t>SC.VideoFailSessionOrig.603</t>
    <phoneticPr fontId="5" type="noConversion"/>
  </si>
  <si>
    <t>SC.VideoFailSessionOrig.604</t>
    <phoneticPr fontId="5" type="noConversion"/>
  </si>
  <si>
    <t>SC.VideoFailSessionTerm.480</t>
    <phoneticPr fontId="5" type="noConversion"/>
  </si>
  <si>
    <t>SC.VideoFailSessionTerm.487</t>
    <phoneticPr fontId="5" type="noConversion"/>
  </si>
  <si>
    <t>SC.VideoFailSessionTerm.600</t>
    <phoneticPr fontId="5" type="noConversion"/>
  </si>
  <si>
    <t>SBC 视频主叫403 请求禁止次数</t>
    <phoneticPr fontId="5" type="noConversion"/>
  </si>
  <si>
    <t>SBC 视频主叫404 未找到次数</t>
    <phoneticPr fontId="5" type="noConversion"/>
  </si>
  <si>
    <t>SBC 视频主叫408 请求超时次数</t>
    <phoneticPr fontId="5" type="noConversion"/>
  </si>
  <si>
    <t>SBC 视频主叫480 久叫不应次数</t>
    <phoneticPr fontId="5" type="noConversion"/>
  </si>
  <si>
    <t>SBC 视频主叫484 Request-URI不完整次数</t>
    <phoneticPr fontId="5" type="noConversion"/>
  </si>
  <si>
    <t>SBC 视频主叫486 用户忙次数</t>
    <phoneticPr fontId="5" type="noConversion"/>
  </si>
  <si>
    <t>SBC 视频主叫487 请求终止次数</t>
    <phoneticPr fontId="5" type="noConversion"/>
  </si>
  <si>
    <t>SBC 视频主叫600 用户忙次数</t>
    <phoneticPr fontId="5" type="noConversion"/>
  </si>
  <si>
    <t>SBC 视频主叫603 用户拒接次数</t>
    <phoneticPr fontId="5" type="noConversion"/>
  </si>
  <si>
    <t>SBC 视频主叫604 用户信息不存在次数</t>
    <phoneticPr fontId="5" type="noConversion"/>
  </si>
  <si>
    <t>SBC 视频被叫480 久叫不应次数</t>
    <phoneticPr fontId="5" type="noConversion"/>
  </si>
  <si>
    <t>SBC 视频被叫487 请求终止次数</t>
    <phoneticPr fontId="5" type="noConversion"/>
  </si>
  <si>
    <t>SBC 视频被叫600 用户忙次数</t>
    <phoneticPr fontId="5" type="noConversion"/>
  </si>
  <si>
    <t>用户早释：语音呼叫时SBC未收到180响应，而收到Cancel请求的次数</t>
    <phoneticPr fontId="5" type="noConversion"/>
  </si>
  <si>
    <t>用户早释：语音呼叫时SBC未收到180响应，而收到Cancel请求。（3GPP 23.228）</t>
    <phoneticPr fontId="5" type="noConversion"/>
  </si>
  <si>
    <t>SBC 语音振铃早释次数</t>
    <phoneticPr fontId="5" type="noConversion"/>
  </si>
  <si>
    <t>振铃早释：语音呼叫时SBC收到180响应，且又收到Cancel请求的次数</t>
    <phoneticPr fontId="5" type="noConversion"/>
  </si>
  <si>
    <t>振铃早释：语音呼叫时SBC收到180响应，且又收到Cancel请求。（3GPP 23.228）</t>
    <phoneticPr fontId="5" type="noConversion"/>
  </si>
  <si>
    <t>PSBCHL21</t>
  </si>
  <si>
    <t>PSBCHL22</t>
  </si>
  <si>
    <t>SBC 语音早释次数</t>
    <phoneticPr fontId="5" type="noConversion"/>
  </si>
  <si>
    <t>SC.VoiceFailSession.AlertRel</t>
    <phoneticPr fontId="5" type="noConversion"/>
  </si>
  <si>
    <t>SC.VoiceFailSession.Rel</t>
    <phoneticPr fontId="5" type="noConversion"/>
  </si>
  <si>
    <r>
      <t>SBC主叫侧语音呼叫收到会话失败</t>
    </r>
    <r>
      <rPr>
        <sz val="10"/>
        <color theme="1"/>
        <rFont val="Times New Roman"/>
        <family val="1"/>
      </rPr>
      <t>480</t>
    </r>
    <r>
      <rPr>
        <sz val="10"/>
        <color theme="1"/>
        <rFont val="宋体"/>
        <family val="3"/>
        <charset val="134"/>
      </rPr>
      <t>的会话失败总次数。</t>
    </r>
    <phoneticPr fontId="5" type="noConversion"/>
  </si>
  <si>
    <r>
      <t>SBC主叫侧语音呼叫收到会话失败</t>
    </r>
    <r>
      <rPr>
        <sz val="10"/>
        <color theme="1"/>
        <rFont val="Times New Roman"/>
        <family val="1"/>
      </rPr>
      <t>486</t>
    </r>
    <r>
      <rPr>
        <sz val="10"/>
        <color theme="1"/>
        <rFont val="宋体"/>
        <family val="3"/>
        <charset val="134"/>
      </rPr>
      <t>的会话失败总次数。</t>
    </r>
    <phoneticPr fontId="5" type="noConversion"/>
  </si>
  <si>
    <r>
      <t>SBC主叫侧语音呼叫收到会话失败</t>
    </r>
    <r>
      <rPr>
        <sz val="10"/>
        <color theme="1"/>
        <rFont val="Times New Roman"/>
        <family val="1"/>
      </rPr>
      <t>487</t>
    </r>
    <r>
      <rPr>
        <sz val="10"/>
        <color theme="1"/>
        <rFont val="宋体"/>
        <family val="3"/>
        <charset val="134"/>
      </rPr>
      <t>的会话失败总次数。</t>
    </r>
    <phoneticPr fontId="5" type="noConversion"/>
  </si>
  <si>
    <r>
      <t>SBC主叫侧语音呼叫收到会话失败</t>
    </r>
    <r>
      <rPr>
        <sz val="10"/>
        <color theme="1"/>
        <rFont val="Times New Roman"/>
        <family val="1"/>
      </rPr>
      <t>600</t>
    </r>
    <r>
      <rPr>
        <sz val="10"/>
        <color theme="1"/>
        <rFont val="宋体"/>
        <family val="3"/>
        <charset val="134"/>
      </rPr>
      <t>的会话失败总次数。</t>
    </r>
    <phoneticPr fontId="5" type="noConversion"/>
  </si>
  <si>
    <r>
      <t>SBC主叫侧语音呼叫收到会话失败</t>
    </r>
    <r>
      <rPr>
        <sz val="10"/>
        <color theme="1"/>
        <rFont val="Times New Roman"/>
        <family val="1"/>
      </rPr>
      <t>603</t>
    </r>
    <r>
      <rPr>
        <sz val="10"/>
        <color theme="1"/>
        <rFont val="宋体"/>
        <family val="3"/>
        <charset val="134"/>
      </rPr>
      <t>的会话失败总次数。</t>
    </r>
    <phoneticPr fontId="5" type="noConversion"/>
  </si>
  <si>
    <r>
      <t>SBC主叫侧语音呼叫收到会话失败</t>
    </r>
    <r>
      <rPr>
        <sz val="10"/>
        <color theme="1"/>
        <rFont val="Times New Roman"/>
        <family val="1"/>
      </rPr>
      <t>604</t>
    </r>
    <r>
      <rPr>
        <sz val="10"/>
        <color theme="1"/>
        <rFont val="宋体"/>
        <family val="3"/>
        <charset val="134"/>
      </rPr>
      <t>的会话失败总次数。</t>
    </r>
    <phoneticPr fontId="5" type="noConversion"/>
  </si>
  <si>
    <r>
      <t>SBC被叫侧语音呼叫收到会话失败</t>
    </r>
    <r>
      <rPr>
        <sz val="10"/>
        <color theme="1"/>
        <rFont val="Times New Roman"/>
        <family val="1"/>
      </rPr>
      <t>480</t>
    </r>
    <r>
      <rPr>
        <sz val="10"/>
        <color theme="1"/>
        <rFont val="宋体"/>
        <family val="3"/>
        <charset val="134"/>
      </rPr>
      <t>的会话失败总次数。</t>
    </r>
    <phoneticPr fontId="5" type="noConversion"/>
  </si>
  <si>
    <r>
      <t>SBC被叫侧语音呼叫收到会话失败</t>
    </r>
    <r>
      <rPr>
        <sz val="10"/>
        <color theme="1"/>
        <rFont val="Times New Roman"/>
        <family val="1"/>
      </rPr>
      <t>487</t>
    </r>
    <r>
      <rPr>
        <sz val="10"/>
        <color theme="1"/>
        <rFont val="宋体"/>
        <family val="3"/>
        <charset val="134"/>
      </rPr>
      <t>的会话失败总次数。</t>
    </r>
    <phoneticPr fontId="5" type="noConversion"/>
  </si>
  <si>
    <r>
      <t>SBC被叫侧语音呼叫收到会话失败</t>
    </r>
    <r>
      <rPr>
        <sz val="10"/>
        <color theme="1"/>
        <rFont val="Times New Roman"/>
        <family val="1"/>
      </rPr>
      <t>600</t>
    </r>
    <r>
      <rPr>
        <sz val="10"/>
        <color theme="1"/>
        <rFont val="宋体"/>
        <family val="3"/>
        <charset val="134"/>
      </rPr>
      <t>的会话失败总次数。</t>
    </r>
    <phoneticPr fontId="5" type="noConversion"/>
  </si>
  <si>
    <t>视频呼叫时SBC未收到180响应，而收到Cancel请求的次数</t>
    <phoneticPr fontId="5" type="noConversion"/>
  </si>
  <si>
    <t>视频呼叫时SBC收到180响应，且又收到Cancel请求的次数</t>
    <phoneticPr fontId="5" type="noConversion"/>
  </si>
  <si>
    <t>视频呼叫时SBC未收到180响应，而收到Cancel请求。（3GPP 23.228）</t>
    <phoneticPr fontId="5" type="noConversion"/>
  </si>
  <si>
    <t>视频呼叫时SBC收到180响应，且又收到Cancel请求。（3GPP 23.228）</t>
    <phoneticPr fontId="5" type="noConversion"/>
  </si>
  <si>
    <t>SBC主叫侧视频呼叫收到会话失败480响应。（RFC 3261）</t>
    <phoneticPr fontId="5" type="noConversion"/>
  </si>
  <si>
    <t>SBC主叫侧视频呼叫收到会话失败486响应。（RFC 3261）</t>
    <phoneticPr fontId="5" type="noConversion"/>
  </si>
  <si>
    <t>SBC主叫侧视频呼叫收到会话失败487响应。（RFC 3261）</t>
    <phoneticPr fontId="5" type="noConversion"/>
  </si>
  <si>
    <t>SBC主叫侧视频呼叫收到会话失败600响应。（RFC 3261）</t>
    <phoneticPr fontId="5" type="noConversion"/>
  </si>
  <si>
    <t>SBC主叫侧视频呼叫收到会话失败603响应。（RFC 3261）</t>
    <phoneticPr fontId="5" type="noConversion"/>
  </si>
  <si>
    <t>SBC主叫侧视频呼叫收到会话失败604响应。（RFC 3261）</t>
    <phoneticPr fontId="5" type="noConversion"/>
  </si>
  <si>
    <t>SBC被叫侧视频呼叫收到会话失败480响应。（RFC 3261）</t>
    <phoneticPr fontId="5" type="noConversion"/>
  </si>
  <si>
    <t>SBC被叫侧视频呼叫收到会话失败487响应。（RFC 3261）</t>
    <phoneticPr fontId="5" type="noConversion"/>
  </si>
  <si>
    <t>SBC被叫侧视频呼叫收到会话失败600响应。（RFC 3261）</t>
    <phoneticPr fontId="5" type="noConversion"/>
  </si>
  <si>
    <r>
      <t>SBC主叫侧视频呼叫收到会话失败</t>
    </r>
    <r>
      <rPr>
        <sz val="10"/>
        <color theme="1"/>
        <rFont val="Times New Roman"/>
        <family val="1"/>
      </rPr>
      <t>480</t>
    </r>
    <r>
      <rPr>
        <sz val="10"/>
        <color theme="1"/>
        <rFont val="宋体"/>
        <family val="3"/>
        <charset val="134"/>
      </rPr>
      <t>的会话失败总次数。</t>
    </r>
    <phoneticPr fontId="5" type="noConversion"/>
  </si>
  <si>
    <r>
      <t>SBC主叫侧视频呼叫收到会话失败</t>
    </r>
    <r>
      <rPr>
        <sz val="10"/>
        <color theme="1"/>
        <rFont val="Times New Roman"/>
        <family val="1"/>
      </rPr>
      <t>486</t>
    </r>
    <r>
      <rPr>
        <sz val="10"/>
        <color theme="1"/>
        <rFont val="宋体"/>
        <family val="3"/>
        <charset val="134"/>
      </rPr>
      <t>的会话失败总次数。</t>
    </r>
    <phoneticPr fontId="5" type="noConversion"/>
  </si>
  <si>
    <r>
      <t>SBC主叫侧视频呼叫收到会话失败</t>
    </r>
    <r>
      <rPr>
        <sz val="10"/>
        <color theme="1"/>
        <rFont val="Times New Roman"/>
        <family val="1"/>
      </rPr>
      <t>487</t>
    </r>
    <r>
      <rPr>
        <sz val="10"/>
        <color theme="1"/>
        <rFont val="宋体"/>
        <family val="3"/>
        <charset val="134"/>
      </rPr>
      <t>的会话失败总次数。</t>
    </r>
    <phoneticPr fontId="5" type="noConversion"/>
  </si>
  <si>
    <r>
      <t>SBC主叫侧视频呼叫收到会话失败</t>
    </r>
    <r>
      <rPr>
        <sz val="10"/>
        <color theme="1"/>
        <rFont val="Times New Roman"/>
        <family val="1"/>
      </rPr>
      <t>600</t>
    </r>
    <r>
      <rPr>
        <sz val="10"/>
        <color theme="1"/>
        <rFont val="宋体"/>
        <family val="3"/>
        <charset val="134"/>
      </rPr>
      <t>的会话失败总次数。</t>
    </r>
    <phoneticPr fontId="5" type="noConversion"/>
  </si>
  <si>
    <r>
      <t>SBC主叫侧视频呼叫收到会话失败</t>
    </r>
    <r>
      <rPr>
        <sz val="10"/>
        <color theme="1"/>
        <rFont val="Times New Roman"/>
        <family val="1"/>
      </rPr>
      <t>603</t>
    </r>
    <r>
      <rPr>
        <sz val="10"/>
        <color theme="1"/>
        <rFont val="宋体"/>
        <family val="3"/>
        <charset val="134"/>
      </rPr>
      <t>的会话失败总次数。</t>
    </r>
    <phoneticPr fontId="5" type="noConversion"/>
  </si>
  <si>
    <r>
      <t>SBC主叫侧视频呼叫收到会话失败</t>
    </r>
    <r>
      <rPr>
        <sz val="10"/>
        <color theme="1"/>
        <rFont val="Times New Roman"/>
        <family val="1"/>
      </rPr>
      <t>604</t>
    </r>
    <r>
      <rPr>
        <sz val="10"/>
        <color theme="1"/>
        <rFont val="宋体"/>
        <family val="3"/>
        <charset val="134"/>
      </rPr>
      <t>的会话失败总次数。</t>
    </r>
    <phoneticPr fontId="5" type="noConversion"/>
  </si>
  <si>
    <r>
      <t>SBC被叫侧视频呼叫收到会话失败</t>
    </r>
    <r>
      <rPr>
        <sz val="10"/>
        <color theme="1"/>
        <rFont val="Times New Roman"/>
        <family val="1"/>
      </rPr>
      <t>480</t>
    </r>
    <r>
      <rPr>
        <sz val="10"/>
        <color theme="1"/>
        <rFont val="宋体"/>
        <family val="3"/>
        <charset val="134"/>
      </rPr>
      <t>的会话失败总次数。</t>
    </r>
    <phoneticPr fontId="5" type="noConversion"/>
  </si>
  <si>
    <r>
      <t>SBC被叫侧视频呼叫收到会话失败</t>
    </r>
    <r>
      <rPr>
        <sz val="10"/>
        <color theme="1"/>
        <rFont val="Times New Roman"/>
        <family val="1"/>
      </rPr>
      <t>487</t>
    </r>
    <r>
      <rPr>
        <sz val="10"/>
        <color theme="1"/>
        <rFont val="宋体"/>
        <family val="3"/>
        <charset val="134"/>
      </rPr>
      <t>的会话失败总次数。</t>
    </r>
    <phoneticPr fontId="5" type="noConversion"/>
  </si>
  <si>
    <r>
      <t>SBC被叫侧视频呼叫收到会话失败</t>
    </r>
    <r>
      <rPr>
        <sz val="10"/>
        <color theme="1"/>
        <rFont val="Times New Roman"/>
        <family val="1"/>
      </rPr>
      <t>600</t>
    </r>
    <r>
      <rPr>
        <sz val="10"/>
        <color theme="1"/>
        <rFont val="宋体"/>
        <family val="3"/>
        <charset val="134"/>
      </rPr>
      <t>的会话失败总次数。</t>
    </r>
    <phoneticPr fontId="5" type="noConversion"/>
  </si>
  <si>
    <t>V1.1.4</t>
    <phoneticPr fontId="5" type="noConversion"/>
  </si>
  <si>
    <t>PSBCHM06</t>
  </si>
  <si>
    <t>PSBCHM07</t>
  </si>
  <si>
    <t>PSBCHM08</t>
  </si>
  <si>
    <t>PSBCHM09</t>
  </si>
  <si>
    <t>PSBCHM10</t>
  </si>
  <si>
    <t>PSBCHM11</t>
  </si>
  <si>
    <t>PSBCHM12</t>
  </si>
  <si>
    <t>PSBCHM13</t>
  </si>
  <si>
    <t>PSBCHM14</t>
  </si>
  <si>
    <t>PSBCHM15</t>
  </si>
  <si>
    <t>PSBCHM16</t>
  </si>
  <si>
    <t>PSBCHM17</t>
  </si>
  <si>
    <t>PSBCHM18</t>
  </si>
  <si>
    <t>PSBCHM19</t>
  </si>
  <si>
    <t>PSBCHM20</t>
  </si>
  <si>
    <t>PSBCHM21</t>
  </si>
  <si>
    <t>PSBCHM22</t>
  </si>
  <si>
    <t>PSBCHL01</t>
    <phoneticPr fontId="5" type="noConversion"/>
  </si>
  <si>
    <r>
      <t>统计在测量周期内，SBC收到的</t>
    </r>
    <r>
      <rPr>
        <sz val="10"/>
        <color rgb="FFFF0000"/>
        <rFont val="宋体"/>
        <family val="3"/>
        <charset val="134"/>
      </rPr>
      <t>国际</t>
    </r>
    <r>
      <rPr>
        <sz val="10"/>
        <rFont val="宋体"/>
        <family val="3"/>
        <charset val="134"/>
      </rPr>
      <t>漫游用户发来的初始注册请求次数</t>
    </r>
    <phoneticPr fontId="5" type="noConversion"/>
  </si>
  <si>
    <r>
      <t>SBC</t>
    </r>
    <r>
      <rPr>
        <sz val="10"/>
        <rFont val="宋体"/>
        <family val="3"/>
        <charset val="134"/>
      </rPr>
      <t>发出对于</t>
    </r>
    <r>
      <rPr>
        <sz val="10"/>
        <color rgb="FFFF0000"/>
        <rFont val="宋体"/>
        <family val="3"/>
        <charset val="134"/>
      </rPr>
      <t>国际</t>
    </r>
    <r>
      <rPr>
        <sz val="10"/>
        <rFont val="宋体"/>
        <family val="3"/>
        <charset val="134"/>
      </rPr>
      <t>漫游终端初始注册请求的成功响应的次数。</t>
    </r>
    <r>
      <rPr>
        <sz val="10"/>
        <color rgb="FFFF0000"/>
        <rFont val="宋体"/>
        <family val="3"/>
        <charset val="134"/>
      </rPr>
      <t>国际</t>
    </r>
    <r>
      <rPr>
        <sz val="10"/>
        <rFont val="宋体"/>
        <family val="3"/>
        <charset val="134"/>
      </rPr>
      <t>漫游终端的重注册成功不在当前统计范围之内。</t>
    </r>
    <phoneticPr fontId="5" type="noConversion"/>
  </si>
  <si>
    <r>
      <rPr>
        <sz val="10"/>
        <rFont val="宋体"/>
        <family val="3"/>
        <charset val="134"/>
      </rPr>
      <t>SBC收到来自</t>
    </r>
    <r>
      <rPr>
        <sz val="10"/>
        <color rgb="FFFF0000"/>
        <rFont val="宋体"/>
        <family val="3"/>
        <charset val="134"/>
      </rPr>
      <t>国际</t>
    </r>
    <r>
      <rPr>
        <sz val="10"/>
        <rFont val="宋体"/>
        <family val="3"/>
        <charset val="134"/>
      </rPr>
      <t>漫游终端的初始注册</t>
    </r>
    <r>
      <rPr>
        <sz val="10"/>
        <rFont val="Times New Roman"/>
        <family val="1"/>
      </rPr>
      <t>REGISTER</t>
    </r>
    <r>
      <rPr>
        <sz val="10"/>
        <rFont val="宋体"/>
        <family val="3"/>
        <charset val="134"/>
      </rPr>
      <t>请求，且</t>
    </r>
    <r>
      <rPr>
        <sz val="10"/>
        <rFont val="Times New Roman"/>
        <family val="1"/>
      </rPr>
      <t>REGISTER</t>
    </r>
    <r>
      <rPr>
        <sz val="10"/>
        <rFont val="宋体"/>
        <family val="3"/>
        <charset val="134"/>
      </rPr>
      <t>请求的</t>
    </r>
    <r>
      <rPr>
        <sz val="10"/>
        <rFont val="Times New Roman"/>
        <family val="1"/>
      </rPr>
      <t>expires</t>
    </r>
    <r>
      <rPr>
        <sz val="10"/>
        <rFont val="宋体"/>
        <family val="3"/>
        <charset val="134"/>
      </rPr>
      <t>值不为</t>
    </r>
    <r>
      <rPr>
        <sz val="10"/>
        <rFont val="Times New Roman"/>
        <family val="1"/>
      </rPr>
      <t>0</t>
    </r>
    <r>
      <rPr>
        <sz val="10"/>
        <rFont val="宋体"/>
        <family val="3"/>
        <charset val="134"/>
      </rPr>
      <t>时进行统计。（</t>
    </r>
    <r>
      <rPr>
        <sz val="10"/>
        <rFont val="Times New Roman"/>
        <family val="1"/>
      </rPr>
      <t>3GPP 23.228</t>
    </r>
    <r>
      <rPr>
        <sz val="10"/>
        <rFont val="宋体"/>
        <family val="3"/>
        <charset val="134"/>
      </rPr>
      <t>）</t>
    </r>
    <phoneticPr fontId="5" type="noConversion"/>
  </si>
  <si>
    <r>
      <t>SBC发送对于</t>
    </r>
    <r>
      <rPr>
        <sz val="10"/>
        <color rgb="FFFF0000"/>
        <rFont val="宋体"/>
        <family val="3"/>
        <charset val="134"/>
      </rPr>
      <t>国际</t>
    </r>
    <r>
      <rPr>
        <sz val="10"/>
        <rFont val="宋体"/>
        <family val="3"/>
        <charset val="134"/>
      </rPr>
      <t>漫游终端初始注册请求的200 OK响应时进行统计。（</t>
    </r>
    <r>
      <rPr>
        <sz val="10"/>
        <rFont val="宋体"/>
        <family val="3"/>
        <charset val="134"/>
      </rPr>
      <t>3GPP 23.228）</t>
    </r>
    <phoneticPr fontId="5" type="noConversion"/>
  </si>
  <si>
    <r>
      <t>统计在测量周期内，SBC的</t>
    </r>
    <r>
      <rPr>
        <sz val="10"/>
        <color rgb="FFFF0000"/>
        <rFont val="宋体"/>
        <family val="3"/>
        <charset val="134"/>
      </rPr>
      <t>国际</t>
    </r>
    <r>
      <rPr>
        <sz val="10"/>
        <rFont val="宋体"/>
        <family val="3"/>
        <charset val="134"/>
      </rPr>
      <t xml:space="preserve">漫游用户数注册成功时统计1个，如果用户在测量周期内注销，则此用户不统计在指标结果中。（3GPP 23.228）
</t>
    </r>
    <phoneticPr fontId="5" type="noConversion"/>
  </si>
  <si>
    <r>
      <rPr>
        <sz val="10"/>
        <color rgb="FFFF0000"/>
        <rFont val="宋体"/>
        <family val="3"/>
        <charset val="134"/>
      </rPr>
      <t>国际</t>
    </r>
    <r>
      <rPr>
        <sz val="10"/>
        <rFont val="宋体"/>
        <family val="3"/>
        <charset val="134"/>
      </rPr>
      <t>漫游用户鉴权失败次数</t>
    </r>
    <phoneticPr fontId="5" type="noConversion"/>
  </si>
  <si>
    <r>
      <t>测量指标用于统计注册过程中SBC向</t>
    </r>
    <r>
      <rPr>
        <sz val="10"/>
        <color rgb="FFFF0000"/>
        <rFont val="宋体"/>
        <family val="3"/>
        <charset val="134"/>
      </rPr>
      <t>国际</t>
    </r>
    <r>
      <rPr>
        <sz val="10"/>
        <rFont val="宋体"/>
        <family val="3"/>
        <charset val="134"/>
      </rPr>
      <t xml:space="preserve">漫游用户发送或透传SIP 403响应的次数
</t>
    </r>
    <phoneticPr fontId="5" type="noConversion"/>
  </si>
  <si>
    <r>
      <t>每当SBC向</t>
    </r>
    <r>
      <rPr>
        <sz val="10"/>
        <color rgb="FFFF0000"/>
        <rFont val="宋体"/>
        <family val="3"/>
        <charset val="134"/>
      </rPr>
      <t>国际</t>
    </r>
    <r>
      <rPr>
        <sz val="10"/>
        <rFont val="宋体"/>
        <family val="3"/>
        <charset val="134"/>
      </rPr>
      <t>漫游用户发送或透传SIP 403响应时统计。（</t>
    </r>
    <r>
      <rPr>
        <sz val="10"/>
        <rFont val="宋体"/>
        <family val="3"/>
        <charset val="134"/>
      </rPr>
      <t>3GPP 23.228）</t>
    </r>
    <phoneticPr fontId="5" type="noConversion"/>
  </si>
  <si>
    <t>HL</t>
    <phoneticPr fontId="5" type="noConversion"/>
  </si>
  <si>
    <t>SBC视频应答话务量</t>
    <phoneticPr fontId="5" type="noConversion"/>
  </si>
  <si>
    <t>SBC视频早释次数</t>
    <phoneticPr fontId="5" type="noConversion"/>
  </si>
  <si>
    <t>SBC视频振铃早释次数</t>
    <phoneticPr fontId="5" type="noConversion"/>
  </si>
  <si>
    <r>
      <t xml:space="preserve">
</t>
    </r>
    <r>
      <rPr>
        <sz val="10"/>
        <color theme="1"/>
        <rFont val="宋体"/>
        <family val="3"/>
        <charset val="134"/>
      </rPr>
      <t>SBC建立视频会话的接通次数，即统计SBC发送对会话的初始Invite消息的“180 Ringing”消息或带有P-Early-Media头域的183响应消息的次数。若没有收到对应的180/183消息，以收到并发送对应的”200 OK”消息为算。</t>
    </r>
    <phoneticPr fontId="5" type="noConversion"/>
  </si>
  <si>
    <r>
      <t xml:space="preserve">
</t>
    </r>
    <r>
      <rPr>
        <sz val="10"/>
        <color theme="1"/>
        <rFont val="宋体"/>
        <family val="3"/>
        <charset val="134"/>
      </rPr>
      <t>SBC建立语音会话的接通次数，即统计SBC发送对会话的初始Invite消息的“180 Ringing”消息或带有P-Early-Media头域的183响应消息的次数。若没有收到对应的180/183消息，以收到并发送对应的”200 OK”消息为算。</t>
    </r>
    <phoneticPr fontId="5" type="noConversion"/>
  </si>
  <si>
    <t>PSbcFunction</t>
    <phoneticPr fontId="32" type="noConversion"/>
  </si>
  <si>
    <t>PSbcfFunction</t>
    <phoneticPr fontId="32" type="noConversion"/>
  </si>
  <si>
    <t>PSbcFunction</t>
    <phoneticPr fontId="5" type="noConversion"/>
  </si>
  <si>
    <t>在指定测量周期内对该指标进行统计，SBC向用户返回380去CS域呼叫时，则将该指标加1。(3GPP 23.228)</t>
    <phoneticPr fontId="5" type="noConversion"/>
  </si>
  <si>
    <t>该测量指标用于统计在紧急呼叫业务中指定测量周期内，向用户返回提示去CS域呼叫的总次数。</t>
    <phoneticPr fontId="5" type="noConversion"/>
  </si>
  <si>
    <t>SBC紧急呼叫建立请求个数</t>
    <phoneticPr fontId="5" type="noConversion"/>
  </si>
  <si>
    <t>STNSR号码错误切换失败次数</t>
    <phoneticPr fontId="5" type="noConversion"/>
  </si>
  <si>
    <t>CMSISDN号码错误切换失败次数</t>
    <phoneticPr fontId="5" type="noConversion"/>
  </si>
  <si>
    <t>SCCAS拒绝切换次数</t>
    <phoneticPr fontId="5" type="noConversion"/>
  </si>
  <si>
    <t>PSBCHB74</t>
    <phoneticPr fontId="5" type="noConversion"/>
  </si>
  <si>
    <t>PSBCHB75</t>
  </si>
  <si>
    <t>PSBCHB76</t>
  </si>
  <si>
    <t>PSBCHB77</t>
  </si>
  <si>
    <t>PSBCHB78</t>
  </si>
  <si>
    <t>PSBCHB79</t>
  </si>
  <si>
    <t>SBC 主叫侧省际漫游试呼次数</t>
    <phoneticPr fontId="5" type="noConversion"/>
  </si>
  <si>
    <t>SBC 主叫侧省际漫游接通次数</t>
    <phoneticPr fontId="5" type="noConversion"/>
  </si>
  <si>
    <t>SBC 主叫侧省际漫游应答次数</t>
    <phoneticPr fontId="5" type="noConversion"/>
  </si>
  <si>
    <t>SBC 被叫侧省际漫游试呼次数</t>
    <phoneticPr fontId="5" type="noConversion"/>
  </si>
  <si>
    <t>SBC 被叫侧省际漫游接通次数</t>
    <phoneticPr fontId="5" type="noConversion"/>
  </si>
  <si>
    <t>SBC 被叫侧省际漫游应答次数</t>
    <phoneticPr fontId="5" type="noConversion"/>
  </si>
  <si>
    <r>
      <t>SC.AttSessionOrigOf</t>
    </r>
    <r>
      <rPr>
        <sz val="10"/>
        <rFont val="宋体"/>
        <family val="3"/>
        <charset val="134"/>
      </rPr>
      <t>Prov</t>
    </r>
    <r>
      <rPr>
        <sz val="10"/>
        <rFont val="宋体"/>
        <family val="3"/>
        <charset val="134"/>
      </rPr>
      <t>RoamingUsers</t>
    </r>
    <phoneticPr fontId="5" type="noConversion"/>
  </si>
  <si>
    <r>
      <t>SC.SuccSessionOrigOf</t>
    </r>
    <r>
      <rPr>
        <sz val="10"/>
        <rFont val="宋体"/>
        <family val="3"/>
        <charset val="134"/>
      </rPr>
      <t>Prov</t>
    </r>
    <r>
      <rPr>
        <sz val="10"/>
        <rFont val="宋体"/>
        <family val="3"/>
        <charset val="134"/>
      </rPr>
      <t>RoamingUsers</t>
    </r>
    <phoneticPr fontId="5" type="noConversion"/>
  </si>
  <si>
    <r>
      <t>SC.AnsSessionOrigOf</t>
    </r>
    <r>
      <rPr>
        <sz val="10"/>
        <rFont val="宋体"/>
        <family val="3"/>
        <charset val="134"/>
      </rPr>
      <t>Prov</t>
    </r>
    <r>
      <rPr>
        <sz val="10"/>
        <rFont val="宋体"/>
        <family val="3"/>
        <charset val="134"/>
      </rPr>
      <t>RoamingUsers</t>
    </r>
    <phoneticPr fontId="5" type="noConversion"/>
  </si>
  <si>
    <r>
      <t>SC.AttSessionTermOf</t>
    </r>
    <r>
      <rPr>
        <sz val="10"/>
        <rFont val="宋体"/>
        <family val="3"/>
        <charset val="134"/>
      </rPr>
      <t>Prov</t>
    </r>
    <r>
      <rPr>
        <sz val="10"/>
        <rFont val="宋体"/>
        <family val="3"/>
        <charset val="134"/>
      </rPr>
      <t>RoamingUsers</t>
    </r>
    <phoneticPr fontId="5" type="noConversion"/>
  </si>
  <si>
    <r>
      <t>SC.SuccSessionTermOf</t>
    </r>
    <r>
      <rPr>
        <sz val="10"/>
        <rFont val="宋体"/>
        <family val="3"/>
        <charset val="134"/>
      </rPr>
      <t>Prov</t>
    </r>
    <r>
      <rPr>
        <sz val="10"/>
        <rFont val="宋体"/>
        <family val="3"/>
        <charset val="134"/>
      </rPr>
      <t>RoamingUsers</t>
    </r>
    <phoneticPr fontId="5" type="noConversion"/>
  </si>
  <si>
    <r>
      <t>SC.AnsSessionTermOf</t>
    </r>
    <r>
      <rPr>
        <sz val="10"/>
        <rFont val="宋体"/>
        <family val="3"/>
        <charset val="134"/>
      </rPr>
      <t>Prov</t>
    </r>
    <r>
      <rPr>
        <sz val="10"/>
        <rFont val="宋体"/>
        <family val="3"/>
        <charset val="134"/>
      </rPr>
      <t>RoamingUsers</t>
    </r>
    <phoneticPr fontId="5" type="noConversion"/>
  </si>
  <si>
    <r>
      <t>SBC 主叫侧</t>
    </r>
    <r>
      <rPr>
        <sz val="10"/>
        <color rgb="FFFF0000"/>
        <rFont val="宋体"/>
        <family val="3"/>
        <charset val="134"/>
      </rPr>
      <t>国际</t>
    </r>
    <r>
      <rPr>
        <sz val="10"/>
        <rFont val="宋体"/>
        <family val="3"/>
        <charset val="134"/>
      </rPr>
      <t>漫游试呼次数</t>
    </r>
    <phoneticPr fontId="5" type="noConversion"/>
  </si>
  <si>
    <r>
      <t>SBC 主叫侧</t>
    </r>
    <r>
      <rPr>
        <sz val="10"/>
        <color rgb="FFFF0000"/>
        <rFont val="宋体"/>
        <family val="3"/>
        <charset val="134"/>
      </rPr>
      <t>国际</t>
    </r>
    <r>
      <rPr>
        <sz val="10"/>
        <rFont val="宋体"/>
        <family val="3"/>
        <charset val="134"/>
      </rPr>
      <t>漫游接通次数</t>
    </r>
    <phoneticPr fontId="5" type="noConversion"/>
  </si>
  <si>
    <r>
      <t>SBC 主叫侧</t>
    </r>
    <r>
      <rPr>
        <sz val="10"/>
        <color rgb="FFFF0000"/>
        <rFont val="宋体"/>
        <family val="3"/>
        <charset val="134"/>
      </rPr>
      <t>国际</t>
    </r>
    <r>
      <rPr>
        <sz val="10"/>
        <rFont val="宋体"/>
        <family val="3"/>
        <charset val="134"/>
      </rPr>
      <t>漫游应答次数</t>
    </r>
    <phoneticPr fontId="5" type="noConversion"/>
  </si>
  <si>
    <r>
      <t>SBC 被叫侧</t>
    </r>
    <r>
      <rPr>
        <sz val="10"/>
        <color rgb="FFFF0000"/>
        <rFont val="宋体"/>
        <family val="3"/>
        <charset val="134"/>
      </rPr>
      <t>国际</t>
    </r>
    <r>
      <rPr>
        <sz val="10"/>
        <rFont val="宋体"/>
        <family val="3"/>
        <charset val="134"/>
      </rPr>
      <t>漫游试呼次数</t>
    </r>
    <phoneticPr fontId="5" type="noConversion"/>
  </si>
  <si>
    <r>
      <t>SBC 被叫侧</t>
    </r>
    <r>
      <rPr>
        <sz val="10"/>
        <color rgb="FFFF0000"/>
        <rFont val="宋体"/>
        <family val="3"/>
        <charset val="134"/>
      </rPr>
      <t>国际</t>
    </r>
    <r>
      <rPr>
        <sz val="10"/>
        <rFont val="宋体"/>
        <family val="3"/>
        <charset val="134"/>
      </rPr>
      <t>漫游接通次数</t>
    </r>
    <phoneticPr fontId="5" type="noConversion"/>
  </si>
  <si>
    <r>
      <t>SBC 被叫侧</t>
    </r>
    <r>
      <rPr>
        <sz val="10"/>
        <color rgb="FFFF0000"/>
        <rFont val="宋体"/>
        <family val="3"/>
        <charset val="134"/>
      </rPr>
      <t>国际</t>
    </r>
    <r>
      <rPr>
        <sz val="10"/>
        <rFont val="宋体"/>
        <family val="3"/>
        <charset val="134"/>
      </rPr>
      <t>漫游应答次数</t>
    </r>
    <phoneticPr fontId="5" type="noConversion"/>
  </si>
  <si>
    <r>
      <t>主叫侧SBC收到</t>
    </r>
    <r>
      <rPr>
        <sz val="10"/>
        <color rgb="FFFF0000"/>
        <rFont val="宋体"/>
        <family val="3"/>
        <charset val="134"/>
      </rPr>
      <t>国际</t>
    </r>
    <r>
      <rPr>
        <sz val="10"/>
        <rFont val="宋体"/>
        <family val="3"/>
        <charset val="134"/>
      </rPr>
      <t>漫游用户发起的会话初始INVITE请求的200 OK响应时统计。(3GPP 23.228)</t>
    </r>
    <phoneticPr fontId="5" type="noConversion"/>
  </si>
  <si>
    <r>
      <t>被叫侧SBC收到被叫为</t>
    </r>
    <r>
      <rPr>
        <sz val="10"/>
        <color rgb="FFFF0000"/>
        <rFont val="宋体"/>
        <family val="3"/>
        <charset val="134"/>
      </rPr>
      <t>国际</t>
    </r>
    <r>
      <rPr>
        <sz val="10"/>
        <rFont val="宋体"/>
        <family val="3"/>
        <charset val="134"/>
      </rPr>
      <t>漫游用户的会话的初始INVITE请求时统计。(3GPP 23.228)</t>
    </r>
    <phoneticPr fontId="5" type="noConversion"/>
  </si>
  <si>
    <r>
      <t>被叫侧SBC收到被叫为</t>
    </r>
    <r>
      <rPr>
        <sz val="10"/>
        <color rgb="FFFF0000"/>
        <rFont val="宋体"/>
        <family val="3"/>
        <charset val="134"/>
      </rPr>
      <t>国际</t>
    </r>
    <r>
      <rPr>
        <sz val="10"/>
        <rFont val="宋体"/>
        <family val="3"/>
        <charset val="134"/>
      </rPr>
      <t>漫游用户会话初始INVITE请求的180振铃响应消息时统计值加1，如果收到同一会话的多个180振铃消息，则只统计第一个，忽略其他的；如果没有收到对应的180振铃消息，则以收到对应的200 OK响应为准。(3GPP 23.228)</t>
    </r>
    <phoneticPr fontId="5" type="noConversion"/>
  </si>
  <si>
    <r>
      <t>被叫侧SBC收到被叫为</t>
    </r>
    <r>
      <rPr>
        <sz val="10"/>
        <color rgb="FFFF0000"/>
        <rFont val="宋体"/>
        <family val="3"/>
        <charset val="134"/>
      </rPr>
      <t>国际</t>
    </r>
    <r>
      <rPr>
        <sz val="10"/>
        <rFont val="宋体"/>
        <family val="3"/>
        <charset val="134"/>
      </rPr>
      <t>漫游用户的会话初始INVITE请求的200 OK响应时统计。(3GPP 23.228)</t>
    </r>
    <phoneticPr fontId="5" type="noConversion"/>
  </si>
  <si>
    <r>
      <t>该测量指标用于统计在呼叫业务中，主叫侧SBC</t>
    </r>
    <r>
      <rPr>
        <sz val="10"/>
        <color rgb="FFFF0000"/>
        <rFont val="宋体"/>
        <family val="3"/>
        <charset val="134"/>
      </rPr>
      <t>国际</t>
    </r>
    <r>
      <rPr>
        <sz val="10"/>
        <rFont val="宋体"/>
        <family val="3"/>
        <charset val="134"/>
      </rPr>
      <t>漫游用户发起会话请求，且会话接通的次数。</t>
    </r>
    <phoneticPr fontId="5" type="noConversion"/>
  </si>
  <si>
    <r>
      <t>该测量指标用于统计在呼叫业务中，主叫侧SBC</t>
    </r>
    <r>
      <rPr>
        <sz val="10"/>
        <color rgb="FFFF0000"/>
        <rFont val="宋体"/>
        <family val="3"/>
        <charset val="134"/>
      </rPr>
      <t>国际</t>
    </r>
    <r>
      <rPr>
        <sz val="10"/>
        <rFont val="宋体"/>
        <family val="3"/>
        <charset val="134"/>
      </rPr>
      <t xml:space="preserve">漫游用户发起会话请求，且被叫方应答会话的次数。 
</t>
    </r>
    <phoneticPr fontId="5" type="noConversion"/>
  </si>
  <si>
    <r>
      <t>该测量指标用于统计在呼叫业务中，主叫侧SBC</t>
    </r>
    <r>
      <rPr>
        <sz val="10"/>
        <color rgb="FFFF0000"/>
        <rFont val="宋体"/>
        <family val="3"/>
        <charset val="134"/>
      </rPr>
      <t>国际漫游</t>
    </r>
    <r>
      <rPr>
        <sz val="10"/>
        <rFont val="宋体"/>
        <family val="3"/>
        <charset val="134"/>
      </rPr>
      <t xml:space="preserve">用户发起的会话初始INVITE请求的次数。 </t>
    </r>
    <phoneticPr fontId="5" type="noConversion"/>
  </si>
  <si>
    <r>
      <t>该测量指标用于统计在呼叫业务中，被叫侧SBC</t>
    </r>
    <r>
      <rPr>
        <sz val="10"/>
        <color rgb="FFFF0000"/>
        <rFont val="宋体"/>
        <family val="3"/>
        <charset val="134"/>
      </rPr>
      <t>国际</t>
    </r>
    <r>
      <rPr>
        <sz val="10"/>
        <rFont val="宋体"/>
        <family val="3"/>
        <charset val="134"/>
      </rPr>
      <t xml:space="preserve">漫游用户接收到的会话初始INVITE请求的次数。 </t>
    </r>
    <phoneticPr fontId="5" type="noConversion"/>
  </si>
  <si>
    <r>
      <t>该测量指标用于统计在呼叫业务中，被叫侧SBC</t>
    </r>
    <r>
      <rPr>
        <sz val="10"/>
        <color rgb="FFFF0000"/>
        <rFont val="宋体"/>
        <family val="3"/>
        <charset val="134"/>
      </rPr>
      <t>国际</t>
    </r>
    <r>
      <rPr>
        <sz val="10"/>
        <rFont val="宋体"/>
        <family val="3"/>
        <charset val="134"/>
      </rPr>
      <t>漫游用户接收到的会话请求，且会话接通的次数。</t>
    </r>
    <phoneticPr fontId="5" type="noConversion"/>
  </si>
  <si>
    <r>
      <t>该测量指标用于统计在呼叫业务中，被叫侧SBC</t>
    </r>
    <r>
      <rPr>
        <sz val="10"/>
        <color rgb="FFFF0000"/>
        <rFont val="宋体"/>
        <family val="3"/>
        <charset val="134"/>
      </rPr>
      <t>国际</t>
    </r>
    <r>
      <rPr>
        <sz val="10"/>
        <rFont val="宋体"/>
        <family val="3"/>
        <charset val="134"/>
      </rPr>
      <t xml:space="preserve">漫游用户接收到的会话请求，且被叫方应答会话的次数。 </t>
    </r>
    <phoneticPr fontId="5" type="noConversion"/>
  </si>
  <si>
    <r>
      <t>每当SBC收到主叫</t>
    </r>
    <r>
      <rPr>
        <sz val="10"/>
        <color rgb="FFFF0000"/>
        <rFont val="宋体"/>
        <family val="3"/>
        <charset val="134"/>
      </rPr>
      <t>国际</t>
    </r>
    <r>
      <rPr>
        <sz val="10"/>
        <rFont val="宋体"/>
        <family val="3"/>
        <charset val="134"/>
      </rPr>
      <t>漫游会话的初始INVITE请求时统计。(3GPP 23.228)</t>
    </r>
    <phoneticPr fontId="5" type="noConversion"/>
  </si>
  <si>
    <r>
      <t>主叫侧SBC收到</t>
    </r>
    <r>
      <rPr>
        <sz val="10"/>
        <color rgb="FFFF0000"/>
        <rFont val="宋体"/>
        <family val="3"/>
        <charset val="134"/>
      </rPr>
      <t>国际</t>
    </r>
    <r>
      <rPr>
        <sz val="10"/>
        <rFont val="宋体"/>
        <family val="3"/>
        <charset val="134"/>
      </rPr>
      <t>漫游用户发起的会话初始INVITE请求的180振铃响应消息时统计值加1，如果收到同一会话的多个180振铃消息，则只统计第一个，忽略其他的；如果没有收到对应的180振铃消息，则以收到对应的200 OK响应为准。(3GPP 23.228)</t>
    </r>
    <phoneticPr fontId="5" type="noConversion"/>
  </si>
  <si>
    <t>该测量指标用于统计在会话过程中，SBC收到对于UPDATE请求的成功响应的次数。统计范围包括UE发送更新会话描述请求成功响应和UE返回更新会话描述请求成功响应两种情形下SBC收到的所有UPDATE请求的成功响应次数。</t>
    <phoneticPr fontId="15" type="noConversion"/>
  </si>
  <si>
    <t>该测量指标用于统计在UE向核心网发布事件状态时，SBC收到PUBLISH请求的次数。</t>
    <phoneticPr fontId="15" type="noConversion"/>
  </si>
  <si>
    <t>该测量指标用于统计在测量周期内，SBC收到OPTIONS请求的次数。统计范围包括查询SBC能力的OPTIONS请求次数和SBC转发的OPTIONS请求次数。</t>
    <phoneticPr fontId="15" type="noConversion"/>
  </si>
  <si>
    <t>该测量指标用于统计在测量周期内，SBC接收OPTIONS请求的成功响应的次数。统计范围包括查询SBC能力的OPTIONS请求的成功响应次数和SBC转发的OPTIONS请求的成功响应次数。</t>
    <phoneticPr fontId="15" type="noConversion"/>
  </si>
  <si>
    <r>
      <t>SBC</t>
    </r>
    <r>
      <rPr>
        <sz val="10"/>
        <rFont val="宋体"/>
        <family val="3"/>
        <charset val="134"/>
      </rPr>
      <t>主叫侧收到会话失败</t>
    </r>
    <r>
      <rPr>
        <sz val="10"/>
        <rFont val="Times New Roman"/>
        <family val="1"/>
      </rPr>
      <t>484</t>
    </r>
    <r>
      <rPr>
        <sz val="10"/>
        <rFont val="宋体"/>
        <family val="3"/>
        <charset val="134"/>
      </rPr>
      <t>的会话失败总次数。</t>
    </r>
    <phoneticPr fontId="5" type="noConversion"/>
  </si>
  <si>
    <t>SBC主叫侧收到会话失败484响应。（RFC 3261）</t>
    <phoneticPr fontId="5" type="noConversion"/>
  </si>
  <si>
    <r>
      <t>SBC</t>
    </r>
    <r>
      <rPr>
        <sz val="10"/>
        <rFont val="宋体"/>
        <family val="3"/>
        <charset val="134"/>
      </rPr>
      <t>主叫侧</t>
    </r>
    <r>
      <rPr>
        <sz val="10"/>
        <color rgb="FFFF0000"/>
        <rFont val="宋体"/>
        <family val="3"/>
        <charset val="134"/>
      </rPr>
      <t>产生或者透传</t>
    </r>
    <r>
      <rPr>
        <sz val="10"/>
        <rFont val="宋体"/>
        <family val="3"/>
        <charset val="134"/>
      </rPr>
      <t>的会话失败</t>
    </r>
    <r>
      <rPr>
        <sz val="10"/>
        <rFont val="Times New Roman"/>
        <family val="1"/>
      </rPr>
      <t>403</t>
    </r>
    <r>
      <rPr>
        <sz val="10"/>
        <rFont val="宋体"/>
        <family val="3"/>
        <charset val="134"/>
      </rPr>
      <t>的总次数。</t>
    </r>
    <phoneticPr fontId="5" type="noConversion"/>
  </si>
  <si>
    <r>
      <t xml:space="preserve">
SBC主叫侧</t>
    </r>
    <r>
      <rPr>
        <sz val="10"/>
        <color rgb="FFFF0000"/>
        <rFont val="宋体"/>
        <family val="3"/>
        <charset val="134"/>
      </rPr>
      <t>产生或者透传的</t>
    </r>
    <r>
      <rPr>
        <sz val="10"/>
        <rFont val="宋体"/>
        <family val="3"/>
        <charset val="134"/>
      </rPr>
      <t>会话失败403响应。（RFC 3261）</t>
    </r>
    <phoneticPr fontId="5" type="noConversion"/>
  </si>
  <si>
    <r>
      <t>SBC主叫侧</t>
    </r>
    <r>
      <rPr>
        <sz val="10"/>
        <color rgb="FFFF0000"/>
        <rFont val="宋体"/>
        <family val="3"/>
        <charset val="134"/>
      </rPr>
      <t>产生或者透传的</t>
    </r>
    <r>
      <rPr>
        <sz val="10"/>
        <rFont val="宋体"/>
        <family val="3"/>
        <charset val="134"/>
      </rPr>
      <t>会话失败404响应。（RFC 3261）</t>
    </r>
    <phoneticPr fontId="5" type="noConversion"/>
  </si>
  <si>
    <r>
      <t>SBC主叫侧</t>
    </r>
    <r>
      <rPr>
        <sz val="10"/>
        <color rgb="FFFF0000"/>
        <rFont val="宋体"/>
        <family val="3"/>
        <charset val="134"/>
      </rPr>
      <t>产生或者透传的</t>
    </r>
    <r>
      <rPr>
        <sz val="10"/>
        <rFont val="宋体"/>
        <family val="3"/>
        <charset val="134"/>
      </rPr>
      <t>会话失败408响应。（RFC 3261）</t>
    </r>
    <phoneticPr fontId="5" type="noConversion"/>
  </si>
  <si>
    <r>
      <t>SBC</t>
    </r>
    <r>
      <rPr>
        <sz val="10"/>
        <rFont val="宋体"/>
        <family val="3"/>
        <charset val="134"/>
      </rPr>
      <t>主叫侧</t>
    </r>
    <r>
      <rPr>
        <sz val="10"/>
        <color rgb="FFFF0000"/>
        <rFont val="宋体"/>
        <family val="3"/>
        <charset val="134"/>
      </rPr>
      <t>产生或者透传的</t>
    </r>
    <r>
      <rPr>
        <sz val="10"/>
        <rFont val="宋体"/>
        <family val="3"/>
        <charset val="134"/>
      </rPr>
      <t>会话失败</t>
    </r>
    <r>
      <rPr>
        <sz val="10"/>
        <rFont val="Times New Roman"/>
        <family val="1"/>
      </rPr>
      <t>404</t>
    </r>
    <r>
      <rPr>
        <sz val="10"/>
        <rFont val="宋体"/>
        <family val="3"/>
        <charset val="134"/>
      </rPr>
      <t>的总次数。</t>
    </r>
    <phoneticPr fontId="5" type="noConversion"/>
  </si>
  <si>
    <r>
      <t>SBC</t>
    </r>
    <r>
      <rPr>
        <sz val="10"/>
        <rFont val="宋体"/>
        <family val="3"/>
        <charset val="134"/>
      </rPr>
      <t>主叫侧</t>
    </r>
    <r>
      <rPr>
        <sz val="10"/>
        <color rgb="FFFF0000"/>
        <rFont val="宋体"/>
        <family val="3"/>
        <charset val="134"/>
      </rPr>
      <t>产生或者透传的</t>
    </r>
    <r>
      <rPr>
        <sz val="10"/>
        <rFont val="宋体"/>
        <family val="3"/>
        <charset val="134"/>
      </rPr>
      <t>会话失败</t>
    </r>
    <r>
      <rPr>
        <sz val="10"/>
        <rFont val="Times New Roman"/>
        <family val="1"/>
      </rPr>
      <t>408</t>
    </r>
    <r>
      <rPr>
        <sz val="10"/>
        <rFont val="宋体"/>
        <family val="3"/>
        <charset val="134"/>
      </rPr>
      <t>的总次数。</t>
    </r>
    <phoneticPr fontId="5" type="noConversion"/>
  </si>
  <si>
    <r>
      <t>该测量指标用于统计在呼叫业务中，主叫侧SBC收到</t>
    </r>
    <r>
      <rPr>
        <sz val="10"/>
        <color rgb="FFFF0000"/>
        <rFont val="宋体"/>
        <family val="3"/>
        <charset val="134"/>
      </rPr>
      <t>省际漫游</t>
    </r>
    <r>
      <rPr>
        <sz val="10"/>
        <rFont val="宋体"/>
        <family val="3"/>
        <charset val="134"/>
      </rPr>
      <t xml:space="preserve">会话初始INVITE请求的次数。 </t>
    </r>
    <phoneticPr fontId="5" type="noConversion"/>
  </si>
  <si>
    <t>该测量指标用于统计在呼叫业务中，主叫侧SBC省际漫游用户发起会话请求，且会话接通的次数。</t>
    <phoneticPr fontId="5" type="noConversion"/>
  </si>
  <si>
    <t xml:space="preserve">该测量指标用于统计在呼叫业务中，主叫侧SBC省际漫游用户发起会话请求，且被叫方应答会话的次数。 
</t>
    <phoneticPr fontId="5" type="noConversion"/>
  </si>
  <si>
    <t xml:space="preserve">该测量指标用于统计在呼叫业务中，被叫侧SBC省际漫游用户收到的会话初始INVITE请求的次数。 </t>
    <phoneticPr fontId="5" type="noConversion"/>
  </si>
  <si>
    <t>该测量指标用于统计在呼叫业务中，被叫侧SBC省际漫游用户收到的会话请求，且会话接通的次数。</t>
    <phoneticPr fontId="5" type="noConversion"/>
  </si>
  <si>
    <t xml:space="preserve">该测量指标用于统计在呼叫业务中，被叫侧SBC省际漫游用户收到的会话请求，且被叫方应答会话的次数。 </t>
    <phoneticPr fontId="5" type="noConversion"/>
  </si>
  <si>
    <t>主叫侧SBC收到主叫省际漫游会话的初始INVITE请求时统计。(3GPP 23.228)</t>
    <phoneticPr fontId="5" type="noConversion"/>
  </si>
  <si>
    <t>主叫侧SBC收到省际漫游用户发起的会话初始INVITE请求的180振铃响应消息时统计值加1，如果收到同一会话的多个180振铃消息，则只统计第一个，忽略其他的；如果没有收到对应的180振铃消息，则以收到对应的200 OK响应为准。(3GPP 23.228)</t>
    <phoneticPr fontId="5" type="noConversion"/>
  </si>
  <si>
    <t>主叫侧SBC收到省际漫游用户发起的会话初始INVITE请求的200 OK响应时统计。(3GPP 23.228)</t>
    <phoneticPr fontId="5" type="noConversion"/>
  </si>
  <si>
    <t>被叫侧SBC收到被叫为省际漫游用户的会话初始INVITE请求的180振铃响应消息时统计值加1，如果收到同一会话的多个180振铃消息，则只统计第一个，忽略其他的；如果没有收到对应的180振铃消息，则以收到对应的200 OK响应为准。(3GPP 23.228)</t>
    <phoneticPr fontId="5" type="noConversion"/>
  </si>
  <si>
    <t>被叫SBC收到被叫为省际漫游用户的会话的初始INVITE请求时统计。(3GPP 23.228)</t>
    <phoneticPr fontId="5" type="noConversion"/>
  </si>
  <si>
    <t>被叫侧SBC收到被叫为省际漫游用户的会话初始INVITE请求的200 OK响应时统计。(3GPP 23.228)</t>
    <phoneticPr fontId="5" type="noConversion"/>
  </si>
  <si>
    <r>
      <t>SBC主叫侧语音呼叫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403</t>
    </r>
    <r>
      <rPr>
        <sz val="10"/>
        <color theme="1"/>
        <rFont val="宋体"/>
        <family val="3"/>
        <charset val="134"/>
      </rPr>
      <t>的总次数。</t>
    </r>
    <phoneticPr fontId="5" type="noConversion"/>
  </si>
  <si>
    <r>
      <t>SBC主叫侧语音呼叫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404</t>
    </r>
    <r>
      <rPr>
        <sz val="10"/>
        <color theme="1"/>
        <rFont val="宋体"/>
        <family val="3"/>
        <charset val="134"/>
      </rPr>
      <t>的总次数。</t>
    </r>
    <phoneticPr fontId="5" type="noConversion"/>
  </si>
  <si>
    <r>
      <t>SBC主叫侧语音呼叫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408</t>
    </r>
    <r>
      <rPr>
        <sz val="10"/>
        <color theme="1"/>
        <rFont val="宋体"/>
        <family val="3"/>
        <charset val="134"/>
      </rPr>
      <t>的总次数。</t>
    </r>
    <phoneticPr fontId="5" type="noConversion"/>
  </si>
  <si>
    <r>
      <t xml:space="preserve">
SBC主叫侧语音呼叫</t>
    </r>
    <r>
      <rPr>
        <sz val="10"/>
        <color rgb="FFFF0000"/>
        <rFont val="宋体"/>
        <family val="3"/>
        <charset val="134"/>
      </rPr>
      <t>产生或者透传的</t>
    </r>
    <r>
      <rPr>
        <sz val="10"/>
        <color theme="1"/>
        <rFont val="宋体"/>
        <family val="3"/>
        <charset val="134"/>
      </rPr>
      <t>会话失败403响应。（RFC 3261）</t>
    </r>
    <phoneticPr fontId="5" type="noConversion"/>
  </si>
  <si>
    <r>
      <t>SBC主叫侧语音呼叫</t>
    </r>
    <r>
      <rPr>
        <sz val="10"/>
        <color rgb="FFFF0000"/>
        <rFont val="宋体"/>
        <family val="3"/>
        <charset val="134"/>
      </rPr>
      <t>产生或者透传的</t>
    </r>
    <r>
      <rPr>
        <sz val="10"/>
        <color theme="1"/>
        <rFont val="宋体"/>
        <family val="3"/>
        <charset val="134"/>
      </rPr>
      <t>会话失败404响应。（RFC 3261）</t>
    </r>
    <phoneticPr fontId="5" type="noConversion"/>
  </si>
  <si>
    <r>
      <t>SBC主叫侧语音呼叫</t>
    </r>
    <r>
      <rPr>
        <sz val="10"/>
        <color rgb="FFFF0000"/>
        <rFont val="宋体"/>
        <family val="3"/>
        <charset val="134"/>
      </rPr>
      <t>产生或者透传的</t>
    </r>
    <r>
      <rPr>
        <sz val="10"/>
        <color theme="1"/>
        <rFont val="宋体"/>
        <family val="3"/>
        <charset val="134"/>
      </rPr>
      <t>会话失败408响应。（RFC 3261）</t>
    </r>
    <phoneticPr fontId="5" type="noConversion"/>
  </si>
  <si>
    <r>
      <t>SBC主叫侧视频呼叫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408</t>
    </r>
    <r>
      <rPr>
        <sz val="10"/>
        <color theme="1"/>
        <rFont val="宋体"/>
        <family val="3"/>
        <charset val="134"/>
      </rPr>
      <t>的总次数。</t>
    </r>
    <phoneticPr fontId="5" type="noConversion"/>
  </si>
  <si>
    <r>
      <t>SBC主叫侧视频呼叫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404</t>
    </r>
    <r>
      <rPr>
        <sz val="10"/>
        <color theme="1"/>
        <rFont val="宋体"/>
        <family val="3"/>
        <charset val="134"/>
      </rPr>
      <t>的总次数。</t>
    </r>
    <phoneticPr fontId="5" type="noConversion"/>
  </si>
  <si>
    <r>
      <t>SBC主叫侧视频呼叫</t>
    </r>
    <r>
      <rPr>
        <sz val="10"/>
        <color rgb="FFFF0000"/>
        <rFont val="宋体"/>
        <family val="3"/>
        <charset val="134"/>
      </rPr>
      <t>产生或者透传的</t>
    </r>
    <r>
      <rPr>
        <sz val="10"/>
        <color theme="1"/>
        <rFont val="宋体"/>
        <family val="3"/>
        <charset val="134"/>
      </rPr>
      <t>会话失败</t>
    </r>
    <r>
      <rPr>
        <sz val="10"/>
        <color theme="1"/>
        <rFont val="Times New Roman"/>
        <family val="1"/>
      </rPr>
      <t>403</t>
    </r>
    <r>
      <rPr>
        <sz val="10"/>
        <color theme="1"/>
        <rFont val="宋体"/>
        <family val="3"/>
        <charset val="134"/>
      </rPr>
      <t>的总次数。</t>
    </r>
    <phoneticPr fontId="5" type="noConversion"/>
  </si>
  <si>
    <r>
      <t xml:space="preserve">
SBC主叫侧视频呼叫</t>
    </r>
    <r>
      <rPr>
        <sz val="10"/>
        <color rgb="FFFF0000"/>
        <rFont val="宋体"/>
        <family val="3"/>
        <charset val="134"/>
      </rPr>
      <t>产生或者透传的</t>
    </r>
    <r>
      <rPr>
        <sz val="10"/>
        <color theme="1"/>
        <rFont val="宋体"/>
        <family val="3"/>
        <charset val="134"/>
      </rPr>
      <t>会话失败403响应。（RFC 3261）</t>
    </r>
    <phoneticPr fontId="5" type="noConversion"/>
  </si>
  <si>
    <r>
      <t>SBC主叫侧视频呼叫</t>
    </r>
    <r>
      <rPr>
        <sz val="10"/>
        <color rgb="FFFF0000"/>
        <rFont val="宋体"/>
        <family val="3"/>
        <charset val="134"/>
      </rPr>
      <t>产生或者透传的</t>
    </r>
    <r>
      <rPr>
        <sz val="10"/>
        <color theme="1"/>
        <rFont val="宋体"/>
        <family val="3"/>
        <charset val="134"/>
      </rPr>
      <t>会话失败404响应。（RFC 3261）</t>
    </r>
    <phoneticPr fontId="5" type="noConversion"/>
  </si>
  <si>
    <r>
      <t>SBC主叫侧视频呼叫</t>
    </r>
    <r>
      <rPr>
        <sz val="10"/>
        <color rgb="FFFF0000"/>
        <rFont val="宋体"/>
        <family val="3"/>
        <charset val="134"/>
      </rPr>
      <t>产生或者透传的</t>
    </r>
    <r>
      <rPr>
        <sz val="10"/>
        <color theme="1"/>
        <rFont val="宋体"/>
        <family val="3"/>
        <charset val="134"/>
      </rPr>
      <t>会话失败408响应。（RFC 3261）</t>
    </r>
    <phoneticPr fontId="5" type="noConversion"/>
  </si>
  <si>
    <r>
      <t>SBC主叫侧视频呼叫收到会话失败</t>
    </r>
    <r>
      <rPr>
        <sz val="10"/>
        <color theme="1"/>
        <rFont val="Times New Roman"/>
        <family val="1"/>
      </rPr>
      <t>484</t>
    </r>
    <r>
      <rPr>
        <sz val="10"/>
        <color theme="1"/>
        <rFont val="宋体"/>
        <family val="3"/>
        <charset val="134"/>
      </rPr>
      <t>的会话失败总次数。</t>
    </r>
    <phoneticPr fontId="5" type="noConversion"/>
  </si>
  <si>
    <t>SBC主叫侧视频呼叫收到会话失败484响应。（RFC 3261）</t>
    <phoneticPr fontId="5" type="noConversion"/>
  </si>
  <si>
    <r>
      <t>SBC主叫侧语音呼叫收到会话失败</t>
    </r>
    <r>
      <rPr>
        <sz val="10"/>
        <color theme="1"/>
        <rFont val="Times New Roman"/>
        <family val="1"/>
      </rPr>
      <t>484</t>
    </r>
    <r>
      <rPr>
        <sz val="10"/>
        <color theme="1"/>
        <rFont val="宋体"/>
        <family val="3"/>
        <charset val="134"/>
      </rPr>
      <t>的会话失败总次数。</t>
    </r>
    <phoneticPr fontId="5" type="noConversion"/>
  </si>
  <si>
    <t>SBC主叫侧语音呼叫收到会话失败484响应。（RFC 3261）</t>
    <phoneticPr fontId="5" type="noConversion"/>
  </si>
  <si>
    <t>HN</t>
    <phoneticPr fontId="5" type="noConversion"/>
  </si>
  <si>
    <t>HO</t>
    <phoneticPr fontId="5" type="noConversion"/>
  </si>
  <si>
    <t>PSBCHN01</t>
    <phoneticPr fontId="5" type="noConversion"/>
  </si>
  <si>
    <t>PSBCHN02</t>
  </si>
  <si>
    <t>PSBCHN03</t>
  </si>
  <si>
    <t>PSBCHN04</t>
  </si>
  <si>
    <t>PSBCHN05</t>
  </si>
  <si>
    <t>PSBCHN06</t>
  </si>
  <si>
    <t>PSBCHN07</t>
  </si>
  <si>
    <t>PSBCHN08</t>
  </si>
  <si>
    <t>PSBCHN09</t>
  </si>
  <si>
    <t>PSBCHN10</t>
  </si>
  <si>
    <t>PSBCHN11</t>
  </si>
  <si>
    <t>PSBCHN12</t>
  </si>
  <si>
    <t>PSBCHN13</t>
  </si>
  <si>
    <t>PSBCHN14</t>
  </si>
  <si>
    <t>PSBCHN15</t>
  </si>
  <si>
    <t>PSBCHN16</t>
  </si>
  <si>
    <t>PSBCHN17</t>
  </si>
  <si>
    <t>PSBCHN18</t>
  </si>
  <si>
    <t>PSBCHN19</t>
  </si>
  <si>
    <t>PSBCHN20</t>
  </si>
  <si>
    <t>PSBCHN21</t>
  </si>
  <si>
    <t>PSBCHN22</t>
  </si>
  <si>
    <t>PSBCHO01</t>
    <phoneticPr fontId="5" type="noConversion"/>
  </si>
  <si>
    <t>PSBCHO02</t>
  </si>
  <si>
    <t>PSBCHO03</t>
  </si>
  <si>
    <t>PSBCHO04</t>
  </si>
  <si>
    <t>PSBCHO05</t>
  </si>
  <si>
    <t>PSBCHO06</t>
  </si>
  <si>
    <t>PSBCHO07</t>
  </si>
  <si>
    <t>PSBCHO08</t>
  </si>
  <si>
    <t>PSBCHO09</t>
  </si>
  <si>
    <t>PSBCHO10</t>
  </si>
  <si>
    <t>PSBCHO11</t>
  </si>
  <si>
    <t>PSBCHO12</t>
  </si>
  <si>
    <t>PSBCHO13</t>
  </si>
  <si>
    <t>PSBCHO14</t>
  </si>
  <si>
    <t>PSBCHO15</t>
  </si>
  <si>
    <t>PSBCHO16</t>
  </si>
  <si>
    <t>PSBCHO17</t>
  </si>
  <si>
    <t>PSBCHO18</t>
  </si>
  <si>
    <t>PSBCHO19</t>
  </si>
  <si>
    <t>PSBCHO20</t>
  </si>
  <si>
    <t>PSBCHO21</t>
  </si>
  <si>
    <t>PSBCHO22</t>
  </si>
  <si>
    <t>SBC 语音主叫403 请求禁止次数</t>
    <phoneticPr fontId="5" type="noConversion"/>
  </si>
  <si>
    <r>
      <t xml:space="preserve">
</t>
    </r>
    <r>
      <rPr>
        <sz val="10"/>
        <rFont val="宋体"/>
        <family val="3"/>
        <charset val="134"/>
      </rPr>
      <t>SBC建立会话的接通次数，即统计SBC发送对会话的初始Invite消息的“180 Ringing”消息或带有P-Early-Media头域的183响应消息</t>
    </r>
    <r>
      <rPr>
        <sz val="10"/>
        <rFont val="宋体"/>
        <family val="3"/>
        <charset val="134"/>
      </rPr>
      <t>的次数。若没有收到对应的180/183消息，以收到并发送对应的”200 OK”消息为算。</t>
    </r>
    <phoneticPr fontId="5" type="noConversion"/>
  </si>
  <si>
    <t>SBC向用户返回回落到CS的380的次数</t>
    <phoneticPr fontId="5" type="noConversion"/>
  </si>
  <si>
    <t>PSBCHG74</t>
    <phoneticPr fontId="5" type="noConversion"/>
  </si>
  <si>
    <t>PSBCHG75</t>
  </si>
  <si>
    <t>PSBCHG76</t>
  </si>
  <si>
    <t>PSBCHG77</t>
  </si>
  <si>
    <t>PSBCHG78</t>
  </si>
  <si>
    <t>PSBCHG79</t>
  </si>
  <si>
    <t xml:space="preserve">该测量指标用于统计在呼叫业务中，主叫侧SBC省际漫游用户发起会话请求，且被叫方应答会话的次数。 </t>
    <phoneticPr fontId="5" type="noConversion"/>
  </si>
  <si>
    <r>
      <t xml:space="preserve">SBC收到语音会话的初始“Invite”消息数。（3GPP 23.228）
</t>
    </r>
    <r>
      <rPr>
        <sz val="10"/>
        <color rgb="FFFF0000"/>
        <rFont val="宋体"/>
        <family val="3"/>
        <charset val="134"/>
      </rPr>
      <t>判断INVITE中的m行，端口不为0则该m行视为有效，如视频端口不为0，则视为视频呼叫；如视频端口为0，音频端口不为0，则本次呼叫是音频。</t>
    </r>
    <phoneticPr fontId="5" type="noConversion"/>
  </si>
  <si>
    <r>
      <t xml:space="preserve">SBC收到视频会话的初始“Invite”消息数。（3GPP 23.228）
</t>
    </r>
    <r>
      <rPr>
        <sz val="10"/>
        <color rgb="FFFF0000"/>
        <rFont val="宋体"/>
        <family val="3"/>
        <charset val="134"/>
      </rPr>
      <t>判断INVITE中的m行，端口不为0则该m行视为有效，如视频端口不为0，则视为视频呼叫；如视频端口为0，音频端口不为0，则本次呼叫是音频。</t>
    </r>
    <phoneticPr fontId="5" type="noConversion"/>
  </si>
  <si>
    <t xml:space="preserve">1、PSBCHA02由SBC注册漫游用户数，改成SBC注册国际漫游用户数。
2、PSBCHA18和PSBCHA19的 SBC漫游用户发起初始注册次数改成SBC国际漫游用户发起初始注册次数
3、PSBCHA20、PSBCHB47、PSBCHB48、PSBCHB49、PSBCHB50、PSBCHB51、PSBCHB52 明确为国际漫游用户, 新增PSBCHB74,PSBCHB75,PSBCHB76,PSBCHB77,PSBCHB78,PSBCHB79 统计省际漫游用户
4、PSBCHA02重要度由CC改成CB。
5、PSBCHA29~ PSBCHA35重要度由B改成CB，把Sent去掉
6、PSBCHB61~ PSBCHB73重要度由CC改成CB
7、新增了PSBCHL01~PSBCHL22和PSBCHM01~PSBCHM22用来统计集中式SBC语音和视频呼叫的话务量，接通率，呼叫建立时长，失败原因
8、针对集中式SBC的話统的修改都同步到分离式SBC，包括HA-&gt;HF, HB-&gt;HG, 增加了HN，HO两个标签统计分离式SBC的音视频 HL-&gt;HN， HM-&gt;HO
</t>
    <phoneticPr fontId="5" type="noConversion"/>
  </si>
  <si>
    <t>CB</t>
    <phoneticPr fontId="5" type="noConversion"/>
  </si>
  <si>
    <t>V1.1.5</t>
  </si>
  <si>
    <t>1、PSBCHA21/22、PSBCHF21/22重要度修改为CB；
2、PSBCHB24-31、36、44、PSBCHB74-79重要度修改为CB；
3、PSBCHG24-31、36、44、PSBCHG74-79重要度修改为CB；
4、PSBCHF29-35重要度修改为CB。</t>
    <phoneticPr fontId="13" type="noConversion"/>
  </si>
  <si>
    <t>V1.1.6</t>
    <phoneticPr fontId="5" type="noConversion"/>
  </si>
  <si>
    <t>1、新增了PSBCHL23-PSBCHL24, PSBCHM23-PSBCHM24, PSBCHN23-PSBCHN24,PSBCHO23-PSBCHO24用来统计SBC语音和视频呼叫的被叫失败统计</t>
    <phoneticPr fontId="5" type="noConversion"/>
  </si>
  <si>
    <t>PSBCHL23</t>
    <phoneticPr fontId="5" type="noConversion"/>
  </si>
  <si>
    <t>CB</t>
    <phoneticPr fontId="5" type="noConversion"/>
  </si>
  <si>
    <r>
      <t>SC.</t>
    </r>
    <r>
      <rPr>
        <sz val="10"/>
        <rFont val="宋体"/>
        <family val="3"/>
        <charset val="134"/>
      </rPr>
      <t>Voice</t>
    </r>
    <r>
      <rPr>
        <sz val="10"/>
        <rFont val="宋体"/>
        <family val="3"/>
        <charset val="134"/>
      </rPr>
      <t>FailSessionTerm.486</t>
    </r>
    <phoneticPr fontId="5" type="noConversion"/>
  </si>
  <si>
    <t>SBC 语音被叫会话用户忙次数</t>
    <phoneticPr fontId="5" type="noConversion"/>
  </si>
  <si>
    <r>
      <t>SBC</t>
    </r>
    <r>
      <rPr>
        <sz val="10"/>
        <rFont val="宋体"/>
        <family val="3"/>
        <charset val="134"/>
      </rPr>
      <t>被叫侧语音收到</t>
    </r>
    <r>
      <rPr>
        <sz val="10"/>
        <rFont val="Times New Roman"/>
        <family val="1"/>
      </rPr>
      <t>486</t>
    </r>
    <r>
      <rPr>
        <sz val="10"/>
        <rFont val="宋体"/>
        <family val="3"/>
        <charset val="134"/>
      </rPr>
      <t>的会话失败总次数。</t>
    </r>
    <phoneticPr fontId="5" type="noConversion"/>
  </si>
  <si>
    <t>SBC被叫侧语音收到会话失败486响应。（RFC 3261）</t>
    <phoneticPr fontId="5" type="noConversion"/>
  </si>
  <si>
    <t>CC</t>
    <phoneticPr fontId="5" type="noConversion"/>
  </si>
  <si>
    <t>整数</t>
    <phoneticPr fontId="5" type="noConversion"/>
  </si>
  <si>
    <t>次</t>
    <phoneticPr fontId="5" type="noConversion"/>
  </si>
  <si>
    <t>PSbcFunction</t>
    <phoneticPr fontId="5" type="noConversion"/>
  </si>
  <si>
    <t>15分钟</t>
    <phoneticPr fontId="5" type="noConversion"/>
  </si>
  <si>
    <t>集中式</t>
    <phoneticPr fontId="5" type="noConversion"/>
  </si>
  <si>
    <t>PSBCHL24</t>
  </si>
  <si>
    <r>
      <t>SC.</t>
    </r>
    <r>
      <rPr>
        <sz val="10"/>
        <rFont val="宋体"/>
        <family val="3"/>
        <charset val="134"/>
      </rPr>
      <t>Voice</t>
    </r>
    <r>
      <rPr>
        <sz val="10"/>
        <rFont val="宋体"/>
        <family val="3"/>
        <charset val="134"/>
      </rPr>
      <t>FailSessionTerm.603</t>
    </r>
    <phoneticPr fontId="5" type="noConversion"/>
  </si>
  <si>
    <t>SBC 语音被叫会话用户拒绝次数</t>
    <phoneticPr fontId="5" type="noConversion"/>
  </si>
  <si>
    <r>
      <t>SBC</t>
    </r>
    <r>
      <rPr>
        <sz val="10"/>
        <rFont val="宋体"/>
        <family val="3"/>
        <charset val="134"/>
      </rPr>
      <t>被叫侧语音收到</t>
    </r>
    <r>
      <rPr>
        <sz val="10"/>
        <rFont val="Times New Roman"/>
        <family val="1"/>
      </rPr>
      <t>603</t>
    </r>
    <r>
      <rPr>
        <sz val="10"/>
        <rFont val="宋体"/>
        <family val="3"/>
        <charset val="134"/>
      </rPr>
      <t>的会话失败总次数。</t>
    </r>
    <phoneticPr fontId="5" type="noConversion"/>
  </si>
  <si>
    <t>SBC被叫侧语音收到会话失败603响应。（RFC 3261）</t>
    <phoneticPr fontId="5" type="noConversion"/>
  </si>
  <si>
    <t>PSBCHM23</t>
    <phoneticPr fontId="5" type="noConversion"/>
  </si>
  <si>
    <r>
      <t>SC.Video</t>
    </r>
    <r>
      <rPr>
        <sz val="10"/>
        <rFont val="宋体"/>
        <family val="3"/>
        <charset val="134"/>
      </rPr>
      <t>FailSessionTerm.486</t>
    </r>
    <phoneticPr fontId="5" type="noConversion"/>
  </si>
  <si>
    <t>SBC 视频被叫会话用户忙次数</t>
    <phoneticPr fontId="5" type="noConversion"/>
  </si>
  <si>
    <r>
      <t>SBC</t>
    </r>
    <r>
      <rPr>
        <sz val="10"/>
        <rFont val="宋体"/>
        <family val="3"/>
        <charset val="134"/>
      </rPr>
      <t>被叫侧视频收到</t>
    </r>
    <r>
      <rPr>
        <sz val="10"/>
        <rFont val="Times New Roman"/>
        <family val="1"/>
      </rPr>
      <t>486</t>
    </r>
    <r>
      <rPr>
        <sz val="10"/>
        <rFont val="宋体"/>
        <family val="3"/>
        <charset val="134"/>
      </rPr>
      <t>的会话失败总次数。</t>
    </r>
    <phoneticPr fontId="5" type="noConversion"/>
  </si>
  <si>
    <t>SBC被叫侧视频收到会话失败486响应。（RFC 3261）</t>
    <phoneticPr fontId="5" type="noConversion"/>
  </si>
  <si>
    <t>PSBCHM24</t>
    <phoneticPr fontId="5" type="noConversion"/>
  </si>
  <si>
    <r>
      <t>SC.Video</t>
    </r>
    <r>
      <rPr>
        <sz val="10"/>
        <rFont val="宋体"/>
        <family val="3"/>
        <charset val="134"/>
      </rPr>
      <t>FailSessionTerm.603</t>
    </r>
    <phoneticPr fontId="5" type="noConversion"/>
  </si>
  <si>
    <t>SBC 视频被叫会话用户拒绝次数</t>
    <phoneticPr fontId="5" type="noConversion"/>
  </si>
  <si>
    <r>
      <t>SBC</t>
    </r>
    <r>
      <rPr>
        <sz val="10"/>
        <rFont val="宋体"/>
        <family val="3"/>
        <charset val="134"/>
      </rPr>
      <t>被叫侧视频收到</t>
    </r>
    <r>
      <rPr>
        <sz val="10"/>
        <rFont val="Times New Roman"/>
        <family val="1"/>
      </rPr>
      <t>603</t>
    </r>
    <r>
      <rPr>
        <sz val="10"/>
        <rFont val="宋体"/>
        <family val="3"/>
        <charset val="134"/>
      </rPr>
      <t>的会话失败总次数。</t>
    </r>
    <phoneticPr fontId="5" type="noConversion"/>
  </si>
  <si>
    <t>SBC被叫侧视频收到会话失败603响应。（RFC 3261）</t>
    <phoneticPr fontId="5" type="noConversion"/>
  </si>
  <si>
    <t>PSBCHN23</t>
    <phoneticPr fontId="5" type="noConversion"/>
  </si>
  <si>
    <t>PSgcFunction</t>
    <phoneticPr fontId="5" type="noConversion"/>
  </si>
  <si>
    <t>分离式Sgc</t>
    <phoneticPr fontId="5" type="noConversion"/>
  </si>
  <si>
    <t>PSBCHN24</t>
    <phoneticPr fontId="5" type="noConversion"/>
  </si>
  <si>
    <t>PSBCHO23</t>
    <phoneticPr fontId="5" type="noConversion"/>
  </si>
  <si>
    <t>PSBCHO24</t>
    <phoneticPr fontId="5" type="noConversion"/>
  </si>
  <si>
    <t>收到200 OK（初始INVITE）消息；（3GPP 23.228）</t>
    <phoneticPr fontId="5" type="noConversion"/>
  </si>
  <si>
    <t>V1.1.7</t>
  </si>
  <si>
    <t>SC.VideoAnsTrafTerm</t>
    <phoneticPr fontId="5" type="noConversion"/>
  </si>
  <si>
    <t>1、修改PSBCHM08、PSBCHM09、PSBCHO08、PSBCHO09的英文名称，将其中的“Voice”更改为“Video”。</t>
    <phoneticPr fontId="5" type="noConversion"/>
  </si>
  <si>
    <t>SC.VideoFailSession.Rel</t>
    <phoneticPr fontId="5" type="noConversion"/>
  </si>
  <si>
    <t>SC.VideoFailSession.AlertRel</t>
    <phoneticPr fontId="5" type="noConversion"/>
  </si>
  <si>
    <t>UR.FailReg.404</t>
    <phoneticPr fontId="5" type="noConversion"/>
  </si>
  <si>
    <t>SBC发送注册未找到响应次数</t>
    <phoneticPr fontId="5" type="noConversion"/>
  </si>
  <si>
    <t>在初始注册流程中SBC收到并向UE转发注册失败响应404的次数。</t>
    <phoneticPr fontId="5" type="noConversion"/>
  </si>
  <si>
    <t>SBC发送注册失败响应404。（RFC 3261）</t>
    <phoneticPr fontId="5" type="noConversion"/>
  </si>
  <si>
    <t>V1.1.8</t>
  </si>
  <si>
    <t>PSBCHA36</t>
    <phoneticPr fontId="5" type="noConversion"/>
  </si>
  <si>
    <t>PSBCHF36</t>
    <phoneticPr fontId="5" type="noConversion"/>
  </si>
  <si>
    <t>1、根据VoLTE自动开通规范，增加PSBCHA36、PSBCHF36。</t>
    <phoneticPr fontId="5" type="noConversion"/>
  </si>
  <si>
    <t>CA类
不适用数</t>
  </si>
  <si>
    <t>CB类
不适用数</t>
  </si>
  <si>
    <t>CC类
不适用数</t>
  </si>
  <si>
    <t>当前A类
支持数</t>
  </si>
  <si>
    <t>当前B类
支持数</t>
  </si>
  <si>
    <t>当前C类
支持数</t>
  </si>
  <si>
    <t>当前CA类
支持数</t>
  </si>
  <si>
    <t>当前CB类
支持数</t>
  </si>
  <si>
    <t>当前CC类
支持数</t>
  </si>
  <si>
    <t>(当前+1Q)
A类支持数</t>
  </si>
  <si>
    <t>(当前+1Q)
B类支持数</t>
  </si>
  <si>
    <t>(当前+1Q)
C类支持数</t>
  </si>
  <si>
    <t>(当前+1Q)
CA类支持数</t>
  </si>
  <si>
    <t>(当前+1Q)
CB类支持数</t>
  </si>
  <si>
    <t>(当前+1Q)
CC类支持数</t>
  </si>
  <si>
    <t>(当前+2Q)
A类支持数</t>
  </si>
  <si>
    <t>(当前+2Q)
B类支持数</t>
  </si>
  <si>
    <t>(当前+2Q)
C类支持数</t>
  </si>
  <si>
    <t>(当前+2Q)
CA类支持数</t>
  </si>
  <si>
    <t>(当前+2Q)
CB类支持数</t>
  </si>
  <si>
    <t>(当前+2Q)
CC类支持数</t>
  </si>
  <si>
    <t>(当前+3Q)
A类支持数</t>
  </si>
  <si>
    <t>(当前+3Q)
B类支持数</t>
  </si>
  <si>
    <t>(当前+3Q)
C类支持数</t>
  </si>
  <si>
    <t>(当前+3Q)
CA类支持数</t>
  </si>
  <si>
    <t>(当前+3Q)
CB类支持数</t>
  </si>
  <si>
    <t>(当前+3Q)
CC类支持数</t>
  </si>
  <si>
    <t>(当前+4Q)
A类支持数</t>
  </si>
  <si>
    <t>(当前+4Q)
B类支持数</t>
  </si>
  <si>
    <t>(当前+4Q)
C类支持数</t>
  </si>
  <si>
    <t>(当前+4Q)
CA类支持数</t>
  </si>
  <si>
    <t>(当前+4Q)
CB类支持数</t>
  </si>
  <si>
    <t>(当前+4Q)
CC类支持数</t>
  </si>
  <si>
    <t>分离式场景下，媒体面功能适用</t>
    <phoneticPr fontId="5" type="noConversion"/>
  </si>
  <si>
    <t>设备厂家名称</t>
  </si>
  <si>
    <t>应答日期(T)</t>
  </si>
  <si>
    <t>本应答文档适用的设备版本（及补丁）</t>
  </si>
  <si>
    <t>对OMC的版本（及补丁）要求</t>
  </si>
  <si>
    <t>内容</t>
  </si>
  <si>
    <t>规范定义数量</t>
  </si>
  <si>
    <t>不适用数量</t>
  </si>
  <si>
    <t>当前支持数量</t>
  </si>
  <si>
    <t>当前+1Q支持数量</t>
  </si>
  <si>
    <t>当前+2Q支持数量</t>
  </si>
  <si>
    <t>当前+3Q支持数量</t>
  </si>
  <si>
    <t>当前+4Q支持数量</t>
  </si>
  <si>
    <t>当前支持率</t>
  </si>
  <si>
    <t>综合支持率</t>
  </si>
  <si>
    <t>最终支持率</t>
  </si>
  <si>
    <t>性能测量数据</t>
  </si>
  <si>
    <t>A类</t>
  </si>
  <si>
    <t>NA</t>
  </si>
  <si>
    <t/>
  </si>
  <si>
    <t>B类</t>
  </si>
  <si>
    <t>C类</t>
  </si>
  <si>
    <t>CA类</t>
  </si>
  <si>
    <t>CB类</t>
  </si>
  <si>
    <t>CC类</t>
  </si>
  <si>
    <t>应答说明：</t>
  </si>
  <si>
    <t>一、本页须填写蓝色字体部分，即公司名、应答日期、本应答适用的版本（及补丁）名、对OMC的版本（及补丁）要求。HA开始的各页仅须应答“支持时间”一列。其中，
  “T”：指当前(T)已经支持，所谓当前即应答日期。
  “T+1Q”：指当前(T)不支持，但（当前时间+91天）之前可以支持； 
  “T+2Q”：指当前(T)不支持，但（当前时间+182天）之前可以支持；
  “T+3Q”：指当前(T)不支持，但（当前时间+273天）之前可以支持；
  “T+4Q”：指当前(T)不支持，但（当前时间+364天）之前可以支持；
  “NS”: 若计划支持时间晚于T+4Q，或没有支持计划，必须应答“NS”；
  “NA”：对应于CA、CB、CC类条件属性,条件成立时答上述支持时间，条件不成立时答“NA”，指示不适用。</t>
  </si>
  <si>
    <t>二、“Index”页以及“应答统计”页的统计结果均为公式自动生成，请勿直接改动。</t>
  </si>
  <si>
    <t>三、PM中的性能测量数据是否支持的应答，以北向接口的PM文件为准。当且仅当同时满足以下3项要求时才可以应答为具体的支持时间(T/T+xQ)：
  1、PM文件遵循《移动通信网网络管理技术规范 OMC北向接口 统一性能测量数据文件格式》的要求；
  2、性能测量数据名称、数据类型与相应网元的北向接口信息模型规范的约定完全一致；
  3、可以从PM文件中取到测量值。</t>
  </si>
  <si>
    <t>四、注意将文件名中的“Company”、“Version”改为你公司名称以及应答适用的网元版本。</t>
  </si>
  <si>
    <t>五、若应答文档需要打印，除规范正文外请打印“Index”和“应答统计”页，请勿打印“修订历史”和“附录”页。</t>
  </si>
  <si>
    <t>本应答模板的更新日期：2018-03-02</t>
    <phoneticPr fontId="5" type="noConversion"/>
  </si>
  <si>
    <t>PSBC-PM(V1.1.8)应答情况汇总表</t>
    <phoneticPr fontId="5" type="noConversion"/>
  </si>
  <si>
    <t>支持时间</t>
    <phoneticPr fontId="5" type="noConversion"/>
  </si>
  <si>
    <t>T</t>
  </si>
  <si>
    <t>支持时间</t>
    <phoneticPr fontId="5" type="noConversion"/>
  </si>
  <si>
    <t>支持时间</t>
    <phoneticPr fontId="5" type="noConversion"/>
  </si>
  <si>
    <t>支持时间</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</si>
</sst>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2"/>
      <name val="宋体"/>
      <charset val="134"/>
    </font>
    <font>
      <sz val="11"/>
      <color theme="1"/>
      <name val="宋体"/>
      <family val="2"/>
      <charset val="134"/>
      <scheme val="minor"/>
    </font>
    <font>
      <sz val="12"/>
      <name val="宋体"/>
      <family val="3"/>
      <charset val="134"/>
    </font>
    <font>
      <b/>
      <sz val="10"/>
      <name val="宋体"/>
      <family val="3"/>
      <charset val="134"/>
    </font>
    <font>
      <sz val="12"/>
      <name val="Times New Roman"/>
      <family val="1"/>
    </font>
    <font>
      <sz val="9"/>
      <name val="宋体"/>
      <family val="3"/>
      <charset val="134"/>
    </font>
    <font>
      <sz val="10"/>
      <name val="宋体"/>
      <family val="3"/>
      <charset val="134"/>
    </font>
    <font>
      <sz val="10"/>
      <name val="Times New Roman"/>
      <family val="1"/>
    </font>
    <font>
      <sz val="10"/>
      <name val="FrutigerNext LT Regular"/>
      <family val="2"/>
    </font>
    <font>
      <sz val="10"/>
      <color indexed="10"/>
      <name val="宋体"/>
      <family val="3"/>
      <charset val="134"/>
    </font>
    <font>
      <strike/>
      <sz val="10"/>
      <name val="宋体"/>
      <family val="3"/>
      <charset val="134"/>
    </font>
    <font>
      <sz val="10"/>
      <color indexed="8"/>
      <name val="宋体"/>
      <family val="3"/>
      <charset val="134"/>
    </font>
    <font>
      <sz val="8"/>
      <name val="宋体"/>
      <family val="3"/>
      <charset val="134"/>
    </font>
    <font>
      <sz val="9"/>
      <name val="宋体"/>
      <family val="3"/>
      <charset val="134"/>
    </font>
    <font>
      <sz val="12"/>
      <name val="宋体"/>
      <family val="3"/>
      <charset val="134"/>
    </font>
    <font>
      <sz val="9"/>
      <name val="宋体"/>
      <family val="3"/>
      <charset val="134"/>
    </font>
    <font>
      <sz val="8"/>
      <color indexed="8"/>
      <name val="宋体"/>
      <family val="3"/>
      <charset val="134"/>
    </font>
    <font>
      <sz val="10"/>
      <color indexed="8"/>
      <name val="FrutigerNext LT Regular"/>
      <family val="2"/>
    </font>
    <font>
      <sz val="10.5"/>
      <name val="Times New Roman"/>
      <family val="1"/>
    </font>
    <font>
      <sz val="9"/>
      <name val="宋体"/>
      <family val="3"/>
      <charset val="134"/>
    </font>
    <font>
      <sz val="10"/>
      <color indexed="9"/>
      <name val="宋体"/>
      <family val="3"/>
      <charset val="134"/>
    </font>
    <font>
      <b/>
      <sz val="10"/>
      <name val="宋体"/>
      <family val="3"/>
      <charset val="134"/>
    </font>
    <font>
      <sz val="10"/>
      <name val="宋体"/>
      <family val="3"/>
      <charset val="134"/>
    </font>
    <font>
      <sz val="12"/>
      <name val="宋体"/>
      <family val="3"/>
      <charset val="134"/>
    </font>
    <font>
      <sz val="12"/>
      <color indexed="8"/>
      <name val="宋体"/>
      <family val="3"/>
      <charset val="134"/>
    </font>
    <font>
      <sz val="9"/>
      <name val="宋体"/>
      <family val="3"/>
      <charset val="134"/>
    </font>
    <font>
      <b/>
      <sz val="10"/>
      <name val="宋体"/>
      <family val="3"/>
      <charset val="134"/>
    </font>
    <font>
      <sz val="9"/>
      <name val="宋体"/>
      <family val="3"/>
      <charset val="134"/>
    </font>
    <font>
      <sz val="12"/>
      <color theme="1"/>
      <name val="宋体"/>
      <family val="3"/>
      <charset val="134"/>
    </font>
    <font>
      <sz val="10"/>
      <color theme="1"/>
      <name val="宋体"/>
      <family val="3"/>
      <charset val="134"/>
    </font>
    <font>
      <b/>
      <sz val="10"/>
      <color theme="1"/>
      <name val="宋体"/>
      <family val="3"/>
      <charset val="134"/>
    </font>
    <font>
      <sz val="10"/>
      <color rgb="FFFF0000"/>
      <name val="宋体"/>
      <family val="3"/>
      <charset val="134"/>
    </font>
    <font>
      <sz val="9"/>
      <name val="宋体"/>
      <family val="3"/>
      <charset val="134"/>
    </font>
    <font>
      <sz val="9"/>
      <color theme="1"/>
      <name val="宋体"/>
      <family val="3"/>
      <charset val="134"/>
    </font>
    <font>
      <strike/>
      <sz val="10"/>
      <color theme="1"/>
      <name val="宋体"/>
      <family val="3"/>
      <charset val="134"/>
    </font>
    <font>
      <sz val="10"/>
      <color theme="1"/>
      <name val="Times New Roman"/>
      <family val="1"/>
    </font>
    <font>
      <b/>
      <sz val="14"/>
      <name val="黑体"/>
      <family val="3"/>
      <charset val="134"/>
    </font>
    <font>
      <b/>
      <sz val="10"/>
      <name val="黑体"/>
      <family val="3"/>
      <charset val="134"/>
    </font>
    <font>
      <sz val="10"/>
      <color indexed="12"/>
      <name val="宋体"/>
      <family val="3"/>
      <charset val="134"/>
    </font>
  </fonts>
  <fills count="15">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12"/>
        <bgColor indexed="64"/>
      </patternFill>
    </fill>
    <fill>
      <patternFill patternType="solid">
        <fgColor indexed="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FF0000"/>
        <bgColor indexed="64"/>
      </patternFill>
    </fill>
    <fill>
      <patternFill patternType="solid">
        <fgColor rgb="FFFFE384"/>
      </patternFill>
    </fill>
    <fill>
      <patternFill patternType="solid">
        <fgColor rgb="FFB0E0E6"/>
      </patternFill>
    </fill>
    <fill>
      <patternFill patternType="solid">
        <fgColor indexed="9"/>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ck">
        <color indexed="8"/>
      </left>
      <right style="thin">
        <color indexed="8"/>
      </right>
      <top style="dotted">
        <color indexed="8"/>
      </top>
      <bottom style="thin">
        <color indexed="8"/>
      </bottom>
      <diagonal/>
    </border>
    <border>
      <left/>
      <right/>
      <top style="thin">
        <color indexed="8"/>
      </top>
      <bottom/>
      <diagonal/>
    </border>
    <border>
      <left/>
      <right style="thin">
        <color indexed="8"/>
      </right>
      <top style="thin">
        <color indexed="8"/>
      </top>
      <bottom/>
      <diagonal/>
    </border>
  </borders>
  <cellStyleXfs count="12">
    <xf numFmtId="0" fontId="0" fillId="0" borderId="0"/>
    <xf numFmtId="0" fontId="4" fillId="0" borderId="0"/>
    <xf numFmtId="0" fontId="14" fillId="0" borderId="0">
      <alignment vertical="center"/>
    </xf>
    <xf numFmtId="0" fontId="2" fillId="0" borderId="0"/>
    <xf numFmtId="0" fontId="23" fillId="0" borderId="0"/>
    <xf numFmtId="0" fontId="2" fillId="0" borderId="0">
      <alignment vertical="center"/>
    </xf>
    <xf numFmtId="0" fontId="8" fillId="0" borderId="0"/>
    <xf numFmtId="0" fontId="4" fillId="0" borderId="0"/>
    <xf numFmtId="0" fontId="4" fillId="0" borderId="0"/>
    <xf numFmtId="0" fontId="2" fillId="0" borderId="0">
      <alignment vertical="center"/>
    </xf>
    <xf numFmtId="0" fontId="4" fillId="0" borderId="0"/>
    <xf numFmtId="0" fontId="6" fillId="0" borderId="0"/>
  </cellStyleXfs>
  <cellXfs count="181">
    <xf numFmtId="0" fontId="0" fillId="0" borderId="0" xfId="0" applyAlignment="1">
      <alignment vertical="center"/>
    </xf>
    <xf numFmtId="0" fontId="3" fillId="2" borderId="1" xfId="0" applyFont="1" applyFill="1" applyBorder="1" applyAlignment="1">
      <alignment horizontal="center" vertical="center" wrapText="1" shrinkToFit="1"/>
    </xf>
    <xf numFmtId="0" fontId="6" fillId="0" borderId="0" xfId="0" applyFont="1" applyFill="1" applyAlignment="1">
      <alignment horizontal="center" vertical="center" wrapText="1" shrinkToFit="1"/>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4" fontId="6" fillId="0" borderId="1" xfId="7" applyNumberFormat="1" applyFont="1" applyBorder="1" applyAlignment="1">
      <alignment horizontal="center" vertical="center" wrapText="1"/>
    </xf>
    <xf numFmtId="0" fontId="6" fillId="0" borderId="1" xfId="7" applyFont="1" applyBorder="1" applyAlignment="1">
      <alignment horizontal="center" vertical="center"/>
    </xf>
    <xf numFmtId="0" fontId="6" fillId="0" borderId="0" xfId="7" applyFont="1" applyAlignment="1">
      <alignment horizontal="left"/>
    </xf>
    <xf numFmtId="0" fontId="6" fillId="0" borderId="0" xfId="7" applyFont="1" applyAlignment="1">
      <alignment horizontal="center" vertical="center"/>
    </xf>
    <xf numFmtId="0" fontId="3" fillId="3" borderId="1" xfId="0" applyFont="1" applyFill="1" applyBorder="1" applyAlignment="1">
      <alignment horizontal="center" vertical="center" wrapText="1"/>
    </xf>
    <xf numFmtId="0" fontId="6" fillId="0" borderId="1" xfId="7" applyFont="1" applyBorder="1" applyAlignment="1">
      <alignment horizontal="center" vertical="center" wrapText="1"/>
    </xf>
    <xf numFmtId="0" fontId="3" fillId="0" borderId="0" xfId="0" applyFont="1" applyAlignment="1">
      <alignment vertical="center"/>
    </xf>
    <xf numFmtId="0" fontId="6" fillId="0" borderId="0" xfId="0" applyFont="1" applyAlignment="1">
      <alignment vertical="center"/>
    </xf>
    <xf numFmtId="0" fontId="2" fillId="0" borderId="0" xfId="5">
      <alignment vertical="center"/>
    </xf>
    <xf numFmtId="0" fontId="6" fillId="0" borderId="1" xfId="0" applyFont="1" applyBorder="1" applyAlignment="1">
      <alignment horizontal="center" vertical="center"/>
    </xf>
    <xf numFmtId="0" fontId="6" fillId="0" borderId="1" xfId="0" applyFont="1" applyBorder="1" applyAlignment="1">
      <alignment vertical="center"/>
    </xf>
    <xf numFmtId="0" fontId="6" fillId="0" borderId="1" xfId="0" applyFont="1" applyFill="1" applyBorder="1" applyAlignment="1">
      <alignment vertical="center"/>
    </xf>
    <xf numFmtId="0" fontId="6" fillId="0" borderId="1" xfId="0" applyFont="1" applyFill="1" applyBorder="1" applyAlignment="1">
      <alignment horizontal="left" vertical="center" wrapText="1"/>
    </xf>
    <xf numFmtId="0" fontId="6" fillId="0" borderId="0" xfId="0" applyFont="1" applyFill="1" applyAlignment="1">
      <alignment vertical="center"/>
    </xf>
    <xf numFmtId="0" fontId="7" fillId="0" borderId="1" xfId="0" applyFont="1" applyBorder="1" applyAlignment="1">
      <alignment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xf>
    <xf numFmtId="0" fontId="11" fillId="0" borderId="1" xfId="0" applyFont="1" applyFill="1" applyBorder="1" applyAlignment="1">
      <alignment horizontal="left" vertical="center" wrapText="1"/>
    </xf>
    <xf numFmtId="0" fontId="6" fillId="0" borderId="2" xfId="0" applyFont="1" applyBorder="1" applyAlignment="1">
      <alignment horizontal="left" vertical="center" wrapText="1"/>
    </xf>
    <xf numFmtId="0" fontId="11"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0" applyFont="1" applyFill="1" applyBorder="1" applyAlignment="1">
      <alignment horizontal="center" vertical="center"/>
    </xf>
    <xf numFmtId="0" fontId="7" fillId="0" borderId="1" xfId="0" applyFont="1" applyFill="1" applyBorder="1" applyAlignment="1">
      <alignment horizontal="left" vertical="center" wrapText="1"/>
    </xf>
    <xf numFmtId="0" fontId="8" fillId="0" borderId="4" xfId="0" applyFont="1" applyBorder="1" applyAlignment="1">
      <alignment vertical="center" wrapText="1"/>
    </xf>
    <xf numFmtId="0" fontId="10" fillId="0" borderId="1" xfId="0" applyFont="1" applyFill="1" applyBorder="1" applyAlignment="1">
      <alignment horizontal="left" vertical="center" wrapText="1"/>
    </xf>
    <xf numFmtId="0" fontId="6" fillId="0" borderId="4" xfId="0" applyFont="1" applyBorder="1" applyAlignment="1">
      <alignment vertical="center" wrapText="1"/>
    </xf>
    <xf numFmtId="0" fontId="8" fillId="0" borderId="0" xfId="6"/>
    <xf numFmtId="0" fontId="6" fillId="6" borderId="1" xfId="0" applyFont="1" applyFill="1" applyBorder="1" applyAlignment="1">
      <alignment horizontal="left" vertical="center" wrapText="1"/>
    </xf>
    <xf numFmtId="0" fontId="0" fillId="0" borderId="0" xfId="2" applyFont="1">
      <alignment vertical="center"/>
    </xf>
    <xf numFmtId="0" fontId="6" fillId="0" borderId="1" xfId="2" applyFont="1" applyFill="1" applyBorder="1" applyAlignment="1">
      <alignment horizontal="left" vertical="center" wrapText="1"/>
    </xf>
    <xf numFmtId="0" fontId="6" fillId="0" borderId="1" xfId="2" applyFont="1" applyFill="1" applyBorder="1" applyAlignment="1">
      <alignment horizontal="left" vertical="center"/>
    </xf>
    <xf numFmtId="0" fontId="6" fillId="6" borderId="1" xfId="2" applyFont="1" applyFill="1" applyBorder="1" applyAlignment="1">
      <alignment horizontal="left" vertical="center" wrapText="1"/>
    </xf>
    <xf numFmtId="0" fontId="6" fillId="7" borderId="1" xfId="2" applyFont="1" applyFill="1" applyBorder="1" applyAlignment="1">
      <alignment horizontal="center" vertical="center"/>
    </xf>
    <xf numFmtId="0" fontId="6" fillId="7" borderId="1" xfId="2" applyFont="1" applyFill="1" applyBorder="1" applyAlignment="1">
      <alignment horizontal="left" vertical="center" wrapText="1"/>
    </xf>
    <xf numFmtId="0" fontId="6" fillId="7" borderId="1" xfId="2" applyFont="1" applyFill="1" applyBorder="1" applyAlignment="1">
      <alignment horizontal="left" vertical="center"/>
    </xf>
    <xf numFmtId="0" fontId="0" fillId="7" borderId="0" xfId="0" applyFill="1" applyAlignment="1">
      <alignment vertical="center"/>
    </xf>
    <xf numFmtId="0" fontId="6" fillId="0" borderId="1" xfId="2" applyFont="1" applyFill="1" applyBorder="1" applyAlignment="1">
      <alignment horizontal="center" vertical="center"/>
    </xf>
    <xf numFmtId="0" fontId="6" fillId="0" borderId="1" xfId="0" applyFont="1" applyBorder="1" applyAlignment="1">
      <alignment wrapText="1"/>
    </xf>
    <xf numFmtId="0" fontId="0" fillId="0" borderId="0" xfId="0" applyFill="1" applyAlignment="1">
      <alignment vertical="center"/>
    </xf>
    <xf numFmtId="0" fontId="28" fillId="0" borderId="1" xfId="0" applyFont="1" applyBorder="1" applyAlignment="1">
      <alignment vertical="center"/>
    </xf>
    <xf numFmtId="0" fontId="29" fillId="0" borderId="1" xfId="0" applyFont="1" applyFill="1" applyBorder="1" applyAlignment="1">
      <alignment horizontal="left" vertical="center" wrapText="1"/>
    </xf>
    <xf numFmtId="0" fontId="28" fillId="0" borderId="0" xfId="0" applyFont="1" applyAlignment="1">
      <alignment vertical="center"/>
    </xf>
    <xf numFmtId="0" fontId="6" fillId="6" borderId="1" xfId="0" applyFont="1" applyFill="1" applyBorder="1" applyAlignment="1">
      <alignment horizontal="left" vertical="center"/>
    </xf>
    <xf numFmtId="0" fontId="6" fillId="6" borderId="1" xfId="0" applyFont="1" applyFill="1" applyBorder="1" applyAlignment="1">
      <alignment horizontal="center" vertical="center"/>
    </xf>
    <xf numFmtId="0" fontId="6" fillId="6" borderId="0" xfId="0" applyFont="1" applyFill="1" applyAlignment="1">
      <alignment vertical="center"/>
    </xf>
    <xf numFmtId="0" fontId="3" fillId="0" borderId="1" xfId="0" applyFont="1" applyFill="1" applyBorder="1" applyAlignment="1">
      <alignment horizontal="center" vertical="center" wrapText="1" shrinkToFit="1"/>
    </xf>
    <xf numFmtId="0" fontId="3" fillId="0" borderId="5" xfId="0" applyFont="1" applyFill="1" applyBorder="1" applyAlignment="1">
      <alignment horizontal="center" vertical="center" wrapText="1" shrinkToFit="1"/>
    </xf>
    <xf numFmtId="0" fontId="6" fillId="6" borderId="1" xfId="0" applyFont="1" applyFill="1" applyBorder="1" applyAlignment="1">
      <alignment horizontal="center" vertical="center" wrapText="1"/>
    </xf>
    <xf numFmtId="0" fontId="6" fillId="0" borderId="1" xfId="0" applyFont="1" applyBorder="1" applyAlignment="1">
      <alignment horizontal="justify" vertical="center"/>
    </xf>
    <xf numFmtId="0" fontId="9" fillId="0" borderId="1" xfId="0" applyFont="1" applyFill="1" applyBorder="1" applyAlignment="1">
      <alignment horizontal="center" vertical="center" wrapText="1"/>
    </xf>
    <xf numFmtId="0" fontId="2" fillId="0" borderId="0" xfId="5" applyFill="1">
      <alignment vertical="center"/>
    </xf>
    <xf numFmtId="0" fontId="6" fillId="0" borderId="0" xfId="5" applyFont="1" applyFill="1">
      <alignment vertical="center"/>
    </xf>
    <xf numFmtId="0" fontId="2" fillId="0" borderId="0" xfId="5" applyFont="1">
      <alignment vertical="center"/>
    </xf>
    <xf numFmtId="0" fontId="2" fillId="0" borderId="0" xfId="5" applyFont="1" applyFill="1">
      <alignment vertical="center"/>
    </xf>
    <xf numFmtId="0" fontId="6" fillId="0" borderId="1" xfId="0" applyFont="1" applyFill="1" applyBorder="1" applyAlignment="1" applyProtection="1">
      <alignment horizontal="left" vertical="center"/>
      <protection locked="0"/>
    </xf>
    <xf numFmtId="0" fontId="2" fillId="0" borderId="1" xfId="0" applyFont="1" applyFill="1" applyBorder="1" applyAlignment="1">
      <alignment horizontal="center" vertical="center"/>
    </xf>
    <xf numFmtId="0" fontId="5" fillId="0" borderId="1" xfId="5" applyFont="1" applyBorder="1" applyAlignment="1">
      <alignment vertical="center" wrapText="1"/>
    </xf>
    <xf numFmtId="0" fontId="7" fillId="0" borderId="1" xfId="8" applyFont="1" applyBorder="1" applyAlignment="1">
      <alignment horizontal="justify" vertical="center" wrapText="1"/>
    </xf>
    <xf numFmtId="0" fontId="20" fillId="4" borderId="1" xfId="1" applyFont="1" applyFill="1" applyBorder="1" applyAlignment="1">
      <alignment horizontal="left" wrapText="1"/>
    </xf>
    <xf numFmtId="0" fontId="20" fillId="4" borderId="1" xfId="1" applyFont="1" applyFill="1" applyBorder="1" applyAlignment="1">
      <alignment horizontal="center" wrapText="1"/>
    </xf>
    <xf numFmtId="0" fontId="6" fillId="0" borderId="1" xfId="0" applyFont="1" applyBorder="1"/>
    <xf numFmtId="0" fontId="7" fillId="0" borderId="1" xfId="0" applyFont="1" applyFill="1" applyBorder="1" applyAlignment="1">
      <alignment wrapText="1"/>
    </xf>
    <xf numFmtId="0" fontId="6" fillId="0" borderId="1" xfId="0" applyFont="1" applyFill="1" applyBorder="1" applyAlignment="1">
      <alignment wrapText="1"/>
    </xf>
    <xf numFmtId="0" fontId="6" fillId="5" borderId="1" xfId="0" applyFont="1" applyFill="1" applyBorder="1"/>
    <xf numFmtId="0" fontId="9" fillId="5" borderId="1" xfId="0" applyFont="1" applyFill="1" applyBorder="1"/>
    <xf numFmtId="0" fontId="21" fillId="2" borderId="1" xfId="0" applyFont="1" applyFill="1" applyBorder="1" applyAlignment="1">
      <alignment horizontal="center" vertical="center" wrapText="1" shrinkToFit="1"/>
    </xf>
    <xf numFmtId="0" fontId="22" fillId="0" borderId="1" xfId="0" applyFont="1" applyBorder="1" applyAlignment="1">
      <alignment horizontal="left" vertical="center"/>
    </xf>
    <xf numFmtId="0" fontId="22" fillId="0" borderId="1" xfId="0" applyFont="1" applyFill="1" applyBorder="1" applyAlignment="1">
      <alignment vertical="center"/>
    </xf>
    <xf numFmtId="0" fontId="22" fillId="0" borderId="1" xfId="0" applyFont="1" applyFill="1" applyBorder="1" applyAlignment="1">
      <alignment horizontal="left" vertical="center"/>
    </xf>
    <xf numFmtId="0" fontId="22" fillId="0" borderId="1" xfId="0" applyFont="1" applyFill="1" applyBorder="1" applyAlignment="1">
      <alignment horizontal="left" vertical="center" wrapText="1"/>
    </xf>
    <xf numFmtId="0" fontId="22" fillId="0" borderId="1" xfId="2" applyFont="1" applyFill="1" applyBorder="1" applyAlignment="1">
      <alignment horizontal="left" vertical="center" wrapText="1"/>
    </xf>
    <xf numFmtId="0" fontId="22" fillId="7" borderId="1" xfId="2" applyFont="1" applyFill="1" applyBorder="1" applyAlignment="1">
      <alignment horizontal="left" vertical="center" wrapText="1"/>
    </xf>
    <xf numFmtId="0" fontId="23" fillId="0" borderId="0" xfId="0" applyFont="1" applyAlignment="1">
      <alignment vertical="center"/>
    </xf>
    <xf numFmtId="0" fontId="22" fillId="0" borderId="1" xfId="0" applyFont="1" applyFill="1" applyBorder="1" applyAlignment="1">
      <alignment vertical="center" wrapText="1"/>
    </xf>
    <xf numFmtId="0" fontId="22" fillId="6"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21" fillId="0" borderId="1" xfId="0" applyFont="1" applyFill="1" applyBorder="1" applyAlignment="1">
      <alignment horizontal="center" vertical="center" wrapText="1" shrinkToFit="1"/>
    </xf>
    <xf numFmtId="0" fontId="22" fillId="0" borderId="1" xfId="0" applyFont="1" applyBorder="1" applyAlignment="1">
      <alignment wrapText="1"/>
    </xf>
    <xf numFmtId="0" fontId="22" fillId="0" borderId="1" xfId="1" applyFont="1" applyFill="1" applyBorder="1" applyAlignment="1">
      <alignment horizontal="left" vertical="center" wrapText="1"/>
    </xf>
    <xf numFmtId="0" fontId="22" fillId="0" borderId="1" xfId="2" applyFont="1" applyFill="1" applyBorder="1" applyAlignment="1">
      <alignment horizontal="left" vertical="center"/>
    </xf>
    <xf numFmtId="0" fontId="0" fillId="0" borderId="1" xfId="0" applyFill="1" applyBorder="1" applyAlignment="1">
      <alignment horizontal="center" vertical="center"/>
    </xf>
    <xf numFmtId="0" fontId="26" fillId="0" borderId="1" xfId="3" applyFont="1" applyFill="1" applyBorder="1" applyAlignment="1">
      <alignment horizontal="center" vertical="center" wrapText="1" shrinkToFit="1"/>
    </xf>
    <xf numFmtId="0" fontId="3" fillId="0" borderId="0" xfId="0" applyFont="1" applyFill="1" applyBorder="1" applyAlignment="1">
      <alignment horizontal="center" vertical="center" wrapText="1" shrinkToFit="1"/>
    </xf>
    <xf numFmtId="0" fontId="30" fillId="0" borderId="1" xfId="0" applyFont="1" applyFill="1" applyBorder="1" applyAlignment="1">
      <alignment horizontal="center" vertical="center" wrapText="1" shrinkToFit="1"/>
    </xf>
    <xf numFmtId="0" fontId="7" fillId="0"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vertical="center"/>
    </xf>
    <xf numFmtId="14" fontId="22" fillId="8" borderId="1" xfId="7" applyNumberFormat="1" applyFont="1" applyFill="1" applyBorder="1" applyAlignment="1">
      <alignment horizontal="center" vertical="center" wrapText="1"/>
    </xf>
    <xf numFmtId="0" fontId="22" fillId="0" borderId="1" xfId="7" applyFont="1" applyBorder="1" applyAlignment="1">
      <alignment horizontal="left" vertical="center" wrapText="1"/>
    </xf>
    <xf numFmtId="0" fontId="22" fillId="0" borderId="1" xfId="7" applyFont="1" applyBorder="1" applyAlignment="1">
      <alignment horizontal="center" vertical="center" wrapText="1"/>
    </xf>
    <xf numFmtId="0" fontId="18" fillId="0" borderId="1" xfId="0" applyFont="1" applyBorder="1" applyAlignment="1">
      <alignment vertical="center"/>
    </xf>
    <xf numFmtId="0" fontId="22" fillId="0" borderId="1" xfId="0" applyFont="1" applyBorder="1" applyAlignment="1">
      <alignment vertical="center"/>
    </xf>
    <xf numFmtId="0" fontId="22" fillId="0" borderId="1" xfId="0" applyFont="1" applyBorder="1" applyAlignment="1">
      <alignment vertical="center" wrapText="1"/>
    </xf>
    <xf numFmtId="0" fontId="3" fillId="0" borderId="1" xfId="0" applyFont="1" applyBorder="1" applyAlignment="1">
      <alignment vertical="center"/>
    </xf>
    <xf numFmtId="0" fontId="21" fillId="0" borderId="5" xfId="0" applyFont="1" applyFill="1" applyBorder="1" applyAlignment="1">
      <alignment horizontal="center" vertical="center" wrapText="1" shrinkToFit="1"/>
    </xf>
    <xf numFmtId="0" fontId="21" fillId="0" borderId="1" xfId="3" applyFont="1" applyFill="1" applyBorder="1" applyAlignment="1">
      <alignment horizontal="center" vertical="center" wrapText="1" shrinkToFit="1"/>
    </xf>
    <xf numFmtId="0" fontId="22" fillId="0" borderId="1" xfId="0" applyFont="1" applyBorder="1" applyAlignment="1">
      <alignment horizontal="left" vertical="center" wrapText="1"/>
    </xf>
    <xf numFmtId="0" fontId="6" fillId="0" borderId="1" xfId="0" applyFont="1" applyBorder="1" applyAlignment="1">
      <alignment vertical="center" wrapText="1"/>
    </xf>
    <xf numFmtId="0" fontId="0" fillId="0" borderId="0" xfId="0" applyAlignment="1">
      <alignment vertical="center" wrapText="1"/>
    </xf>
    <xf numFmtId="0" fontId="20" fillId="9" borderId="3" xfId="1" applyFont="1" applyFill="1" applyBorder="1" applyAlignment="1">
      <alignment horizontal="center" vertical="center" wrapText="1"/>
    </xf>
    <xf numFmtId="0" fontId="6" fillId="0" borderId="1" xfId="7" applyFont="1" applyBorder="1" applyAlignment="1">
      <alignment horizontal="left" vertical="center" wrapText="1"/>
    </xf>
    <xf numFmtId="0" fontId="2" fillId="0" borderId="0" xfId="9" applyAlignment="1"/>
    <xf numFmtId="0" fontId="6" fillId="0" borderId="0" xfId="3" applyFont="1"/>
    <xf numFmtId="0" fontId="2" fillId="0" borderId="0" xfId="3"/>
    <xf numFmtId="0" fontId="6" fillId="10" borderId="1" xfId="0"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1" applyFont="1" applyFill="1" applyBorder="1" applyAlignment="1">
      <alignment horizontal="left" vertical="center" wrapText="1"/>
    </xf>
    <xf numFmtId="0" fontId="2" fillId="10" borderId="0" xfId="5" applyFont="1" applyFill="1" applyAlignment="1">
      <alignment horizontal="left" vertical="center"/>
    </xf>
    <xf numFmtId="0" fontId="31" fillId="0" borderId="1" xfId="0" applyFont="1" applyFill="1" applyBorder="1" applyAlignment="1">
      <alignment horizontal="left" vertical="center" wrapText="1"/>
    </xf>
    <xf numFmtId="0" fontId="31" fillId="6" borderId="1" xfId="0" applyFont="1" applyFill="1" applyBorder="1" applyAlignment="1">
      <alignment horizontal="left" vertical="center" wrapText="1"/>
    </xf>
    <xf numFmtId="0" fontId="5" fillId="6" borderId="1" xfId="5" applyFont="1" applyFill="1" applyBorder="1" applyAlignment="1">
      <alignment vertical="center" wrapText="1"/>
    </xf>
    <xf numFmtId="0" fontId="7" fillId="6" borderId="1" xfId="0" applyFont="1" applyFill="1" applyBorder="1" applyAlignment="1">
      <alignment horizontal="left" vertical="center" wrapText="1"/>
    </xf>
    <xf numFmtId="0" fontId="6" fillId="6" borderId="1" xfId="0" applyFont="1" applyFill="1" applyBorder="1" applyAlignment="1">
      <alignment vertical="center"/>
    </xf>
    <xf numFmtId="0" fontId="6" fillId="6" borderId="1" xfId="0" applyFont="1" applyFill="1" applyBorder="1" applyAlignment="1">
      <alignment wrapText="1"/>
    </xf>
    <xf numFmtId="0" fontId="22" fillId="6" borderId="1" xfId="0" applyFont="1" applyFill="1" applyBorder="1" applyAlignment="1">
      <alignment wrapText="1"/>
    </xf>
    <xf numFmtId="0" fontId="6" fillId="11"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0" fillId="0" borderId="0" xfId="0" applyAlignment="1">
      <alignment horizontal="center" vertical="center"/>
    </xf>
    <xf numFmtId="0" fontId="31" fillId="6" borderId="0" xfId="0" applyFont="1" applyFill="1" applyAlignment="1">
      <alignment vertical="center"/>
    </xf>
    <xf numFmtId="0" fontId="6" fillId="0" borderId="1" xfId="0" applyFont="1" applyFill="1" applyBorder="1" applyAlignment="1">
      <alignment vertical="center" wrapText="1"/>
    </xf>
    <xf numFmtId="0" fontId="29" fillId="6" borderId="1" xfId="0" applyFont="1" applyFill="1" applyBorder="1" applyAlignment="1">
      <alignment horizontal="left" vertical="center"/>
    </xf>
    <xf numFmtId="0" fontId="29" fillId="6" borderId="1" xfId="0" applyFont="1" applyFill="1" applyBorder="1" applyAlignment="1">
      <alignment horizontal="left" vertical="center" wrapText="1"/>
    </xf>
    <xf numFmtId="0" fontId="29" fillId="6" borderId="1" xfId="1" applyFont="1" applyFill="1" applyBorder="1" applyAlignment="1">
      <alignment horizontal="left" vertical="center" wrapText="1"/>
    </xf>
    <xf numFmtId="0" fontId="29" fillId="6" borderId="1" xfId="0" applyFont="1" applyFill="1" applyBorder="1" applyAlignment="1">
      <alignment horizontal="center" vertical="center"/>
    </xf>
    <xf numFmtId="0" fontId="33" fillId="6" borderId="1" xfId="5" applyFont="1" applyFill="1" applyBorder="1" applyAlignment="1">
      <alignment vertical="center" wrapText="1"/>
    </xf>
    <xf numFmtId="0" fontId="34" fillId="6" borderId="1" xfId="0" applyFont="1" applyFill="1" applyBorder="1" applyAlignment="1">
      <alignment horizontal="left" vertical="center" wrapText="1"/>
    </xf>
    <xf numFmtId="0" fontId="30" fillId="2" borderId="1" xfId="0" applyFont="1" applyFill="1" applyBorder="1" applyAlignment="1">
      <alignment horizontal="center" vertical="center" wrapText="1" shrinkToFit="1"/>
    </xf>
    <xf numFmtId="0" fontId="29" fillId="0" borderId="0" xfId="0" applyFont="1" applyFill="1" applyAlignment="1">
      <alignment horizontal="center" vertical="center" wrapText="1" shrinkToFit="1"/>
    </xf>
    <xf numFmtId="0" fontId="29" fillId="6" borderId="0" xfId="0" applyFont="1" applyFill="1" applyAlignment="1">
      <alignment vertical="center"/>
    </xf>
    <xf numFmtId="0" fontId="30" fillId="2" borderId="1" xfId="0" applyFont="1" applyFill="1" applyBorder="1" applyAlignment="1">
      <alignment horizontal="left" vertical="center" wrapText="1" shrinkToFit="1"/>
    </xf>
    <xf numFmtId="0" fontId="28" fillId="0" borderId="0" xfId="0" applyFont="1" applyAlignment="1">
      <alignment horizontal="left" vertical="center"/>
    </xf>
    <xf numFmtId="14" fontId="6" fillId="8" borderId="1" xfId="7" applyNumberFormat="1" applyFont="1" applyFill="1" applyBorder="1" applyAlignment="1">
      <alignment horizontal="center" vertical="center" wrapText="1"/>
    </xf>
    <xf numFmtId="0" fontId="29"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6" fillId="7" borderId="1" xfId="0" applyFont="1" applyFill="1" applyBorder="1" applyAlignment="1">
      <alignment horizontal="left" vertical="center"/>
    </xf>
    <xf numFmtId="0" fontId="6" fillId="7" borderId="1" xfId="1" applyFont="1" applyFill="1" applyBorder="1" applyAlignment="1">
      <alignment horizontal="left" vertical="center" wrapText="1"/>
    </xf>
    <xf numFmtId="0" fontId="6" fillId="7" borderId="1" xfId="0" applyFont="1" applyFill="1" applyBorder="1" applyAlignment="1">
      <alignment horizontal="center" vertical="center"/>
    </xf>
    <xf numFmtId="0" fontId="5" fillId="7" borderId="1" xfId="5" applyFont="1" applyFill="1" applyBorder="1" applyAlignment="1">
      <alignment vertical="center" wrapText="1"/>
    </xf>
    <xf numFmtId="0" fontId="6" fillId="8" borderId="1" xfId="0" applyFont="1" applyFill="1" applyBorder="1"/>
    <xf numFmtId="0" fontId="5" fillId="8" borderId="1" xfId="5" applyFont="1" applyFill="1" applyBorder="1" applyAlignment="1">
      <alignment vertical="center" wrapText="1"/>
    </xf>
    <xf numFmtId="0" fontId="5" fillId="0" borderId="1" xfId="5" applyFont="1" applyFill="1" applyBorder="1" applyAlignment="1">
      <alignment vertical="center" wrapText="1"/>
    </xf>
    <xf numFmtId="0" fontId="2" fillId="0" borderId="0" xfId="5" applyFont="1" applyFill="1" applyAlignment="1">
      <alignment horizontal="left" vertical="center"/>
    </xf>
    <xf numFmtId="0" fontId="6" fillId="12" borderId="1" xfId="11" applyFont="1" applyFill="1" applyBorder="1" applyAlignment="1">
      <alignment horizontal="center" vertical="center" wrapText="1"/>
    </xf>
    <xf numFmtId="0" fontId="6" fillId="13" borderId="1" xfId="11" applyFont="1" applyFill="1" applyBorder="1" applyAlignment="1">
      <alignment horizontal="center" vertical="center" wrapText="1"/>
    </xf>
    <xf numFmtId="0" fontId="6" fillId="14" borderId="1" xfId="11" applyFont="1" applyFill="1" applyBorder="1" applyAlignment="1">
      <alignment horizontal="center" vertical="center" wrapText="1"/>
    </xf>
    <xf numFmtId="0" fontId="6" fillId="0" borderId="0" xfId="11" applyFont="1" applyAlignment="1"/>
    <xf numFmtId="0" fontId="6" fillId="0" borderId="0" xfId="11" applyFont="1" applyAlignment="1">
      <alignment wrapText="1"/>
    </xf>
    <xf numFmtId="0" fontId="6" fillId="0" borderId="0" xfId="11" applyAlignment="1">
      <alignment vertical="center"/>
    </xf>
    <xf numFmtId="0" fontId="37" fillId="0" borderId="8" xfId="11" applyFont="1" applyBorder="1" applyAlignment="1">
      <alignment horizontal="center" vertical="center" wrapText="1"/>
    </xf>
    <xf numFmtId="0" fontId="6" fillId="14" borderId="8" xfId="11" applyFont="1" applyFill="1" applyBorder="1" applyAlignment="1">
      <alignment horizontal="center" vertical="center" wrapText="1"/>
    </xf>
    <xf numFmtId="10" fontId="6" fillId="14" borderId="8" xfId="11" applyNumberFormat="1" applyFont="1" applyFill="1" applyBorder="1" applyAlignment="1">
      <alignment horizontal="center" vertical="center" wrapText="1"/>
    </xf>
    <xf numFmtId="0" fontId="6" fillId="0" borderId="0" xfId="11" applyFont="1" applyBorder="1" applyAlignment="1">
      <alignment horizontal="left" vertical="top" wrapText="1"/>
    </xf>
    <xf numFmtId="0" fontId="6" fillId="0" borderId="0" xfId="11" applyAlignment="1">
      <alignment vertical="center"/>
    </xf>
    <xf numFmtId="0" fontId="37" fillId="0" borderId="8" xfId="11" applyFont="1" applyBorder="1" applyAlignment="1">
      <alignment horizontal="center" vertical="center" wrapText="1"/>
    </xf>
    <xf numFmtId="0" fontId="6" fillId="0" borderId="6" xfId="11" applyNumberFormat="1" applyFont="1" applyFill="1" applyBorder="1" applyAlignment="1">
      <alignment vertical="center"/>
    </xf>
    <xf numFmtId="0" fontId="6" fillId="0" borderId="7" xfId="11" applyNumberFormat="1" applyFont="1" applyFill="1" applyBorder="1" applyAlignment="1">
      <alignment vertical="center"/>
    </xf>
    <xf numFmtId="0" fontId="38" fillId="14" borderId="8" xfId="11" applyFont="1" applyFill="1" applyBorder="1" applyAlignment="1">
      <alignment horizontal="center" vertical="center" wrapText="1"/>
    </xf>
    <xf numFmtId="0" fontId="6" fillId="0" borderId="6" xfId="11" applyNumberFormat="1" applyFont="1" applyFill="1" applyBorder="1"/>
    <xf numFmtId="0" fontId="6" fillId="0" borderId="7" xfId="11" applyNumberFormat="1" applyFont="1" applyFill="1" applyBorder="1"/>
    <xf numFmtId="0" fontId="37" fillId="0" borderId="9" xfId="11" applyNumberFormat="1" applyFont="1" applyFill="1" applyBorder="1" applyAlignment="1">
      <alignment horizontal="center" vertical="center" wrapText="1"/>
    </xf>
    <xf numFmtId="0" fontId="6" fillId="0" borderId="10" xfId="11" applyNumberFormat="1" applyFont="1" applyFill="1" applyBorder="1" applyAlignment="1">
      <alignment vertical="center"/>
    </xf>
    <xf numFmtId="0" fontId="6" fillId="0" borderId="11" xfId="11" applyNumberFormat="1" applyFont="1" applyFill="1" applyBorder="1" applyAlignment="1">
      <alignment vertical="center"/>
    </xf>
    <xf numFmtId="0" fontId="37" fillId="0" borderId="0" xfId="11" applyFont="1" applyBorder="1" applyAlignment="1">
      <alignment horizontal="left" vertical="top" wrapText="1"/>
    </xf>
    <xf numFmtId="0" fontId="36" fillId="0" borderId="0" xfId="11" applyFont="1" applyBorder="1" applyAlignment="1">
      <alignment horizontal="center" vertical="center" wrapText="1"/>
    </xf>
    <xf numFmtId="0" fontId="37" fillId="0" borderId="1" xfId="11" applyFont="1" applyBorder="1" applyAlignment="1">
      <alignment horizontal="center" vertical="center" wrapText="1"/>
    </xf>
    <xf numFmtId="31" fontId="38" fillId="14" borderId="8" xfId="11" applyNumberFormat="1" applyFont="1" applyFill="1" applyBorder="1" applyAlignment="1">
      <alignment horizontal="center" vertical="center" wrapText="1"/>
    </xf>
    <xf numFmtId="0" fontId="6" fillId="5" borderId="1" xfId="0" applyFont="1" applyFill="1" applyBorder="1" applyAlignment="1">
      <alignment horizontal="center"/>
    </xf>
    <xf numFmtId="0" fontId="6" fillId="10" borderId="0" xfId="0" applyFont="1" applyFill="1" applyAlignment="1">
      <alignment horizontal="left" vertical="center" wrapText="1" shrinkToFit="1"/>
    </xf>
    <xf numFmtId="0" fontId="6" fillId="14" borderId="8" xfId="3" applyFont="1" applyFill="1" applyBorder="1" applyAlignment="1">
      <alignment horizontal="center" vertical="center" wrapText="1"/>
    </xf>
    <xf numFmtId="0" fontId="6" fillId="0" borderId="8" xfId="0" applyFont="1" applyFill="1" applyBorder="1" applyAlignment="1">
      <alignment horizontal="left" vertical="center"/>
    </xf>
    <xf numFmtId="0" fontId="2" fillId="0" borderId="0" xfId="0" applyFont="1" applyFill="1" applyAlignment="1">
      <alignment horizontal="left" vertical="center"/>
    </xf>
    <xf numFmtId="0" fontId="2" fillId="3" borderId="0" xfId="0" applyFont="1" applyFill="1" applyAlignment="1">
      <alignment horizontal="left" vertical="center"/>
    </xf>
    <xf numFmtId="0" fontId="31" fillId="0" borderId="8" xfId="0" applyFont="1" applyFill="1" applyBorder="1" applyAlignment="1">
      <alignment horizontal="left" vertical="center"/>
    </xf>
  </cellXfs>
  <cellStyles count="12">
    <cellStyle name="0,0_x000d_ NA_x000d_ " xfId="10"/>
    <cellStyle name="0,0_x000d__x000a_NA_x000d__x000a_" xfId="1"/>
    <cellStyle name="常规" xfId="0" builtinId="0"/>
    <cellStyle name="常规 2" xfId="2"/>
    <cellStyle name="常规 3" xfId="3"/>
    <cellStyle name="常规 4" xfId="4"/>
    <cellStyle name="常规 5" xfId="9"/>
    <cellStyle name="常规 6" xfId="11"/>
    <cellStyle name="常规_sheet" xfId="5"/>
    <cellStyle name="常规_sheet_1" xfId="6"/>
    <cellStyle name="常规_中国移动3G OMC北向接口配置资源模型ICS－BG分册" xfId="7"/>
    <cellStyle name="样式 1" xfId="8"/>
  </cellStyles>
  <dxfs count="2">
    <dxf>
      <font>
        <b/>
        <color indexed="10"/>
      </font>
    </dxf>
    <dxf>
      <font>
        <b/>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167" name="DtsShapeName" descr="596B83@11483588695G1589@E6494E28082H8T85;?kX29223!!!!!!BIHO@]x29223!!!!@441BE411014BD@8G9311014BD@8G93!!!!!!!!!!!!!!!!!!!!!!!!!!!!!!!!!!!!!!!!!!!!!!!!!!!!82H:P82H=]X48566!!!!!!BIHO@]x48566!!!!!!!!!!111@B1GEC@D6E11@B1GEC@D6E!!!!!!!!!!!!!!!!!!!!!!!!!!!!!!!!!!!!!!!!!!!!!!!!!!!!82HAX86F@RR36164[!!!!!BIHO@]r110416771@7GEC2511001800C14911001800C149!!!!!!!!!!!!!!!!!!!!!!!!!!!!!!!!!!!!!!!!!!!!!!!!!!!!82HB782K;`K28189C!!!!!BIHO@]k28189!!!!@441BB@11001851G27@11001851G27@!!!!!!!!!!!!!!!!!!!!!!!!!!!!!!!!!!!!!!!!!!!!!!!!!!!!87&lt;:D87?F7kxr,20171229BIHO@]e53366!!!B1@910931102637D73741102637D7374!!!!!!!!!!!!!!!!!!!!!!!!!!!!!!!!!!!!!!!!!!!!!!!!!!!!86E9c86E9kK26537C!!!!!BIHO@]k26537!!!111111111104D8@B7G4C1104D8@B7G4C!!!!!!!!!!!!!!!!!!!!!!!!!!!!!!!!!!!!!!!!!!!!!!!!!!!!86D&gt;j86G:7M16275@!!!!!BIHO@]m110093031@573B6C1100180E82901100180E8290!!!!!!!!!!!!!!!!!!!!!!!!!!!!!!!!!!!!!!!!!!!!!!!!!!!!86G:Y86FCQV11053803!!!BIHO@]v110538031@44B892110B34BD7729籽耕忧樊HLR殷颜泡炽谰诚它ⅸHLR^RCB'RHQ!FV'RHQ!@Fⅷw0/3/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533400</xdr:colOff>
      <xdr:row>29</xdr:row>
      <xdr:rowOff>38100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85800" y="361950"/>
          <a:ext cx="6019800" cy="492442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A18" sqref="A18:L18"/>
    </sheetView>
  </sheetViews>
  <sheetFormatPr defaultColWidth="9" defaultRowHeight="12"/>
  <cols>
    <col min="1" max="12" width="8.69921875" style="155" customWidth="1"/>
    <col min="13" max="16384" width="9" style="155"/>
  </cols>
  <sheetData>
    <row r="1" spans="1:12" ht="15" customHeight="1">
      <c r="A1" s="171" t="s">
        <v>1632</v>
      </c>
      <c r="B1" s="160"/>
      <c r="C1" s="160"/>
      <c r="D1" s="160"/>
      <c r="E1" s="160"/>
      <c r="F1" s="160"/>
      <c r="G1" s="160"/>
      <c r="H1" s="160"/>
      <c r="I1" s="160"/>
      <c r="J1" s="160"/>
      <c r="K1" s="160"/>
      <c r="L1" s="160"/>
    </row>
    <row r="2" spans="1:12">
      <c r="A2" s="172" t="s">
        <v>1601</v>
      </c>
      <c r="B2" s="162"/>
      <c r="C2" s="162"/>
      <c r="D2" s="163"/>
      <c r="E2" s="164"/>
      <c r="F2" s="165"/>
      <c r="G2" s="165"/>
      <c r="H2" s="165"/>
      <c r="I2" s="165"/>
      <c r="J2" s="165"/>
      <c r="K2" s="165"/>
      <c r="L2" s="166"/>
    </row>
    <row r="3" spans="1:12" ht="12" customHeight="1">
      <c r="A3" s="161" t="s">
        <v>1602</v>
      </c>
      <c r="B3" s="162"/>
      <c r="C3" s="162"/>
      <c r="D3" s="163"/>
      <c r="E3" s="173"/>
      <c r="F3" s="165"/>
      <c r="G3" s="165"/>
      <c r="H3" s="165"/>
      <c r="I3" s="165"/>
      <c r="J3" s="165"/>
      <c r="K3" s="165"/>
      <c r="L3" s="166"/>
    </row>
    <row r="4" spans="1:12" ht="12" customHeight="1">
      <c r="A4" s="161" t="s">
        <v>1603</v>
      </c>
      <c r="B4" s="162"/>
      <c r="C4" s="162"/>
      <c r="D4" s="163"/>
      <c r="E4" s="164"/>
      <c r="F4" s="165"/>
      <c r="G4" s="165"/>
      <c r="H4" s="165"/>
      <c r="I4" s="165"/>
      <c r="J4" s="165"/>
      <c r="K4" s="165"/>
      <c r="L4" s="166"/>
    </row>
    <row r="5" spans="1:12" ht="12" customHeight="1">
      <c r="A5" s="161" t="s">
        <v>1604</v>
      </c>
      <c r="B5" s="162"/>
      <c r="C5" s="162"/>
      <c r="D5" s="163"/>
      <c r="E5" s="164"/>
      <c r="F5" s="165"/>
      <c r="G5" s="165"/>
      <c r="H5" s="165"/>
      <c r="I5" s="165"/>
      <c r="J5" s="165"/>
      <c r="K5" s="165"/>
      <c r="L5" s="166"/>
    </row>
    <row r="7" spans="1:12" ht="24">
      <c r="A7" s="161" t="s">
        <v>1605</v>
      </c>
      <c r="B7" s="163"/>
      <c r="C7" s="156" t="s">
        <v>1606</v>
      </c>
      <c r="D7" s="156" t="s">
        <v>1607</v>
      </c>
      <c r="E7" s="156" t="s">
        <v>1608</v>
      </c>
      <c r="F7" s="156" t="s">
        <v>1609</v>
      </c>
      <c r="G7" s="156" t="s">
        <v>1610</v>
      </c>
      <c r="H7" s="156" t="s">
        <v>1611</v>
      </c>
      <c r="I7" s="156" t="s">
        <v>1612</v>
      </c>
      <c r="J7" s="156" t="s">
        <v>1613</v>
      </c>
      <c r="K7" s="156" t="s">
        <v>1614</v>
      </c>
      <c r="L7" s="156" t="s">
        <v>1615</v>
      </c>
    </row>
    <row r="8" spans="1:12">
      <c r="A8" s="167" t="s">
        <v>1616</v>
      </c>
      <c r="B8" s="156" t="s">
        <v>1617</v>
      </c>
      <c r="C8" s="156">
        <f>Index!D21</f>
        <v>2</v>
      </c>
      <c r="D8" s="157" t="s">
        <v>1618</v>
      </c>
      <c r="E8" s="157">
        <f>Index!N21</f>
        <v>1</v>
      </c>
      <c r="F8" s="157">
        <f>Index!T21</f>
        <v>0</v>
      </c>
      <c r="G8" s="157">
        <f>Index!Z21</f>
        <v>0</v>
      </c>
      <c r="H8" s="157">
        <f>Index!AF21</f>
        <v>0</v>
      </c>
      <c r="I8" s="157">
        <f>Index!AL21</f>
        <v>0</v>
      </c>
      <c r="J8" s="158">
        <f>(E8+E11)/(C8+C11-D11)</f>
        <v>0.11764705882352941</v>
      </c>
      <c r="K8" s="158">
        <f>( (E8+E11)+0.8*(F8+F11)+0.6*(G8+G11)+0.4*(H8+H11)+0.2*(I8+I11) )/(C8+C11-D11)</f>
        <v>0.11764705882352941</v>
      </c>
      <c r="L8" s="158">
        <f>( (E8+E11)+(F8+F11)+(G8+G11)+(H8+H11)+(I8+I11) )/(C8+C11-D11)</f>
        <v>0.11764705882352941</v>
      </c>
    </row>
    <row r="9" spans="1:12">
      <c r="A9" s="161" t="s">
        <v>1619</v>
      </c>
      <c r="B9" s="156" t="s">
        <v>1620</v>
      </c>
      <c r="C9" s="156">
        <f>Index!E21</f>
        <v>5</v>
      </c>
      <c r="D9" s="157" t="s">
        <v>1618</v>
      </c>
      <c r="E9" s="157">
        <f>Index!O21</f>
        <v>1</v>
      </c>
      <c r="F9" s="157">
        <f>Index!U21</f>
        <v>0</v>
      </c>
      <c r="G9" s="157">
        <f>Index!AA21</f>
        <v>0</v>
      </c>
      <c r="H9" s="157">
        <f>Index!AG21</f>
        <v>0</v>
      </c>
      <c r="I9" s="157">
        <f>Index!AM21</f>
        <v>0</v>
      </c>
      <c r="J9" s="158">
        <f>(E9+E12)/(C9+C12-D12)</f>
        <v>4.4368600682593858E-2</v>
      </c>
      <c r="K9" s="158">
        <f>( (E9+E12)+0.8*(F9+F12)+0.6*(G9+G12)+0.4*(H9+H12)+0.2*(I9+I12) )/(C9+C12-D12)</f>
        <v>4.4368600682593858E-2</v>
      </c>
      <c r="L9" s="158">
        <f>( (E9+E12)+(F9+F12)+(G9+G12)+(H9+H12)+(I9+I12) )/(C9+C12-D12)</f>
        <v>4.4368600682593858E-2</v>
      </c>
    </row>
    <row r="10" spans="1:12">
      <c r="A10" s="161"/>
      <c r="B10" s="156" t="s">
        <v>1621</v>
      </c>
      <c r="C10" s="156">
        <f>Index!F21</f>
        <v>0</v>
      </c>
      <c r="D10" s="157" t="s">
        <v>1618</v>
      </c>
      <c r="E10" s="157">
        <f>Index!P21</f>
        <v>0</v>
      </c>
      <c r="F10" s="157">
        <f>Index!V21</f>
        <v>0</v>
      </c>
      <c r="G10" s="157">
        <f>Index!AB21</f>
        <v>0</v>
      </c>
      <c r="H10" s="157">
        <f>Index!AH21</f>
        <v>0</v>
      </c>
      <c r="I10" s="157">
        <f>Index!AN21</f>
        <v>0</v>
      </c>
      <c r="J10" s="158">
        <f>(E10+E13)/(C10+C13-D13)</f>
        <v>1.6129032258064516E-2</v>
      </c>
      <c r="K10" s="158">
        <f>( (E10+E13)+0.8*(F10+F13)+0.6*(G10+G13)+0.4*(H10+H13)+0.2*(I10+I13) )/(C10+C13-D13)</f>
        <v>1.6129032258064516E-2</v>
      </c>
      <c r="L10" s="158">
        <f>( (E10+E13)+(F10+F13)+(G10+G13)+(H10+H13)+(I10+I13) )/(C10+C13-D13)</f>
        <v>1.6129032258064516E-2</v>
      </c>
    </row>
    <row r="11" spans="1:12">
      <c r="A11" s="160"/>
      <c r="B11" s="156" t="s">
        <v>1622</v>
      </c>
      <c r="C11" s="156">
        <f>Index!G21</f>
        <v>32</v>
      </c>
      <c r="D11" s="157">
        <f>Index!K21</f>
        <v>0</v>
      </c>
      <c r="E11" s="157">
        <f>Index!Q21</f>
        <v>3</v>
      </c>
      <c r="F11" s="157">
        <f>Index!W21</f>
        <v>0</v>
      </c>
      <c r="G11" s="157">
        <f>Index!AC21</f>
        <v>0</v>
      </c>
      <c r="H11" s="157">
        <f>Index!AI21</f>
        <v>0</v>
      </c>
      <c r="I11" s="157">
        <f>Index!AO21</f>
        <v>0</v>
      </c>
      <c r="J11" s="161" t="s">
        <v>1618</v>
      </c>
      <c r="K11" s="168"/>
      <c r="L11" s="169"/>
    </row>
    <row r="12" spans="1:12">
      <c r="A12" s="160"/>
      <c r="B12" s="156" t="s">
        <v>1623</v>
      </c>
      <c r="C12" s="156">
        <f>Index!H21</f>
        <v>288</v>
      </c>
      <c r="D12" s="157">
        <f>Index!L21</f>
        <v>0</v>
      </c>
      <c r="E12" s="157">
        <f>Index!R21</f>
        <v>12</v>
      </c>
      <c r="F12" s="157">
        <f>Index!X21</f>
        <v>0</v>
      </c>
      <c r="G12" s="157">
        <f>Index!AD21</f>
        <v>0</v>
      </c>
      <c r="H12" s="157">
        <f>Index!AJ21</f>
        <v>0</v>
      </c>
      <c r="I12" s="157">
        <f>Index!AP21</f>
        <v>0</v>
      </c>
      <c r="J12" s="160"/>
      <c r="K12" s="160"/>
      <c r="L12" s="160"/>
    </row>
    <row r="13" spans="1:12">
      <c r="A13" s="160"/>
      <c r="B13" s="156" t="s">
        <v>1624</v>
      </c>
      <c r="C13" s="156">
        <f>Index!I21</f>
        <v>62</v>
      </c>
      <c r="D13" s="157">
        <f>Index!M21</f>
        <v>0</v>
      </c>
      <c r="E13" s="157">
        <f>Index!S21</f>
        <v>1</v>
      </c>
      <c r="F13" s="157">
        <f>Index!Y21</f>
        <v>0</v>
      </c>
      <c r="G13" s="157">
        <f>Index!AE21</f>
        <v>0</v>
      </c>
      <c r="H13" s="157">
        <f>Index!AK21</f>
        <v>0</v>
      </c>
      <c r="I13" s="157">
        <f>Index!AQ21</f>
        <v>0</v>
      </c>
      <c r="J13" s="160"/>
      <c r="K13" s="160"/>
      <c r="L13" s="160"/>
    </row>
    <row r="17" spans="1:12">
      <c r="A17" s="170" t="s">
        <v>1625</v>
      </c>
      <c r="B17" s="160"/>
      <c r="C17" s="160"/>
      <c r="D17" s="160"/>
      <c r="E17" s="160"/>
      <c r="F17" s="160"/>
      <c r="G17" s="160"/>
      <c r="H17" s="160"/>
      <c r="I17" s="160"/>
      <c r="J17" s="160"/>
      <c r="K17" s="160"/>
      <c r="L17" s="160"/>
    </row>
    <row r="18" spans="1:12" ht="110.1" customHeight="1">
      <c r="A18" s="159" t="s">
        <v>1626</v>
      </c>
      <c r="B18" s="160"/>
      <c r="C18" s="160"/>
      <c r="D18" s="160"/>
      <c r="E18" s="160"/>
      <c r="F18" s="160"/>
      <c r="G18" s="160"/>
      <c r="H18" s="160"/>
      <c r="I18" s="160"/>
      <c r="J18" s="160"/>
      <c r="K18" s="160"/>
      <c r="L18" s="160"/>
    </row>
    <row r="19" spans="1:12">
      <c r="A19" s="159" t="s">
        <v>1627</v>
      </c>
      <c r="B19" s="160"/>
      <c r="C19" s="160"/>
      <c r="D19" s="160"/>
      <c r="E19" s="160"/>
      <c r="F19" s="160"/>
      <c r="G19" s="160"/>
      <c r="H19" s="160"/>
      <c r="I19" s="160"/>
      <c r="J19" s="160"/>
      <c r="K19" s="160"/>
      <c r="L19" s="160"/>
    </row>
    <row r="20" spans="1:12" ht="65.099999999999994" customHeight="1">
      <c r="A20" s="159" t="s">
        <v>1628</v>
      </c>
      <c r="B20" s="160"/>
      <c r="C20" s="160"/>
      <c r="D20" s="160"/>
      <c r="E20" s="160"/>
      <c r="F20" s="160"/>
      <c r="G20" s="160"/>
      <c r="H20" s="160"/>
      <c r="I20" s="160"/>
      <c r="J20" s="160"/>
      <c r="K20" s="160"/>
      <c r="L20" s="160"/>
    </row>
    <row r="21" spans="1:12">
      <c r="A21" s="159" t="s">
        <v>1629</v>
      </c>
      <c r="B21" s="160"/>
      <c r="C21" s="160"/>
      <c r="D21" s="160"/>
      <c r="E21" s="160"/>
      <c r="F21" s="160"/>
      <c r="G21" s="160"/>
      <c r="H21" s="160"/>
      <c r="I21" s="160"/>
      <c r="J21" s="160"/>
      <c r="K21" s="160"/>
      <c r="L21" s="160"/>
    </row>
    <row r="22" spans="1:12">
      <c r="A22" s="159" t="s">
        <v>1630</v>
      </c>
      <c r="B22" s="160"/>
      <c r="C22" s="160"/>
      <c r="D22" s="160"/>
      <c r="E22" s="160"/>
      <c r="F22" s="160"/>
      <c r="G22" s="160"/>
      <c r="H22" s="160"/>
      <c r="I22" s="160"/>
      <c r="J22" s="160"/>
      <c r="K22" s="160"/>
      <c r="L22" s="160"/>
    </row>
    <row r="23" spans="1:12">
      <c r="A23" s="159" t="s">
        <v>1631</v>
      </c>
      <c r="B23" s="160"/>
      <c r="C23" s="160"/>
      <c r="D23" s="160"/>
      <c r="E23" s="160"/>
      <c r="F23" s="160"/>
      <c r="G23" s="160"/>
      <c r="H23" s="160"/>
      <c r="I23" s="160"/>
      <c r="J23" s="160"/>
      <c r="K23" s="160"/>
      <c r="L23" s="160"/>
    </row>
  </sheetData>
  <mergeCells count="19">
    <mergeCell ref="A4:D4"/>
    <mergeCell ref="E4:L4"/>
    <mergeCell ref="A1:L1"/>
    <mergeCell ref="A2:D2"/>
    <mergeCell ref="E2:L2"/>
    <mergeCell ref="A3:D3"/>
    <mergeCell ref="E3:L3"/>
    <mergeCell ref="A23:L23"/>
    <mergeCell ref="A5:D5"/>
    <mergeCell ref="E5:L5"/>
    <mergeCell ref="A7:B7"/>
    <mergeCell ref="A8:A13"/>
    <mergeCell ref="J11:L13"/>
    <mergeCell ref="A17:L17"/>
    <mergeCell ref="A18:L18"/>
    <mergeCell ref="A19:L19"/>
    <mergeCell ref="A20:L20"/>
    <mergeCell ref="A21:L21"/>
    <mergeCell ref="A22:L22"/>
  </mergeCells>
  <phoneticPr fontId="5" type="noConversion"/>
  <conditionalFormatting sqref="J8:L8">
    <cfRule type="cellIs" dxfId="1" priority="1" operator="lessThan">
      <formula>1</formula>
    </cfRule>
  </conditionalFormatting>
  <conditionalFormatting sqref="J9:L9">
    <cfRule type="cellIs" dxfId="0" priority="2" operator="lessThan">
      <formula>0.9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topLeftCell="F1" workbookViewId="0">
      <selection activeCell="O1" sqref="O1:O1048576"/>
    </sheetView>
  </sheetViews>
  <sheetFormatPr defaultColWidth="15" defaultRowHeight="15.6"/>
  <cols>
    <col min="3" max="3" width="15" style="78"/>
    <col min="4" max="4" width="21.69921875" customWidth="1"/>
    <col min="5" max="5" width="22.69921875" customWidth="1"/>
    <col min="6" max="6" width="40.09765625" style="104" customWidth="1"/>
    <col min="7" max="7" width="9" bestFit="1" customWidth="1"/>
    <col min="8" max="8" width="8.59765625" bestFit="1" customWidth="1"/>
    <col min="9" max="9" width="5" bestFit="1" customWidth="1"/>
    <col min="10" max="10" width="11.3984375" bestFit="1" customWidth="1"/>
    <col min="11" max="12" width="8.59765625" bestFit="1" customWidth="1"/>
    <col min="13" max="13" width="8.59765625" customWidth="1"/>
    <col min="15" max="15" width="10.796875" style="149" customWidth="1"/>
  </cols>
  <sheetData>
    <row r="1" spans="1:15" s="2" customFormat="1" ht="35.25" customHeight="1">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1635</v>
      </c>
    </row>
    <row r="2" spans="1:15" s="18" customFormat="1" ht="24">
      <c r="A2" s="3" t="s">
        <v>962</v>
      </c>
      <c r="B2" s="17" t="s">
        <v>387</v>
      </c>
      <c r="C2" s="79" t="s">
        <v>83</v>
      </c>
      <c r="D2" s="16" t="s">
        <v>82</v>
      </c>
      <c r="E2" s="29" t="s">
        <v>84</v>
      </c>
      <c r="F2" s="103" t="s">
        <v>711</v>
      </c>
      <c r="G2" s="26" t="s">
        <v>34</v>
      </c>
      <c r="H2" s="84" t="s">
        <v>461</v>
      </c>
      <c r="I2" s="17" t="s">
        <v>12</v>
      </c>
      <c r="J2" s="14" t="s">
        <v>775</v>
      </c>
      <c r="K2" s="14" t="s">
        <v>13</v>
      </c>
      <c r="L2" s="14" t="s">
        <v>13</v>
      </c>
      <c r="M2" s="14"/>
      <c r="N2" s="62" t="s">
        <v>481</v>
      </c>
      <c r="O2" s="176" t="s">
        <v>1634</v>
      </c>
    </row>
    <row r="3" spans="1:15" s="18" customFormat="1" ht="26.4">
      <c r="A3" s="3" t="s">
        <v>963</v>
      </c>
      <c r="B3" s="17" t="s">
        <v>387</v>
      </c>
      <c r="C3" s="79" t="s">
        <v>389</v>
      </c>
      <c r="D3" s="16" t="s">
        <v>85</v>
      </c>
      <c r="E3" s="29" t="s">
        <v>86</v>
      </c>
      <c r="F3" s="103" t="s">
        <v>712</v>
      </c>
      <c r="G3" s="26" t="s">
        <v>34</v>
      </c>
      <c r="H3" s="84" t="s">
        <v>461</v>
      </c>
      <c r="I3" s="17" t="s">
        <v>12</v>
      </c>
      <c r="J3" s="14" t="s">
        <v>775</v>
      </c>
      <c r="K3" s="14" t="s">
        <v>13</v>
      </c>
      <c r="L3" s="14" t="s">
        <v>13</v>
      </c>
      <c r="M3" s="14"/>
      <c r="N3" s="62" t="s">
        <v>481</v>
      </c>
      <c r="O3" s="177"/>
    </row>
    <row r="4" spans="1:15" s="18" customFormat="1" ht="48">
      <c r="A4" s="3" t="s">
        <v>964</v>
      </c>
      <c r="B4" s="17" t="s">
        <v>387</v>
      </c>
      <c r="C4" s="75" t="s">
        <v>88</v>
      </c>
      <c r="D4" s="17" t="s">
        <v>87</v>
      </c>
      <c r="E4" s="17" t="s">
        <v>176</v>
      </c>
      <c r="F4" s="17" t="s">
        <v>713</v>
      </c>
      <c r="G4" s="17" t="s">
        <v>34</v>
      </c>
      <c r="H4" s="84" t="s">
        <v>461</v>
      </c>
      <c r="I4" s="17" t="s">
        <v>89</v>
      </c>
      <c r="J4" s="14" t="s">
        <v>775</v>
      </c>
      <c r="K4" s="14" t="s">
        <v>13</v>
      </c>
      <c r="L4" s="14" t="s">
        <v>13</v>
      </c>
      <c r="M4" s="14"/>
      <c r="N4" s="62" t="s">
        <v>481</v>
      </c>
      <c r="O4" s="177"/>
    </row>
    <row r="5" spans="1:15" s="18" customFormat="1" ht="84">
      <c r="A5" s="3" t="s">
        <v>965</v>
      </c>
      <c r="B5" s="17" t="s">
        <v>387</v>
      </c>
      <c r="C5" s="75" t="s">
        <v>91</v>
      </c>
      <c r="D5" s="17" t="s">
        <v>90</v>
      </c>
      <c r="E5" s="17" t="s">
        <v>809</v>
      </c>
      <c r="F5" s="17" t="s">
        <v>714</v>
      </c>
      <c r="G5" s="26" t="s">
        <v>34</v>
      </c>
      <c r="H5" s="84" t="s">
        <v>461</v>
      </c>
      <c r="I5" s="17" t="s">
        <v>12</v>
      </c>
      <c r="J5" s="14" t="s">
        <v>775</v>
      </c>
      <c r="K5" s="14" t="s">
        <v>13</v>
      </c>
      <c r="L5" s="14" t="s">
        <v>13</v>
      </c>
      <c r="M5" s="14"/>
      <c r="N5" s="62" t="s">
        <v>481</v>
      </c>
      <c r="O5" s="177"/>
    </row>
    <row r="6" spans="1:15" s="18" customFormat="1" ht="60">
      <c r="A6" s="3" t="s">
        <v>966</v>
      </c>
      <c r="B6" s="17" t="s">
        <v>387</v>
      </c>
      <c r="C6" s="75" t="s">
        <v>93</v>
      </c>
      <c r="D6" s="17" t="s">
        <v>92</v>
      </c>
      <c r="E6" s="30" t="s">
        <v>177</v>
      </c>
      <c r="F6" s="17" t="s">
        <v>715</v>
      </c>
      <c r="G6" s="26" t="s">
        <v>34</v>
      </c>
      <c r="H6" s="84" t="s">
        <v>461</v>
      </c>
      <c r="I6" s="17" t="s">
        <v>12</v>
      </c>
      <c r="J6" s="14" t="s">
        <v>775</v>
      </c>
      <c r="K6" s="14" t="s">
        <v>13</v>
      </c>
      <c r="L6" s="14" t="s">
        <v>13</v>
      </c>
      <c r="M6" s="14"/>
      <c r="N6" s="62" t="s">
        <v>481</v>
      </c>
      <c r="O6" s="177"/>
    </row>
    <row r="7" spans="1:15" s="18" customFormat="1" ht="48">
      <c r="A7" s="3" t="s">
        <v>967</v>
      </c>
      <c r="B7" s="17" t="s">
        <v>387</v>
      </c>
      <c r="C7" s="75" t="s">
        <v>95</v>
      </c>
      <c r="D7" s="17" t="s">
        <v>94</v>
      </c>
      <c r="E7" s="17" t="s">
        <v>178</v>
      </c>
      <c r="F7" s="17" t="s">
        <v>716</v>
      </c>
      <c r="G7" s="17" t="s">
        <v>34</v>
      </c>
      <c r="H7" s="84" t="s">
        <v>461</v>
      </c>
      <c r="I7" s="17" t="s">
        <v>12</v>
      </c>
      <c r="J7" s="14" t="s">
        <v>775</v>
      </c>
      <c r="K7" s="14" t="s">
        <v>13</v>
      </c>
      <c r="L7" s="14" t="s">
        <v>13</v>
      </c>
      <c r="M7" s="14"/>
      <c r="N7" s="62" t="s">
        <v>481</v>
      </c>
      <c r="O7" s="177"/>
    </row>
    <row r="8" spans="1:15" s="18" customFormat="1" ht="96">
      <c r="A8" s="3" t="s">
        <v>968</v>
      </c>
      <c r="B8" s="17" t="s">
        <v>387</v>
      </c>
      <c r="C8" s="75" t="s">
        <v>97</v>
      </c>
      <c r="D8" s="17" t="s">
        <v>96</v>
      </c>
      <c r="E8" s="17" t="s">
        <v>179</v>
      </c>
      <c r="F8" s="17" t="s">
        <v>717</v>
      </c>
      <c r="G8" s="17" t="s">
        <v>34</v>
      </c>
      <c r="H8" s="84" t="s">
        <v>461</v>
      </c>
      <c r="I8" s="17" t="s">
        <v>12</v>
      </c>
      <c r="J8" s="14" t="s">
        <v>775</v>
      </c>
      <c r="K8" s="14" t="s">
        <v>13</v>
      </c>
      <c r="L8" s="14" t="s">
        <v>13</v>
      </c>
      <c r="M8" s="14"/>
      <c r="N8" s="62" t="s">
        <v>481</v>
      </c>
      <c r="O8" s="177"/>
    </row>
    <row r="9" spans="1:15" s="18" customFormat="1" ht="60">
      <c r="A9" s="3" t="s">
        <v>969</v>
      </c>
      <c r="B9" s="17" t="s">
        <v>387</v>
      </c>
      <c r="C9" s="75" t="s">
        <v>99</v>
      </c>
      <c r="D9" s="17" t="s">
        <v>98</v>
      </c>
      <c r="E9" s="30" t="s">
        <v>180</v>
      </c>
      <c r="F9" s="17" t="s">
        <v>718</v>
      </c>
      <c r="G9" s="17" t="s">
        <v>34</v>
      </c>
      <c r="H9" s="84" t="s">
        <v>461</v>
      </c>
      <c r="I9" s="17" t="s">
        <v>12</v>
      </c>
      <c r="J9" s="14" t="s">
        <v>775</v>
      </c>
      <c r="K9" s="14" t="s">
        <v>13</v>
      </c>
      <c r="L9" s="14" t="s">
        <v>13</v>
      </c>
      <c r="M9" s="14"/>
      <c r="N9" s="62" t="s">
        <v>481</v>
      </c>
      <c r="O9" s="177"/>
    </row>
    <row r="10" spans="1:15" s="18" customFormat="1" ht="24">
      <c r="A10" s="3" t="s">
        <v>970</v>
      </c>
      <c r="B10" s="22" t="s">
        <v>387</v>
      </c>
      <c r="C10" s="75" t="s">
        <v>81</v>
      </c>
      <c r="D10" s="17" t="s">
        <v>100</v>
      </c>
      <c r="E10" s="17" t="s">
        <v>101</v>
      </c>
      <c r="F10" s="17" t="s">
        <v>719</v>
      </c>
      <c r="G10" s="17" t="s">
        <v>34</v>
      </c>
      <c r="H10" s="84" t="s">
        <v>461</v>
      </c>
      <c r="I10" s="22" t="s">
        <v>12</v>
      </c>
      <c r="J10" s="14" t="s">
        <v>775</v>
      </c>
      <c r="K10" s="14" t="s">
        <v>13</v>
      </c>
      <c r="L10" s="14" t="s">
        <v>13</v>
      </c>
      <c r="M10" s="14"/>
      <c r="N10" s="62" t="s">
        <v>481</v>
      </c>
      <c r="O10" s="177"/>
    </row>
    <row r="11" spans="1:15" s="18" customFormat="1" ht="120">
      <c r="A11" s="3" t="s">
        <v>971</v>
      </c>
      <c r="B11" s="22" t="s">
        <v>387</v>
      </c>
      <c r="C11" s="75" t="s">
        <v>79</v>
      </c>
      <c r="D11" s="17" t="s">
        <v>102</v>
      </c>
      <c r="E11" s="30" t="s">
        <v>1503</v>
      </c>
      <c r="F11" s="17" t="s">
        <v>720</v>
      </c>
      <c r="G11" s="17" t="s">
        <v>34</v>
      </c>
      <c r="H11" s="84" t="s">
        <v>461</v>
      </c>
      <c r="I11" s="22" t="s">
        <v>12</v>
      </c>
      <c r="J11" s="14" t="s">
        <v>775</v>
      </c>
      <c r="K11" s="14" t="s">
        <v>13</v>
      </c>
      <c r="L11" s="14" t="s">
        <v>13</v>
      </c>
      <c r="M11" s="14"/>
      <c r="N11" s="62" t="s">
        <v>481</v>
      </c>
      <c r="O11" s="177"/>
    </row>
    <row r="12" spans="1:15" s="18" customFormat="1" ht="48">
      <c r="A12" s="3" t="s">
        <v>972</v>
      </c>
      <c r="B12" s="22" t="s">
        <v>387</v>
      </c>
      <c r="C12" s="75" t="s">
        <v>104</v>
      </c>
      <c r="D12" s="17" t="s">
        <v>103</v>
      </c>
      <c r="E12" s="17" t="s">
        <v>181</v>
      </c>
      <c r="F12" s="17" t="s">
        <v>721</v>
      </c>
      <c r="G12" s="17" t="s">
        <v>34</v>
      </c>
      <c r="H12" s="84" t="s">
        <v>461</v>
      </c>
      <c r="I12" s="17" t="s">
        <v>12</v>
      </c>
      <c r="J12" s="14" t="s">
        <v>775</v>
      </c>
      <c r="K12" s="14" t="s">
        <v>13</v>
      </c>
      <c r="L12" s="14" t="s">
        <v>13</v>
      </c>
      <c r="M12" s="14"/>
      <c r="N12" s="62" t="s">
        <v>481</v>
      </c>
      <c r="O12" s="177"/>
    </row>
    <row r="13" spans="1:15" s="18" customFormat="1" ht="24">
      <c r="A13" s="3" t="s">
        <v>973</v>
      </c>
      <c r="B13" s="22" t="s">
        <v>387</v>
      </c>
      <c r="C13" s="75" t="s">
        <v>80</v>
      </c>
      <c r="D13" s="17" t="s">
        <v>105</v>
      </c>
      <c r="E13" s="17" t="s">
        <v>106</v>
      </c>
      <c r="F13" s="17" t="s">
        <v>722</v>
      </c>
      <c r="G13" s="17" t="s">
        <v>34</v>
      </c>
      <c r="H13" s="84" t="s">
        <v>461</v>
      </c>
      <c r="I13" s="17" t="s">
        <v>12</v>
      </c>
      <c r="J13" s="14" t="s">
        <v>775</v>
      </c>
      <c r="K13" s="14" t="s">
        <v>13</v>
      </c>
      <c r="L13" s="14" t="s">
        <v>13</v>
      </c>
      <c r="M13" s="14"/>
      <c r="N13" s="62" t="s">
        <v>481</v>
      </c>
      <c r="O13" s="177"/>
    </row>
    <row r="14" spans="1:15" s="50" customFormat="1" ht="48">
      <c r="A14" s="3" t="s">
        <v>974</v>
      </c>
      <c r="B14" s="48" t="s">
        <v>387</v>
      </c>
      <c r="C14" s="80" t="s">
        <v>300</v>
      </c>
      <c r="D14" s="33" t="s">
        <v>299</v>
      </c>
      <c r="E14" s="33" t="s">
        <v>301</v>
      </c>
      <c r="F14" s="33" t="s">
        <v>723</v>
      </c>
      <c r="G14" s="33" t="s">
        <v>34</v>
      </c>
      <c r="H14" s="84" t="s">
        <v>461</v>
      </c>
      <c r="I14" s="33" t="s">
        <v>12</v>
      </c>
      <c r="J14" s="14" t="s">
        <v>775</v>
      </c>
      <c r="K14" s="49" t="s">
        <v>13</v>
      </c>
      <c r="L14" s="49" t="s">
        <v>13</v>
      </c>
      <c r="M14" s="49"/>
      <c r="N14" s="62" t="s">
        <v>481</v>
      </c>
      <c r="O14" s="177"/>
    </row>
    <row r="15" spans="1:15" s="18" customFormat="1" ht="60">
      <c r="A15" s="3" t="s">
        <v>975</v>
      </c>
      <c r="B15" s="17" t="s">
        <v>386</v>
      </c>
      <c r="C15" s="75" t="s">
        <v>108</v>
      </c>
      <c r="D15" s="17" t="s">
        <v>107</v>
      </c>
      <c r="E15" s="17" t="s">
        <v>182</v>
      </c>
      <c r="F15" s="17" t="s">
        <v>724</v>
      </c>
      <c r="G15" s="26" t="s">
        <v>110</v>
      </c>
      <c r="H15" s="84" t="s">
        <v>462</v>
      </c>
      <c r="I15" s="17" t="s">
        <v>109</v>
      </c>
      <c r="J15" s="14" t="s">
        <v>775</v>
      </c>
      <c r="K15" s="14" t="s">
        <v>13</v>
      </c>
      <c r="L15" s="14" t="s">
        <v>13</v>
      </c>
      <c r="M15" s="14"/>
      <c r="N15" s="62" t="s">
        <v>481</v>
      </c>
      <c r="O15" s="178"/>
    </row>
    <row r="16" spans="1:15" s="18" customFormat="1" ht="60">
      <c r="A16" s="3" t="s">
        <v>976</v>
      </c>
      <c r="B16" s="17" t="s">
        <v>386</v>
      </c>
      <c r="C16" s="75" t="s">
        <v>112</v>
      </c>
      <c r="D16" s="17" t="s">
        <v>111</v>
      </c>
      <c r="E16" s="17" t="s">
        <v>183</v>
      </c>
      <c r="F16" s="17" t="s">
        <v>725</v>
      </c>
      <c r="G16" s="26" t="s">
        <v>110</v>
      </c>
      <c r="H16" s="84" t="s">
        <v>462</v>
      </c>
      <c r="I16" s="17" t="s">
        <v>109</v>
      </c>
      <c r="J16" s="14" t="s">
        <v>775</v>
      </c>
      <c r="K16" s="14" t="s">
        <v>13</v>
      </c>
      <c r="L16" s="14" t="s">
        <v>13</v>
      </c>
      <c r="M16" s="14"/>
      <c r="N16" s="62" t="s">
        <v>481</v>
      </c>
      <c r="O16" s="178"/>
    </row>
    <row r="17" spans="1:15" s="18" customFormat="1" ht="60">
      <c r="A17" s="3" t="s">
        <v>977</v>
      </c>
      <c r="B17" s="17" t="s">
        <v>387</v>
      </c>
      <c r="C17" s="75" t="s">
        <v>114</v>
      </c>
      <c r="D17" s="17" t="s">
        <v>113</v>
      </c>
      <c r="E17" s="17" t="s">
        <v>184</v>
      </c>
      <c r="F17" s="17" t="s">
        <v>726</v>
      </c>
      <c r="G17" s="26" t="s">
        <v>110</v>
      </c>
      <c r="H17" s="84" t="s">
        <v>462</v>
      </c>
      <c r="I17" s="17" t="s">
        <v>109</v>
      </c>
      <c r="J17" s="14" t="s">
        <v>775</v>
      </c>
      <c r="K17" s="14" t="s">
        <v>13</v>
      </c>
      <c r="L17" s="14" t="s">
        <v>13</v>
      </c>
      <c r="M17" s="14"/>
      <c r="N17" s="62" t="s">
        <v>481</v>
      </c>
      <c r="O17" s="178"/>
    </row>
    <row r="18" spans="1:15" s="18" customFormat="1" ht="72">
      <c r="A18" s="3" t="s">
        <v>978</v>
      </c>
      <c r="B18" s="22" t="s">
        <v>386</v>
      </c>
      <c r="C18" s="75" t="s">
        <v>116</v>
      </c>
      <c r="D18" s="33" t="s">
        <v>115</v>
      </c>
      <c r="E18" s="33" t="s">
        <v>298</v>
      </c>
      <c r="F18" s="17" t="s">
        <v>727</v>
      </c>
      <c r="G18" s="22" t="s">
        <v>34</v>
      </c>
      <c r="H18" s="84" t="s">
        <v>461</v>
      </c>
      <c r="I18" s="17" t="s">
        <v>780</v>
      </c>
      <c r="J18" s="14" t="s">
        <v>775</v>
      </c>
      <c r="K18" s="14" t="s">
        <v>13</v>
      </c>
      <c r="L18" s="14" t="s">
        <v>13</v>
      </c>
      <c r="M18" s="14"/>
      <c r="N18" s="62" t="s">
        <v>481</v>
      </c>
      <c r="O18" s="178"/>
    </row>
    <row r="19" spans="1:15" s="18" customFormat="1" ht="60">
      <c r="A19" s="3" t="s">
        <v>979</v>
      </c>
      <c r="B19" s="22" t="s">
        <v>386</v>
      </c>
      <c r="C19" s="75" t="s">
        <v>118</v>
      </c>
      <c r="D19" s="17" t="s">
        <v>117</v>
      </c>
      <c r="E19" s="17" t="s">
        <v>185</v>
      </c>
      <c r="F19" s="17" t="s">
        <v>728</v>
      </c>
      <c r="G19" s="22" t="s">
        <v>119</v>
      </c>
      <c r="H19" s="84" t="s">
        <v>461</v>
      </c>
      <c r="I19" s="17" t="s">
        <v>780</v>
      </c>
      <c r="J19" s="14" t="s">
        <v>775</v>
      </c>
      <c r="K19" s="14" t="s">
        <v>13</v>
      </c>
      <c r="L19" s="14" t="s">
        <v>13</v>
      </c>
      <c r="M19" s="14"/>
      <c r="N19" s="62" t="s">
        <v>481</v>
      </c>
      <c r="O19" s="178"/>
    </row>
    <row r="20" spans="1:15" s="18" customFormat="1" ht="24">
      <c r="A20" s="3" t="s">
        <v>980</v>
      </c>
      <c r="B20" s="17" t="s">
        <v>386</v>
      </c>
      <c r="C20" s="75" t="s">
        <v>121</v>
      </c>
      <c r="D20" s="17" t="s">
        <v>120</v>
      </c>
      <c r="E20" s="17" t="s">
        <v>122</v>
      </c>
      <c r="F20" s="17" t="s">
        <v>729</v>
      </c>
      <c r="G20" s="22" t="s">
        <v>34</v>
      </c>
      <c r="H20" s="84" t="s">
        <v>461</v>
      </c>
      <c r="I20" s="17" t="s">
        <v>11</v>
      </c>
      <c r="J20" s="14" t="s">
        <v>775</v>
      </c>
      <c r="K20" s="14" t="s">
        <v>13</v>
      </c>
      <c r="L20" s="14" t="s">
        <v>13</v>
      </c>
      <c r="M20" s="14"/>
      <c r="N20" s="62" t="s">
        <v>481</v>
      </c>
      <c r="O20" s="178"/>
    </row>
    <row r="21" spans="1:15" s="18" customFormat="1" ht="24">
      <c r="A21" s="3" t="s">
        <v>981</v>
      </c>
      <c r="B21" s="17" t="s">
        <v>386</v>
      </c>
      <c r="C21" s="75" t="s">
        <v>124</v>
      </c>
      <c r="D21" s="17" t="s">
        <v>123</v>
      </c>
      <c r="E21" s="17" t="s">
        <v>125</v>
      </c>
      <c r="F21" s="17" t="s">
        <v>730</v>
      </c>
      <c r="G21" s="22" t="s">
        <v>34</v>
      </c>
      <c r="H21" s="84" t="s">
        <v>461</v>
      </c>
      <c r="I21" s="17" t="s">
        <v>11</v>
      </c>
      <c r="J21" s="14" t="s">
        <v>775</v>
      </c>
      <c r="K21" s="14" t="s">
        <v>13</v>
      </c>
      <c r="L21" s="14" t="s">
        <v>13</v>
      </c>
      <c r="M21" s="14"/>
      <c r="N21" s="62" t="s">
        <v>481</v>
      </c>
      <c r="O21" s="149"/>
    </row>
    <row r="22" spans="1:15" s="18" customFormat="1" ht="37.200000000000003">
      <c r="A22" s="3" t="s">
        <v>982</v>
      </c>
      <c r="B22" s="17" t="s">
        <v>387</v>
      </c>
      <c r="C22" s="28" t="s">
        <v>127</v>
      </c>
      <c r="D22" s="17" t="s">
        <v>126</v>
      </c>
      <c r="E22" s="28" t="s">
        <v>186</v>
      </c>
      <c r="F22" s="17" t="s">
        <v>731</v>
      </c>
      <c r="G22" s="22" t="s">
        <v>34</v>
      </c>
      <c r="H22" s="84" t="s">
        <v>461</v>
      </c>
      <c r="I22" s="17" t="s">
        <v>12</v>
      </c>
      <c r="J22" s="14" t="s">
        <v>775</v>
      </c>
      <c r="K22" s="14" t="s">
        <v>13</v>
      </c>
      <c r="L22" s="14" t="s">
        <v>13</v>
      </c>
      <c r="M22" s="14"/>
      <c r="N22" s="62" t="s">
        <v>481</v>
      </c>
      <c r="O22" s="149"/>
    </row>
    <row r="23" spans="1:15" s="18" customFormat="1" ht="37.200000000000003">
      <c r="A23" s="3" t="s">
        <v>983</v>
      </c>
      <c r="B23" s="17" t="s">
        <v>387</v>
      </c>
      <c r="C23" s="28" t="s">
        <v>129</v>
      </c>
      <c r="D23" s="17" t="s">
        <v>128</v>
      </c>
      <c r="E23" s="28" t="s">
        <v>187</v>
      </c>
      <c r="F23" s="17" t="s">
        <v>732</v>
      </c>
      <c r="G23" s="22" t="s">
        <v>34</v>
      </c>
      <c r="H23" s="84" t="s">
        <v>461</v>
      </c>
      <c r="I23" s="17" t="s">
        <v>12</v>
      </c>
      <c r="J23" s="14" t="s">
        <v>775</v>
      </c>
      <c r="K23" s="14" t="s">
        <v>13</v>
      </c>
      <c r="L23" s="14" t="s">
        <v>13</v>
      </c>
      <c r="M23" s="14"/>
      <c r="N23" s="62" t="s">
        <v>481</v>
      </c>
      <c r="O23" s="149"/>
    </row>
    <row r="24" spans="1:15" s="18" customFormat="1" ht="37.200000000000003">
      <c r="A24" s="3" t="s">
        <v>984</v>
      </c>
      <c r="B24" s="17" t="s">
        <v>387</v>
      </c>
      <c r="C24" s="28" t="s">
        <v>131</v>
      </c>
      <c r="D24" s="17" t="s">
        <v>130</v>
      </c>
      <c r="E24" s="28" t="s">
        <v>188</v>
      </c>
      <c r="F24" s="17" t="s">
        <v>733</v>
      </c>
      <c r="G24" s="22" t="s">
        <v>34</v>
      </c>
      <c r="H24" s="84" t="s">
        <v>461</v>
      </c>
      <c r="I24" s="17" t="s">
        <v>12</v>
      </c>
      <c r="J24" s="14" t="s">
        <v>775</v>
      </c>
      <c r="K24" s="14" t="s">
        <v>13</v>
      </c>
      <c r="L24" s="14" t="s">
        <v>13</v>
      </c>
      <c r="M24" s="14"/>
      <c r="N24" s="62" t="s">
        <v>481</v>
      </c>
      <c r="O24" s="149"/>
    </row>
    <row r="25" spans="1:15" s="18" customFormat="1" ht="36">
      <c r="A25" s="3" t="s">
        <v>985</v>
      </c>
      <c r="B25" s="17" t="s">
        <v>387</v>
      </c>
      <c r="C25" s="75" t="s">
        <v>133</v>
      </c>
      <c r="D25" s="17" t="s">
        <v>132</v>
      </c>
      <c r="E25" s="17" t="s">
        <v>189</v>
      </c>
      <c r="F25" s="17" t="s">
        <v>734</v>
      </c>
      <c r="G25" s="22" t="s">
        <v>34</v>
      </c>
      <c r="H25" s="84" t="s">
        <v>461</v>
      </c>
      <c r="I25" s="22" t="s">
        <v>12</v>
      </c>
      <c r="J25" s="14" t="s">
        <v>775</v>
      </c>
      <c r="K25" s="14" t="s">
        <v>13</v>
      </c>
      <c r="L25" s="14" t="s">
        <v>13</v>
      </c>
      <c r="M25" s="14"/>
      <c r="N25" s="62" t="s">
        <v>481</v>
      </c>
      <c r="O25" s="179"/>
    </row>
    <row r="26" spans="1:15" s="18" customFormat="1" ht="36">
      <c r="A26" s="3" t="s">
        <v>986</v>
      </c>
      <c r="B26" s="17" t="s">
        <v>387</v>
      </c>
      <c r="C26" s="75" t="s">
        <v>135</v>
      </c>
      <c r="D26" s="17" t="s">
        <v>134</v>
      </c>
      <c r="E26" s="17" t="s">
        <v>190</v>
      </c>
      <c r="F26" s="17" t="s">
        <v>735</v>
      </c>
      <c r="G26" s="22" t="s">
        <v>34</v>
      </c>
      <c r="H26" s="84" t="s">
        <v>461</v>
      </c>
      <c r="I26" s="17" t="s">
        <v>12</v>
      </c>
      <c r="J26" s="14" t="s">
        <v>775</v>
      </c>
      <c r="K26" s="14" t="s">
        <v>13</v>
      </c>
      <c r="L26" s="14" t="s">
        <v>13</v>
      </c>
      <c r="M26" s="14"/>
      <c r="N26" s="62" t="s">
        <v>481</v>
      </c>
      <c r="O26" s="178"/>
    </row>
    <row r="27" spans="1:15" s="18" customFormat="1" ht="25.2">
      <c r="A27" s="3" t="s">
        <v>987</v>
      </c>
      <c r="B27" s="17" t="s">
        <v>387</v>
      </c>
      <c r="C27" s="75" t="s">
        <v>137</v>
      </c>
      <c r="D27" s="17" t="s">
        <v>136</v>
      </c>
      <c r="E27" s="28" t="s">
        <v>191</v>
      </c>
      <c r="F27" s="17" t="s">
        <v>736</v>
      </c>
      <c r="G27" s="22" t="s">
        <v>34</v>
      </c>
      <c r="H27" s="84" t="s">
        <v>461</v>
      </c>
      <c r="I27" s="22" t="s">
        <v>12</v>
      </c>
      <c r="J27" s="14" t="s">
        <v>775</v>
      </c>
      <c r="K27" s="14" t="s">
        <v>13</v>
      </c>
      <c r="L27" s="14" t="s">
        <v>13</v>
      </c>
      <c r="M27" s="14"/>
      <c r="N27" s="62" t="s">
        <v>481</v>
      </c>
      <c r="O27" s="178"/>
    </row>
    <row r="28" spans="1:15" s="18" customFormat="1" ht="36">
      <c r="A28" s="3" t="s">
        <v>988</v>
      </c>
      <c r="B28" s="17" t="s">
        <v>387</v>
      </c>
      <c r="C28" s="75" t="s">
        <v>139</v>
      </c>
      <c r="D28" s="17" t="s">
        <v>138</v>
      </c>
      <c r="E28" s="17" t="s">
        <v>192</v>
      </c>
      <c r="F28" s="17" t="s">
        <v>737</v>
      </c>
      <c r="G28" s="22" t="s">
        <v>34</v>
      </c>
      <c r="H28" s="84" t="s">
        <v>461</v>
      </c>
      <c r="I28" s="22" t="s">
        <v>12</v>
      </c>
      <c r="J28" s="14" t="s">
        <v>775</v>
      </c>
      <c r="K28" s="14" t="s">
        <v>13</v>
      </c>
      <c r="L28" s="14" t="s">
        <v>13</v>
      </c>
      <c r="M28" s="14"/>
      <c r="N28" s="62" t="s">
        <v>481</v>
      </c>
      <c r="O28" s="178"/>
    </row>
    <row r="29" spans="1:15" s="18" customFormat="1" ht="36">
      <c r="A29" s="3" t="s">
        <v>989</v>
      </c>
      <c r="B29" s="17" t="s">
        <v>387</v>
      </c>
      <c r="C29" s="75" t="s">
        <v>141</v>
      </c>
      <c r="D29" s="17" t="s">
        <v>140</v>
      </c>
      <c r="E29" s="17" t="s">
        <v>193</v>
      </c>
      <c r="F29" s="17" t="s">
        <v>738</v>
      </c>
      <c r="G29" s="22" t="s">
        <v>34</v>
      </c>
      <c r="H29" s="84" t="s">
        <v>461</v>
      </c>
      <c r="I29" s="22" t="s">
        <v>12</v>
      </c>
      <c r="J29" s="14" t="s">
        <v>775</v>
      </c>
      <c r="K29" s="14" t="s">
        <v>13</v>
      </c>
      <c r="L29" s="14" t="s">
        <v>13</v>
      </c>
      <c r="M29" s="14"/>
      <c r="N29" s="62" t="s">
        <v>481</v>
      </c>
      <c r="O29" s="178"/>
    </row>
    <row r="30" spans="1:15" s="18" customFormat="1" ht="25.2">
      <c r="A30" s="3" t="s">
        <v>990</v>
      </c>
      <c r="B30" s="17" t="s">
        <v>387</v>
      </c>
      <c r="C30" s="75" t="s">
        <v>143</v>
      </c>
      <c r="D30" s="17" t="s">
        <v>142</v>
      </c>
      <c r="E30" s="28" t="s">
        <v>194</v>
      </c>
      <c r="F30" s="17" t="s">
        <v>739</v>
      </c>
      <c r="G30" s="22" t="s">
        <v>34</v>
      </c>
      <c r="H30" s="84" t="s">
        <v>461</v>
      </c>
      <c r="I30" s="22" t="s">
        <v>12</v>
      </c>
      <c r="J30" s="14" t="s">
        <v>775</v>
      </c>
      <c r="K30" s="14" t="s">
        <v>13</v>
      </c>
      <c r="L30" s="14" t="s">
        <v>13</v>
      </c>
      <c r="M30" s="14"/>
      <c r="N30" s="62" t="s">
        <v>481</v>
      </c>
      <c r="O30" s="178"/>
    </row>
    <row r="31" spans="1:15" s="18" customFormat="1" ht="25.2">
      <c r="A31" s="3" t="s">
        <v>991</v>
      </c>
      <c r="B31" s="17" t="s">
        <v>387</v>
      </c>
      <c r="C31" s="75" t="s">
        <v>145</v>
      </c>
      <c r="D31" s="17" t="s">
        <v>144</v>
      </c>
      <c r="E31" s="28" t="s">
        <v>195</v>
      </c>
      <c r="F31" s="17" t="s">
        <v>740</v>
      </c>
      <c r="G31" s="22" t="s">
        <v>34</v>
      </c>
      <c r="H31" s="84" t="s">
        <v>461</v>
      </c>
      <c r="I31" s="22" t="s">
        <v>12</v>
      </c>
      <c r="J31" s="14" t="s">
        <v>775</v>
      </c>
      <c r="K31" s="14" t="s">
        <v>13</v>
      </c>
      <c r="L31" s="14" t="s">
        <v>13</v>
      </c>
      <c r="M31" s="14"/>
      <c r="N31" s="62" t="s">
        <v>481</v>
      </c>
      <c r="O31" s="177"/>
    </row>
    <row r="32" spans="1:15" s="18" customFormat="1" ht="25.2">
      <c r="A32" s="3" t="s">
        <v>992</v>
      </c>
      <c r="B32" s="17" t="s">
        <v>387</v>
      </c>
      <c r="C32" s="75" t="s">
        <v>147</v>
      </c>
      <c r="D32" s="17" t="s">
        <v>146</v>
      </c>
      <c r="E32" s="28" t="s">
        <v>196</v>
      </c>
      <c r="F32" s="17" t="s">
        <v>741</v>
      </c>
      <c r="G32" s="22" t="s">
        <v>34</v>
      </c>
      <c r="H32" s="84" t="s">
        <v>461</v>
      </c>
      <c r="I32" s="22" t="s">
        <v>12</v>
      </c>
      <c r="J32" s="14" t="s">
        <v>775</v>
      </c>
      <c r="K32" s="14" t="s">
        <v>13</v>
      </c>
      <c r="L32" s="14" t="s">
        <v>13</v>
      </c>
      <c r="M32" s="14"/>
      <c r="N32" s="62" t="s">
        <v>481</v>
      </c>
      <c r="O32" s="177"/>
    </row>
    <row r="33" spans="1:15" s="18" customFormat="1" ht="48">
      <c r="A33" s="3" t="s">
        <v>993</v>
      </c>
      <c r="B33" s="17" t="s">
        <v>387</v>
      </c>
      <c r="C33" s="75" t="s">
        <v>149</v>
      </c>
      <c r="D33" s="17" t="s">
        <v>148</v>
      </c>
      <c r="E33" s="17" t="s">
        <v>197</v>
      </c>
      <c r="F33" s="17" t="s">
        <v>742</v>
      </c>
      <c r="G33" s="22" t="s">
        <v>34</v>
      </c>
      <c r="H33" s="84" t="s">
        <v>461</v>
      </c>
      <c r="I33" s="22" t="s">
        <v>12</v>
      </c>
      <c r="J33" s="14" t="s">
        <v>775</v>
      </c>
      <c r="K33" s="14" t="s">
        <v>13</v>
      </c>
      <c r="L33" s="14" t="s">
        <v>13</v>
      </c>
      <c r="M33" s="14"/>
      <c r="N33" s="62" t="s">
        <v>481</v>
      </c>
      <c r="O33" s="177"/>
    </row>
    <row r="34" spans="1:15" s="18" customFormat="1" ht="48">
      <c r="A34" s="3" t="s">
        <v>994</v>
      </c>
      <c r="B34" s="17" t="s">
        <v>387</v>
      </c>
      <c r="C34" s="75" t="s">
        <v>151</v>
      </c>
      <c r="D34" s="17" t="s">
        <v>150</v>
      </c>
      <c r="E34" s="17" t="s">
        <v>197</v>
      </c>
      <c r="F34" s="17" t="s">
        <v>742</v>
      </c>
      <c r="G34" s="22" t="s">
        <v>34</v>
      </c>
      <c r="H34" s="84" t="s">
        <v>461</v>
      </c>
      <c r="I34" s="22" t="s">
        <v>12</v>
      </c>
      <c r="J34" s="14" t="s">
        <v>775</v>
      </c>
      <c r="K34" s="14" t="s">
        <v>13</v>
      </c>
      <c r="L34" s="14" t="s">
        <v>13</v>
      </c>
      <c r="M34" s="14"/>
      <c r="N34" s="62" t="s">
        <v>481</v>
      </c>
      <c r="O34" s="177"/>
    </row>
    <row r="35" spans="1:15" s="47" customFormat="1" ht="60">
      <c r="A35" s="3" t="s">
        <v>995</v>
      </c>
      <c r="B35" s="45" t="s">
        <v>388</v>
      </c>
      <c r="C35" s="81" t="s">
        <v>454</v>
      </c>
      <c r="D35" s="81" t="s">
        <v>165</v>
      </c>
      <c r="E35" s="81" t="s">
        <v>293</v>
      </c>
      <c r="F35" s="81" t="s">
        <v>743</v>
      </c>
      <c r="G35" s="81" t="s">
        <v>296</v>
      </c>
      <c r="H35" s="84" t="s">
        <v>461</v>
      </c>
      <c r="I35" s="81" t="s">
        <v>164</v>
      </c>
      <c r="J35" s="14" t="s">
        <v>775</v>
      </c>
      <c r="K35" s="81" t="s">
        <v>63</v>
      </c>
      <c r="L35" s="81" t="s">
        <v>63</v>
      </c>
      <c r="M35" s="81"/>
      <c r="N35" s="62" t="s">
        <v>481</v>
      </c>
      <c r="O35" s="177"/>
    </row>
    <row r="36" spans="1:15" s="47" customFormat="1" ht="60">
      <c r="A36" s="3" t="s">
        <v>996</v>
      </c>
      <c r="B36" s="45" t="s">
        <v>388</v>
      </c>
      <c r="C36" s="81" t="s">
        <v>455</v>
      </c>
      <c r="D36" s="81" t="s">
        <v>163</v>
      </c>
      <c r="E36" s="81" t="s">
        <v>294</v>
      </c>
      <c r="F36" s="81" t="s">
        <v>744</v>
      </c>
      <c r="G36" s="81" t="s">
        <v>296</v>
      </c>
      <c r="H36" s="84" t="s">
        <v>461</v>
      </c>
      <c r="I36" s="81" t="s">
        <v>164</v>
      </c>
      <c r="J36" s="14" t="s">
        <v>775</v>
      </c>
      <c r="K36" s="81" t="s">
        <v>63</v>
      </c>
      <c r="L36" s="81" t="s">
        <v>63</v>
      </c>
      <c r="M36" s="81"/>
      <c r="N36" s="62" t="s">
        <v>481</v>
      </c>
      <c r="O36" s="177"/>
    </row>
    <row r="37" spans="1:15" s="47" customFormat="1" ht="37.200000000000003">
      <c r="A37" s="3" t="s">
        <v>997</v>
      </c>
      <c r="B37" s="17" t="s">
        <v>387</v>
      </c>
      <c r="C37" s="81" t="s">
        <v>390</v>
      </c>
      <c r="D37" s="81" t="s">
        <v>295</v>
      </c>
      <c r="E37" s="81" t="s">
        <v>297</v>
      </c>
      <c r="F37" s="81" t="s">
        <v>745</v>
      </c>
      <c r="G37" s="81" t="s">
        <v>56</v>
      </c>
      <c r="H37" s="84" t="s">
        <v>461</v>
      </c>
      <c r="I37" s="81" t="s">
        <v>89</v>
      </c>
      <c r="J37" s="14" t="s">
        <v>775</v>
      </c>
      <c r="K37" s="81" t="s">
        <v>63</v>
      </c>
      <c r="L37" s="81" t="s">
        <v>63</v>
      </c>
      <c r="M37" s="81"/>
      <c r="N37" s="62" t="s">
        <v>481</v>
      </c>
      <c r="O37" s="177"/>
    </row>
    <row r="38" spans="1:15" ht="48">
      <c r="A38" s="3" t="s">
        <v>998</v>
      </c>
      <c r="B38" s="17" t="s">
        <v>387</v>
      </c>
      <c r="C38" s="75" t="s">
        <v>391</v>
      </c>
      <c r="D38" s="33" t="s">
        <v>241</v>
      </c>
      <c r="E38" s="17" t="s">
        <v>242</v>
      </c>
      <c r="F38" s="17" t="s">
        <v>746</v>
      </c>
      <c r="G38" s="17" t="s">
        <v>34</v>
      </c>
      <c r="H38" s="84" t="s">
        <v>461</v>
      </c>
      <c r="I38" s="22" t="s">
        <v>12</v>
      </c>
      <c r="J38" s="14" t="s">
        <v>775</v>
      </c>
      <c r="K38" s="17" t="s">
        <v>13</v>
      </c>
      <c r="L38" s="14" t="s">
        <v>13</v>
      </c>
      <c r="M38" s="14"/>
      <c r="N38" s="62" t="s">
        <v>481</v>
      </c>
      <c r="O38" s="177"/>
    </row>
    <row r="39" spans="1:15" ht="27" customHeight="1">
      <c r="A39" s="3" t="s">
        <v>999</v>
      </c>
      <c r="B39" s="17" t="s">
        <v>387</v>
      </c>
      <c r="C39" s="75" t="s">
        <v>392</v>
      </c>
      <c r="D39" s="33" t="s">
        <v>1504</v>
      </c>
      <c r="E39" s="17" t="s">
        <v>1375</v>
      </c>
      <c r="F39" s="17" t="s">
        <v>1374</v>
      </c>
      <c r="G39" s="17" t="s">
        <v>34</v>
      </c>
      <c r="H39" s="84" t="s">
        <v>461</v>
      </c>
      <c r="I39" s="22" t="s">
        <v>12</v>
      </c>
      <c r="J39" s="14" t="s">
        <v>775</v>
      </c>
      <c r="K39" s="17" t="s">
        <v>13</v>
      </c>
      <c r="L39" s="14" t="s">
        <v>13</v>
      </c>
      <c r="M39" s="14"/>
      <c r="N39" s="62" t="s">
        <v>481</v>
      </c>
      <c r="O39" s="177"/>
    </row>
    <row r="40" spans="1:15" ht="36">
      <c r="A40" s="3" t="s">
        <v>1000</v>
      </c>
      <c r="B40" s="17" t="s">
        <v>387</v>
      </c>
      <c r="C40" s="75" t="s">
        <v>211</v>
      </c>
      <c r="D40" s="33" t="s">
        <v>247</v>
      </c>
      <c r="E40" s="17" t="s">
        <v>245</v>
      </c>
      <c r="F40" s="17" t="s">
        <v>747</v>
      </c>
      <c r="G40" s="17" t="s">
        <v>34</v>
      </c>
      <c r="H40" s="84" t="s">
        <v>461</v>
      </c>
      <c r="I40" s="22" t="s">
        <v>12</v>
      </c>
      <c r="J40" s="14" t="s">
        <v>775</v>
      </c>
      <c r="K40" s="17" t="s">
        <v>13</v>
      </c>
      <c r="L40" s="14" t="s">
        <v>13</v>
      </c>
      <c r="M40" s="14"/>
      <c r="N40" s="62" t="s">
        <v>481</v>
      </c>
      <c r="O40" s="177"/>
    </row>
    <row r="41" spans="1:15" ht="36">
      <c r="A41" s="3" t="s">
        <v>1001</v>
      </c>
      <c r="B41" s="17" t="s">
        <v>387</v>
      </c>
      <c r="C41" s="75" t="s">
        <v>456</v>
      </c>
      <c r="D41" s="33" t="s">
        <v>235</v>
      </c>
      <c r="E41" s="17" t="s">
        <v>246</v>
      </c>
      <c r="F41" s="17" t="s">
        <v>748</v>
      </c>
      <c r="G41" s="17" t="s">
        <v>34</v>
      </c>
      <c r="H41" s="84" t="s">
        <v>461</v>
      </c>
      <c r="I41" s="22" t="s">
        <v>12</v>
      </c>
      <c r="J41" s="14" t="s">
        <v>775</v>
      </c>
      <c r="K41" s="17" t="s">
        <v>13</v>
      </c>
      <c r="L41" s="14" t="s">
        <v>13</v>
      </c>
      <c r="M41" s="14"/>
      <c r="N41" s="62" t="s">
        <v>481</v>
      </c>
      <c r="O41" s="177"/>
    </row>
    <row r="42" spans="1:15" ht="36">
      <c r="A42" s="3" t="s">
        <v>1002</v>
      </c>
      <c r="B42" s="17" t="s">
        <v>387</v>
      </c>
      <c r="C42" s="75" t="s">
        <v>304</v>
      </c>
      <c r="D42" s="33" t="s">
        <v>303</v>
      </c>
      <c r="E42" s="17" t="s">
        <v>305</v>
      </c>
      <c r="F42" s="17" t="s">
        <v>749</v>
      </c>
      <c r="G42" s="17" t="s">
        <v>34</v>
      </c>
      <c r="H42" s="84" t="s">
        <v>461</v>
      </c>
      <c r="I42" s="22" t="s">
        <v>12</v>
      </c>
      <c r="J42" s="14" t="s">
        <v>775</v>
      </c>
      <c r="K42" s="17" t="s">
        <v>13</v>
      </c>
      <c r="L42" s="14" t="s">
        <v>13</v>
      </c>
      <c r="M42" s="14"/>
      <c r="N42" s="62" t="s">
        <v>481</v>
      </c>
      <c r="O42" s="177"/>
    </row>
    <row r="43" spans="1:15" ht="36">
      <c r="A43" s="3" t="s">
        <v>1003</v>
      </c>
      <c r="B43" s="17" t="s">
        <v>387</v>
      </c>
      <c r="C43" s="75" t="s">
        <v>457</v>
      </c>
      <c r="D43" s="33" t="s">
        <v>248</v>
      </c>
      <c r="E43" s="17" t="s">
        <v>236</v>
      </c>
      <c r="F43" s="17" t="s">
        <v>750</v>
      </c>
      <c r="G43" s="17" t="s">
        <v>34</v>
      </c>
      <c r="H43" s="84" t="s">
        <v>461</v>
      </c>
      <c r="I43" s="22" t="s">
        <v>12</v>
      </c>
      <c r="J43" s="14" t="s">
        <v>775</v>
      </c>
      <c r="K43" s="17" t="s">
        <v>13</v>
      </c>
      <c r="L43" s="14" t="s">
        <v>13</v>
      </c>
      <c r="M43" s="14"/>
      <c r="N43" s="62" t="s">
        <v>481</v>
      </c>
      <c r="O43" s="178"/>
    </row>
    <row r="44" spans="1:15" ht="33" customHeight="1">
      <c r="A44" s="3" t="s">
        <v>1004</v>
      </c>
      <c r="B44" s="17" t="s">
        <v>387</v>
      </c>
      <c r="C44" s="75" t="s">
        <v>458</v>
      </c>
      <c r="D44" s="33" t="s">
        <v>252</v>
      </c>
      <c r="E44" s="17" t="s">
        <v>253</v>
      </c>
      <c r="F44" s="17" t="s">
        <v>751</v>
      </c>
      <c r="G44" s="17" t="s">
        <v>34</v>
      </c>
      <c r="H44" s="84" t="s">
        <v>461</v>
      </c>
      <c r="I44" s="22" t="s">
        <v>12</v>
      </c>
      <c r="J44" s="14" t="s">
        <v>775</v>
      </c>
      <c r="K44" s="17" t="s">
        <v>13</v>
      </c>
      <c r="L44" s="14" t="s">
        <v>13</v>
      </c>
      <c r="M44" s="14"/>
      <c r="N44" s="62" t="s">
        <v>481</v>
      </c>
    </row>
    <row r="45" spans="1:15" ht="31.2">
      <c r="A45" s="3" t="s">
        <v>1005</v>
      </c>
      <c r="B45" s="17" t="s">
        <v>387</v>
      </c>
      <c r="C45" s="75" t="s">
        <v>459</v>
      </c>
      <c r="D45" s="33" t="s">
        <v>249</v>
      </c>
      <c r="E45" s="17" t="s">
        <v>237</v>
      </c>
      <c r="F45" s="17" t="s">
        <v>752</v>
      </c>
      <c r="G45" s="17" t="s">
        <v>34</v>
      </c>
      <c r="H45" s="84" t="s">
        <v>461</v>
      </c>
      <c r="I45" s="22" t="s">
        <v>12</v>
      </c>
      <c r="J45" s="14" t="s">
        <v>775</v>
      </c>
      <c r="K45" s="17" t="s">
        <v>13</v>
      </c>
      <c r="L45" s="14" t="s">
        <v>13</v>
      </c>
      <c r="M45" s="14"/>
      <c r="N45" s="62" t="s">
        <v>481</v>
      </c>
    </row>
    <row r="46" spans="1:15" ht="36">
      <c r="A46" s="3" t="s">
        <v>1006</v>
      </c>
      <c r="B46" s="48" t="s">
        <v>34</v>
      </c>
      <c r="C46" s="75" t="s">
        <v>212</v>
      </c>
      <c r="D46" s="33" t="s">
        <v>243</v>
      </c>
      <c r="E46" s="17" t="s">
        <v>209</v>
      </c>
      <c r="F46" s="17" t="s">
        <v>753</v>
      </c>
      <c r="G46" s="17" t="s">
        <v>34</v>
      </c>
      <c r="H46" s="84" t="s">
        <v>461</v>
      </c>
      <c r="I46" s="22" t="s">
        <v>12</v>
      </c>
      <c r="J46" s="14" t="s">
        <v>775</v>
      </c>
      <c r="K46" s="17" t="s">
        <v>13</v>
      </c>
      <c r="L46" s="14" t="s">
        <v>13</v>
      </c>
      <c r="M46" s="14"/>
      <c r="N46" s="62" t="s">
        <v>481</v>
      </c>
    </row>
    <row r="47" spans="1:15" ht="36">
      <c r="A47" s="3" t="s">
        <v>1007</v>
      </c>
      <c r="B47" s="48" t="s">
        <v>34</v>
      </c>
      <c r="C47" s="75" t="s">
        <v>213</v>
      </c>
      <c r="D47" s="33" t="s">
        <v>244</v>
      </c>
      <c r="E47" s="17" t="s">
        <v>210</v>
      </c>
      <c r="F47" s="17" t="s">
        <v>754</v>
      </c>
      <c r="G47" s="17" t="s">
        <v>34</v>
      </c>
      <c r="H47" s="84" t="s">
        <v>461</v>
      </c>
      <c r="I47" s="22" t="s">
        <v>12</v>
      </c>
      <c r="J47" s="14" t="s">
        <v>775</v>
      </c>
      <c r="K47" s="17" t="s">
        <v>13</v>
      </c>
      <c r="L47" s="14" t="s">
        <v>13</v>
      </c>
      <c r="M47" s="14"/>
      <c r="N47" s="62" t="s">
        <v>481</v>
      </c>
    </row>
    <row r="48" spans="1:15" ht="48">
      <c r="A48" s="3" t="s">
        <v>1008</v>
      </c>
      <c r="B48" s="17" t="s">
        <v>34</v>
      </c>
      <c r="C48" s="75" t="s">
        <v>228</v>
      </c>
      <c r="D48" s="33" t="s">
        <v>1398</v>
      </c>
      <c r="E48" s="17" t="s">
        <v>1410</v>
      </c>
      <c r="F48" s="17" t="s">
        <v>1414</v>
      </c>
      <c r="G48" s="17" t="s">
        <v>34</v>
      </c>
      <c r="H48" s="84" t="s">
        <v>461</v>
      </c>
      <c r="I48" s="22" t="s">
        <v>12</v>
      </c>
      <c r="J48" s="14" t="s">
        <v>775</v>
      </c>
      <c r="K48" s="17" t="s">
        <v>13</v>
      </c>
      <c r="L48" s="14" t="s">
        <v>13</v>
      </c>
      <c r="M48" s="14"/>
      <c r="N48" s="62" t="s">
        <v>481</v>
      </c>
      <c r="O48" s="180"/>
    </row>
    <row r="49" spans="1:15" ht="60">
      <c r="A49" s="3" t="s">
        <v>1009</v>
      </c>
      <c r="B49" s="17" t="s">
        <v>34</v>
      </c>
      <c r="C49" s="75" t="s">
        <v>229</v>
      </c>
      <c r="D49" s="33" t="s">
        <v>1399</v>
      </c>
      <c r="E49" s="17" t="s">
        <v>1408</v>
      </c>
      <c r="F49" s="17" t="s">
        <v>1415</v>
      </c>
      <c r="G49" s="17" t="s">
        <v>34</v>
      </c>
      <c r="H49" s="84" t="s">
        <v>461</v>
      </c>
      <c r="I49" s="22" t="s">
        <v>12</v>
      </c>
      <c r="J49" s="14" t="s">
        <v>775</v>
      </c>
      <c r="K49" s="17" t="s">
        <v>13</v>
      </c>
      <c r="L49" s="14" t="s">
        <v>13</v>
      </c>
      <c r="M49" s="14"/>
      <c r="N49" s="62" t="s">
        <v>481</v>
      </c>
      <c r="O49" s="180"/>
    </row>
    <row r="50" spans="1:15" ht="72">
      <c r="A50" s="3" t="s">
        <v>1010</v>
      </c>
      <c r="B50" s="17" t="s">
        <v>34</v>
      </c>
      <c r="C50" s="75" t="s">
        <v>230</v>
      </c>
      <c r="D50" s="33" t="s">
        <v>1400</v>
      </c>
      <c r="E50" s="17" t="s">
        <v>1409</v>
      </c>
      <c r="F50" s="17" t="s">
        <v>1404</v>
      </c>
      <c r="G50" s="17" t="s">
        <v>34</v>
      </c>
      <c r="H50" s="84" t="s">
        <v>461</v>
      </c>
      <c r="I50" s="22" t="s">
        <v>12</v>
      </c>
      <c r="J50" s="14" t="s">
        <v>775</v>
      </c>
      <c r="K50" s="17" t="s">
        <v>13</v>
      </c>
      <c r="L50" s="14" t="s">
        <v>13</v>
      </c>
      <c r="M50" s="14"/>
      <c r="N50" s="62" t="s">
        <v>481</v>
      </c>
      <c r="O50" s="180"/>
    </row>
    <row r="51" spans="1:15" ht="48">
      <c r="A51" s="3" t="s">
        <v>1011</v>
      </c>
      <c r="B51" s="17" t="s">
        <v>34</v>
      </c>
      <c r="C51" s="75" t="s">
        <v>231</v>
      </c>
      <c r="D51" s="33" t="s">
        <v>1401</v>
      </c>
      <c r="E51" s="17" t="s">
        <v>1411</v>
      </c>
      <c r="F51" s="17" t="s">
        <v>1405</v>
      </c>
      <c r="G51" s="17" t="s">
        <v>34</v>
      </c>
      <c r="H51" s="84" t="s">
        <v>461</v>
      </c>
      <c r="I51" s="22" t="s">
        <v>12</v>
      </c>
      <c r="J51" s="14" t="s">
        <v>775</v>
      </c>
      <c r="K51" s="17" t="s">
        <v>13</v>
      </c>
      <c r="L51" s="14" t="s">
        <v>13</v>
      </c>
      <c r="M51" s="14"/>
      <c r="N51" s="62" t="s">
        <v>481</v>
      </c>
      <c r="O51" s="180"/>
    </row>
    <row r="52" spans="1:15" ht="60">
      <c r="A52" s="3" t="s">
        <v>1012</v>
      </c>
      <c r="B52" s="17" t="s">
        <v>34</v>
      </c>
      <c r="C52" s="75" t="s">
        <v>232</v>
      </c>
      <c r="D52" s="33" t="s">
        <v>1402</v>
      </c>
      <c r="E52" s="17" t="s">
        <v>1412</v>
      </c>
      <c r="F52" s="17" t="s">
        <v>1406</v>
      </c>
      <c r="G52" s="17" t="s">
        <v>34</v>
      </c>
      <c r="H52" s="84" t="s">
        <v>461</v>
      </c>
      <c r="I52" s="22" t="s">
        <v>12</v>
      </c>
      <c r="J52" s="14" t="s">
        <v>775</v>
      </c>
      <c r="K52" s="17" t="s">
        <v>13</v>
      </c>
      <c r="L52" s="14" t="s">
        <v>13</v>
      </c>
      <c r="M52" s="14"/>
      <c r="N52" s="62" t="s">
        <v>481</v>
      </c>
      <c r="O52" s="180"/>
    </row>
    <row r="53" spans="1:15" ht="48">
      <c r="A53" s="3" t="s">
        <v>1013</v>
      </c>
      <c r="B53" s="17" t="s">
        <v>34</v>
      </c>
      <c r="C53" s="75" t="s">
        <v>233</v>
      </c>
      <c r="D53" s="33" t="s">
        <v>1403</v>
      </c>
      <c r="E53" s="17" t="s">
        <v>1413</v>
      </c>
      <c r="F53" s="17" t="s">
        <v>1407</v>
      </c>
      <c r="G53" s="17" t="s">
        <v>34</v>
      </c>
      <c r="H53" s="84" t="s">
        <v>461</v>
      </c>
      <c r="I53" s="22" t="s">
        <v>12</v>
      </c>
      <c r="J53" s="14" t="s">
        <v>775</v>
      </c>
      <c r="K53" s="17" t="s">
        <v>13</v>
      </c>
      <c r="L53" s="14" t="s">
        <v>13</v>
      </c>
      <c r="M53" s="14"/>
      <c r="N53" s="62" t="s">
        <v>481</v>
      </c>
      <c r="O53" s="180"/>
    </row>
    <row r="54" spans="1:15" s="41" customFormat="1" ht="72">
      <c r="A54" s="3" t="s">
        <v>1014</v>
      </c>
      <c r="B54" s="17" t="s">
        <v>34</v>
      </c>
      <c r="C54" s="77" t="s">
        <v>393</v>
      </c>
      <c r="D54" s="39" t="s">
        <v>254</v>
      </c>
      <c r="E54" s="39" t="s">
        <v>223</v>
      </c>
      <c r="F54" s="39" t="s">
        <v>755</v>
      </c>
      <c r="G54" s="40" t="s">
        <v>34</v>
      </c>
      <c r="H54" s="84" t="s">
        <v>461</v>
      </c>
      <c r="I54" s="39" t="s">
        <v>12</v>
      </c>
      <c r="J54" s="14" t="s">
        <v>775</v>
      </c>
      <c r="K54" s="40" t="s">
        <v>13</v>
      </c>
      <c r="L54" s="40" t="s">
        <v>13</v>
      </c>
      <c r="M54" s="40"/>
      <c r="N54" s="62" t="s">
        <v>481</v>
      </c>
      <c r="O54" s="180"/>
    </row>
    <row r="55" spans="1:15" s="41" customFormat="1" ht="84">
      <c r="A55" s="3" t="s">
        <v>1015</v>
      </c>
      <c r="B55" s="17" t="s">
        <v>34</v>
      </c>
      <c r="C55" s="77" t="s">
        <v>394</v>
      </c>
      <c r="D55" s="39" t="s">
        <v>255</v>
      </c>
      <c r="E55" s="39" t="s">
        <v>257</v>
      </c>
      <c r="F55" s="39" t="s">
        <v>756</v>
      </c>
      <c r="G55" s="40" t="s">
        <v>34</v>
      </c>
      <c r="H55" s="84" t="s">
        <v>461</v>
      </c>
      <c r="I55" s="39" t="s">
        <v>12</v>
      </c>
      <c r="J55" s="14" t="s">
        <v>775</v>
      </c>
      <c r="K55" s="40" t="s">
        <v>13</v>
      </c>
      <c r="L55" s="40" t="s">
        <v>13</v>
      </c>
      <c r="M55" s="40"/>
      <c r="N55" s="62" t="s">
        <v>481</v>
      </c>
      <c r="O55" s="180"/>
    </row>
    <row r="56" spans="1:15" s="41" customFormat="1" ht="84">
      <c r="A56" s="3" t="s">
        <v>1016</v>
      </c>
      <c r="B56" s="17" t="s">
        <v>34</v>
      </c>
      <c r="C56" s="77" t="s">
        <v>395</v>
      </c>
      <c r="D56" s="39" t="s">
        <v>260</v>
      </c>
      <c r="E56" s="39" t="s">
        <v>261</v>
      </c>
      <c r="F56" s="39" t="s">
        <v>757</v>
      </c>
      <c r="G56" s="40" t="s">
        <v>34</v>
      </c>
      <c r="H56" s="84" t="s">
        <v>461</v>
      </c>
      <c r="I56" s="39" t="s">
        <v>12</v>
      </c>
      <c r="J56" s="14" t="s">
        <v>775</v>
      </c>
      <c r="K56" s="40" t="s">
        <v>13</v>
      </c>
      <c r="L56" s="40" t="s">
        <v>13</v>
      </c>
      <c r="M56" s="40"/>
      <c r="N56" s="62" t="s">
        <v>481</v>
      </c>
      <c r="O56" s="180"/>
    </row>
    <row r="57" spans="1:15" s="41" customFormat="1" ht="108">
      <c r="A57" s="3" t="s">
        <v>1017</v>
      </c>
      <c r="B57" s="17" t="s">
        <v>34</v>
      </c>
      <c r="C57" s="77" t="s">
        <v>396</v>
      </c>
      <c r="D57" s="39" t="s">
        <v>262</v>
      </c>
      <c r="E57" s="39" t="s">
        <v>1416</v>
      </c>
      <c r="F57" s="39" t="s">
        <v>758</v>
      </c>
      <c r="G57" s="40" t="s">
        <v>34</v>
      </c>
      <c r="H57" s="84" t="s">
        <v>461</v>
      </c>
      <c r="I57" s="39" t="s">
        <v>12</v>
      </c>
      <c r="J57" s="14" t="s">
        <v>775</v>
      </c>
      <c r="K57" s="40" t="s">
        <v>13</v>
      </c>
      <c r="L57" s="40" t="s">
        <v>13</v>
      </c>
      <c r="M57" s="40"/>
      <c r="N57" s="62" t="s">
        <v>481</v>
      </c>
      <c r="O57" s="180"/>
    </row>
    <row r="58" spans="1:15" s="41" customFormat="1" ht="36">
      <c r="A58" s="3" t="s">
        <v>1018</v>
      </c>
      <c r="B58" s="17" t="s">
        <v>34</v>
      </c>
      <c r="C58" s="77" t="s">
        <v>264</v>
      </c>
      <c r="D58" s="39" t="s">
        <v>263</v>
      </c>
      <c r="E58" s="39" t="s">
        <v>1417</v>
      </c>
      <c r="F58" s="39" t="s">
        <v>759</v>
      </c>
      <c r="G58" s="40" t="s">
        <v>34</v>
      </c>
      <c r="H58" s="84" t="s">
        <v>461</v>
      </c>
      <c r="I58" s="39" t="s">
        <v>12</v>
      </c>
      <c r="J58" s="14" t="s">
        <v>775</v>
      </c>
      <c r="K58" s="40" t="s">
        <v>13</v>
      </c>
      <c r="L58" s="40" t="s">
        <v>13</v>
      </c>
      <c r="M58" s="40"/>
      <c r="N58" s="62" t="s">
        <v>481</v>
      </c>
      <c r="O58" s="180"/>
    </row>
    <row r="59" spans="1:15" s="41" customFormat="1" ht="48">
      <c r="A59" s="3" t="s">
        <v>1019</v>
      </c>
      <c r="B59" s="17" t="s">
        <v>34</v>
      </c>
      <c r="C59" s="77" t="s">
        <v>266</v>
      </c>
      <c r="D59" s="39" t="s">
        <v>265</v>
      </c>
      <c r="E59" s="39" t="s">
        <v>267</v>
      </c>
      <c r="F59" s="39" t="s">
        <v>760</v>
      </c>
      <c r="G59" s="40" t="s">
        <v>34</v>
      </c>
      <c r="H59" s="84" t="s">
        <v>461</v>
      </c>
      <c r="I59" s="39" t="s">
        <v>12</v>
      </c>
      <c r="J59" s="14" t="s">
        <v>775</v>
      </c>
      <c r="K59" s="40" t="s">
        <v>13</v>
      </c>
      <c r="L59" s="40" t="s">
        <v>13</v>
      </c>
      <c r="M59" s="40"/>
      <c r="N59" s="62" t="s">
        <v>481</v>
      </c>
      <c r="O59" s="180"/>
    </row>
    <row r="60" spans="1:15" s="41" customFormat="1" ht="72">
      <c r="A60" s="3" t="s">
        <v>1020</v>
      </c>
      <c r="B60" s="17" t="s">
        <v>34</v>
      </c>
      <c r="C60" s="77" t="s">
        <v>269</v>
      </c>
      <c r="D60" s="39" t="s">
        <v>268</v>
      </c>
      <c r="E60" s="39" t="s">
        <v>1418</v>
      </c>
      <c r="F60" s="39" t="s">
        <v>761</v>
      </c>
      <c r="G60" s="40" t="s">
        <v>34</v>
      </c>
      <c r="H60" s="84" t="s">
        <v>461</v>
      </c>
      <c r="I60" s="39" t="s">
        <v>12</v>
      </c>
      <c r="J60" s="14" t="s">
        <v>775</v>
      </c>
      <c r="K60" s="40" t="s">
        <v>13</v>
      </c>
      <c r="L60" s="40" t="s">
        <v>13</v>
      </c>
      <c r="M60" s="40"/>
      <c r="N60" s="62" t="s">
        <v>481</v>
      </c>
      <c r="O60" s="180"/>
    </row>
    <row r="61" spans="1:15" s="41" customFormat="1" ht="84">
      <c r="A61" s="3" t="s">
        <v>1098</v>
      </c>
      <c r="B61" s="17" t="s">
        <v>34</v>
      </c>
      <c r="C61" s="77" t="s">
        <v>271</v>
      </c>
      <c r="D61" s="39" t="s">
        <v>270</v>
      </c>
      <c r="E61" s="39" t="s">
        <v>1419</v>
      </c>
      <c r="F61" s="39" t="s">
        <v>762</v>
      </c>
      <c r="G61" s="40" t="s">
        <v>34</v>
      </c>
      <c r="H61" s="84" t="s">
        <v>461</v>
      </c>
      <c r="I61" s="39" t="s">
        <v>12</v>
      </c>
      <c r="J61" s="14" t="s">
        <v>1100</v>
      </c>
      <c r="K61" s="40" t="s">
        <v>13</v>
      </c>
      <c r="L61" s="40" t="s">
        <v>13</v>
      </c>
      <c r="M61" s="40"/>
      <c r="N61" s="62" t="s">
        <v>481</v>
      </c>
      <c r="O61" s="180"/>
    </row>
    <row r="62" spans="1:15" s="17" customFormat="1" ht="48">
      <c r="A62" s="49" t="s">
        <v>1099</v>
      </c>
      <c r="B62" s="48" t="s">
        <v>387</v>
      </c>
      <c r="C62" s="33" t="s">
        <v>1074</v>
      </c>
      <c r="D62" s="118" t="s">
        <v>1422</v>
      </c>
      <c r="E62" s="33" t="s">
        <v>1423</v>
      </c>
      <c r="F62" s="33" t="s">
        <v>1060</v>
      </c>
      <c r="G62" s="33" t="s">
        <v>1075</v>
      </c>
      <c r="H62" s="33" t="s">
        <v>1076</v>
      </c>
      <c r="I62" s="33" t="s">
        <v>1077</v>
      </c>
      <c r="J62" s="49" t="s">
        <v>1100</v>
      </c>
      <c r="K62" s="33" t="s">
        <v>63</v>
      </c>
      <c r="L62" s="33" t="s">
        <v>63</v>
      </c>
      <c r="M62" s="33"/>
      <c r="N62" s="117" t="s">
        <v>481</v>
      </c>
      <c r="O62" s="180"/>
    </row>
    <row r="63" spans="1:15" s="115" customFormat="1" ht="36">
      <c r="A63" s="49" t="s">
        <v>1101</v>
      </c>
      <c r="B63" s="48" t="s">
        <v>387</v>
      </c>
      <c r="C63" s="33" t="s">
        <v>1079</v>
      </c>
      <c r="D63" s="118" t="s">
        <v>1426</v>
      </c>
      <c r="E63" s="33" t="s">
        <v>1424</v>
      </c>
      <c r="F63" s="33" t="s">
        <v>1061</v>
      </c>
      <c r="G63" s="33" t="s">
        <v>1075</v>
      </c>
      <c r="H63" s="33" t="s">
        <v>1076</v>
      </c>
      <c r="I63" s="33" t="s">
        <v>1077</v>
      </c>
      <c r="J63" s="49" t="s">
        <v>1100</v>
      </c>
      <c r="K63" s="33" t="s">
        <v>63</v>
      </c>
      <c r="L63" s="33" t="s">
        <v>63</v>
      </c>
      <c r="M63" s="116"/>
      <c r="N63" s="117" t="s">
        <v>481</v>
      </c>
      <c r="O63" s="149"/>
    </row>
    <row r="64" spans="1:15" s="115" customFormat="1" ht="36">
      <c r="A64" s="49" t="s">
        <v>1102</v>
      </c>
      <c r="B64" s="48" t="s">
        <v>387</v>
      </c>
      <c r="C64" s="33" t="s">
        <v>1080</v>
      </c>
      <c r="D64" s="118" t="s">
        <v>1427</v>
      </c>
      <c r="E64" s="33" t="s">
        <v>1425</v>
      </c>
      <c r="F64" s="33" t="s">
        <v>1062</v>
      </c>
      <c r="G64" s="33" t="s">
        <v>1075</v>
      </c>
      <c r="H64" s="33" t="s">
        <v>1076</v>
      </c>
      <c r="I64" s="33" t="s">
        <v>1077</v>
      </c>
      <c r="J64" s="49" t="s">
        <v>1100</v>
      </c>
      <c r="K64" s="33" t="s">
        <v>63</v>
      </c>
      <c r="L64" s="33" t="s">
        <v>63</v>
      </c>
      <c r="M64" s="116"/>
      <c r="N64" s="117" t="s">
        <v>481</v>
      </c>
      <c r="O64" s="149"/>
    </row>
    <row r="65" spans="1:15" s="115" customFormat="1" ht="25.2">
      <c r="A65" s="49" t="s">
        <v>1103</v>
      </c>
      <c r="B65" s="48" t="s">
        <v>387</v>
      </c>
      <c r="C65" s="33" t="s">
        <v>1081</v>
      </c>
      <c r="D65" s="33" t="s">
        <v>1050</v>
      </c>
      <c r="E65" s="118" t="s">
        <v>1082</v>
      </c>
      <c r="F65" s="33" t="s">
        <v>1063</v>
      </c>
      <c r="G65" s="33" t="s">
        <v>1075</v>
      </c>
      <c r="H65" s="33" t="s">
        <v>1076</v>
      </c>
      <c r="I65" s="33" t="s">
        <v>1077</v>
      </c>
      <c r="J65" s="49" t="s">
        <v>1100</v>
      </c>
      <c r="K65" s="33" t="s">
        <v>63</v>
      </c>
      <c r="L65" s="33" t="s">
        <v>63</v>
      </c>
      <c r="M65" s="116"/>
      <c r="N65" s="117" t="s">
        <v>481</v>
      </c>
      <c r="O65" s="149"/>
    </row>
    <row r="66" spans="1:15" s="115" customFormat="1" ht="25.2">
      <c r="A66" s="49" t="s">
        <v>1104</v>
      </c>
      <c r="B66" s="48" t="s">
        <v>387</v>
      </c>
      <c r="C66" s="33" t="s">
        <v>1083</v>
      </c>
      <c r="D66" s="33" t="s">
        <v>1051</v>
      </c>
      <c r="E66" s="118" t="s">
        <v>1420</v>
      </c>
      <c r="F66" s="33" t="s">
        <v>1421</v>
      </c>
      <c r="G66" s="33" t="s">
        <v>1075</v>
      </c>
      <c r="H66" s="33" t="s">
        <v>1076</v>
      </c>
      <c r="I66" s="33" t="s">
        <v>1077</v>
      </c>
      <c r="J66" s="49" t="s">
        <v>1100</v>
      </c>
      <c r="K66" s="33" t="s">
        <v>63</v>
      </c>
      <c r="L66" s="33" t="s">
        <v>63</v>
      </c>
      <c r="M66" s="116"/>
      <c r="N66" s="117" t="s">
        <v>481</v>
      </c>
      <c r="O66" s="149"/>
    </row>
    <row r="67" spans="1:15" s="17" customFormat="1" ht="25.2">
      <c r="A67" s="49" t="s">
        <v>1105</v>
      </c>
      <c r="B67" s="48" t="s">
        <v>387</v>
      </c>
      <c r="C67" s="33" t="s">
        <v>1084</v>
      </c>
      <c r="D67" s="33" t="s">
        <v>1052</v>
      </c>
      <c r="E67" s="118" t="s">
        <v>1073</v>
      </c>
      <c r="F67" s="33" t="s">
        <v>1064</v>
      </c>
      <c r="G67" s="33" t="s">
        <v>1075</v>
      </c>
      <c r="H67" s="33" t="s">
        <v>1076</v>
      </c>
      <c r="I67" s="33" t="s">
        <v>1077</v>
      </c>
      <c r="J67" s="49" t="s">
        <v>1100</v>
      </c>
      <c r="K67" s="33" t="s">
        <v>63</v>
      </c>
      <c r="L67" s="33" t="s">
        <v>63</v>
      </c>
      <c r="M67" s="33"/>
      <c r="N67" s="117" t="s">
        <v>481</v>
      </c>
      <c r="O67" s="149"/>
    </row>
    <row r="68" spans="1:15" s="115" customFormat="1" ht="25.2">
      <c r="A68" s="49" t="s">
        <v>1106</v>
      </c>
      <c r="B68" s="48" t="s">
        <v>387</v>
      </c>
      <c r="C68" s="33" t="s">
        <v>1085</v>
      </c>
      <c r="D68" s="33" t="s">
        <v>1053</v>
      </c>
      <c r="E68" s="118" t="s">
        <v>1086</v>
      </c>
      <c r="F68" s="33" t="s">
        <v>1065</v>
      </c>
      <c r="G68" s="33" t="s">
        <v>1075</v>
      </c>
      <c r="H68" s="33" t="s">
        <v>1076</v>
      </c>
      <c r="I68" s="33" t="s">
        <v>1077</v>
      </c>
      <c r="J68" s="49" t="s">
        <v>1100</v>
      </c>
      <c r="K68" s="33" t="s">
        <v>63</v>
      </c>
      <c r="L68" s="33" t="s">
        <v>63</v>
      </c>
      <c r="M68" s="116"/>
      <c r="N68" s="117" t="s">
        <v>481</v>
      </c>
      <c r="O68" s="149"/>
    </row>
    <row r="69" spans="1:15" s="115" customFormat="1" ht="25.2">
      <c r="A69" s="49" t="s">
        <v>1107</v>
      </c>
      <c r="B69" s="48" t="s">
        <v>387</v>
      </c>
      <c r="C69" s="33" t="s">
        <v>1087</v>
      </c>
      <c r="D69" s="33" t="s">
        <v>1054</v>
      </c>
      <c r="E69" s="118" t="s">
        <v>1088</v>
      </c>
      <c r="F69" s="33" t="s">
        <v>1066</v>
      </c>
      <c r="G69" s="33" t="s">
        <v>1075</v>
      </c>
      <c r="H69" s="33" t="s">
        <v>1076</v>
      </c>
      <c r="I69" s="33" t="s">
        <v>1077</v>
      </c>
      <c r="J69" s="49" t="s">
        <v>1100</v>
      </c>
      <c r="K69" s="33" t="s">
        <v>63</v>
      </c>
      <c r="L69" s="33" t="s">
        <v>63</v>
      </c>
      <c r="M69" s="116"/>
      <c r="N69" s="117" t="s">
        <v>481</v>
      </c>
      <c r="O69" s="149"/>
    </row>
    <row r="70" spans="1:15" s="17" customFormat="1" ht="25.2">
      <c r="A70" s="49" t="s">
        <v>1108</v>
      </c>
      <c r="B70" s="48" t="s">
        <v>387</v>
      </c>
      <c r="C70" s="33" t="s">
        <v>1089</v>
      </c>
      <c r="D70" s="33" t="s">
        <v>1055</v>
      </c>
      <c r="E70" s="118" t="s">
        <v>1072</v>
      </c>
      <c r="F70" s="33" t="s">
        <v>1067</v>
      </c>
      <c r="G70" s="33" t="s">
        <v>1075</v>
      </c>
      <c r="H70" s="33" t="s">
        <v>1076</v>
      </c>
      <c r="I70" s="33" t="s">
        <v>1077</v>
      </c>
      <c r="J70" s="49" t="s">
        <v>1100</v>
      </c>
      <c r="K70" s="33" t="s">
        <v>63</v>
      </c>
      <c r="L70" s="33" t="s">
        <v>63</v>
      </c>
      <c r="M70" s="33"/>
      <c r="N70" s="117" t="s">
        <v>481</v>
      </c>
      <c r="O70" s="149"/>
    </row>
    <row r="71" spans="1:15" s="115" customFormat="1" ht="25.2">
      <c r="A71" s="49" t="s">
        <v>1109</v>
      </c>
      <c r="B71" s="48" t="s">
        <v>387</v>
      </c>
      <c r="C71" s="33" t="s">
        <v>1090</v>
      </c>
      <c r="D71" s="33" t="s">
        <v>1056</v>
      </c>
      <c r="E71" s="118" t="s">
        <v>1091</v>
      </c>
      <c r="F71" s="33" t="s">
        <v>1068</v>
      </c>
      <c r="G71" s="33" t="s">
        <v>1075</v>
      </c>
      <c r="H71" s="33" t="s">
        <v>1076</v>
      </c>
      <c r="I71" s="33" t="s">
        <v>1077</v>
      </c>
      <c r="J71" s="49" t="s">
        <v>1100</v>
      </c>
      <c r="K71" s="33" t="s">
        <v>63</v>
      </c>
      <c r="L71" s="33" t="s">
        <v>63</v>
      </c>
      <c r="M71" s="116"/>
      <c r="N71" s="117" t="s">
        <v>481</v>
      </c>
      <c r="O71" s="149"/>
    </row>
    <row r="72" spans="1:15" s="115" customFormat="1" ht="25.2">
      <c r="A72" s="49" t="s">
        <v>1110</v>
      </c>
      <c r="B72" s="48" t="s">
        <v>387</v>
      </c>
      <c r="C72" s="33" t="s">
        <v>1092</v>
      </c>
      <c r="D72" s="33" t="s">
        <v>1057</v>
      </c>
      <c r="E72" s="118" t="s">
        <v>1093</v>
      </c>
      <c r="F72" s="33" t="s">
        <v>1069</v>
      </c>
      <c r="G72" s="33" t="s">
        <v>1075</v>
      </c>
      <c r="H72" s="33" t="s">
        <v>1076</v>
      </c>
      <c r="I72" s="33" t="s">
        <v>1077</v>
      </c>
      <c r="J72" s="49" t="s">
        <v>1100</v>
      </c>
      <c r="K72" s="33" t="s">
        <v>63</v>
      </c>
      <c r="L72" s="33" t="s">
        <v>63</v>
      </c>
      <c r="M72" s="116"/>
      <c r="N72" s="117" t="s">
        <v>481</v>
      </c>
      <c r="O72" s="149"/>
    </row>
    <row r="73" spans="1:15" s="115" customFormat="1" ht="25.2">
      <c r="A73" s="49" t="s">
        <v>1111</v>
      </c>
      <c r="B73" s="48" t="s">
        <v>387</v>
      </c>
      <c r="C73" s="33" t="s">
        <v>1094</v>
      </c>
      <c r="D73" s="33" t="s">
        <v>1058</v>
      </c>
      <c r="E73" s="118" t="s">
        <v>1095</v>
      </c>
      <c r="F73" s="33" t="s">
        <v>1070</v>
      </c>
      <c r="G73" s="33" t="s">
        <v>1075</v>
      </c>
      <c r="H73" s="33" t="s">
        <v>1076</v>
      </c>
      <c r="I73" s="33" t="s">
        <v>1077</v>
      </c>
      <c r="J73" s="49" t="s">
        <v>1100</v>
      </c>
      <c r="K73" s="33" t="s">
        <v>63</v>
      </c>
      <c r="L73" s="33" t="s">
        <v>63</v>
      </c>
      <c r="M73" s="116"/>
      <c r="N73" s="117" t="s">
        <v>481</v>
      </c>
      <c r="O73" s="149"/>
    </row>
    <row r="74" spans="1:15" s="115" customFormat="1" ht="25.2">
      <c r="A74" s="49" t="s">
        <v>1115</v>
      </c>
      <c r="B74" s="48" t="s">
        <v>387</v>
      </c>
      <c r="C74" s="33" t="s">
        <v>1096</v>
      </c>
      <c r="D74" s="33" t="s">
        <v>1059</v>
      </c>
      <c r="E74" s="118" t="s">
        <v>1097</v>
      </c>
      <c r="F74" s="33" t="s">
        <v>1071</v>
      </c>
      <c r="G74" s="33" t="s">
        <v>1075</v>
      </c>
      <c r="H74" s="33" t="s">
        <v>1076</v>
      </c>
      <c r="I74" s="33" t="s">
        <v>1077</v>
      </c>
      <c r="J74" s="49" t="s">
        <v>1100</v>
      </c>
      <c r="K74" s="33" t="s">
        <v>63</v>
      </c>
      <c r="L74" s="33" t="s">
        <v>63</v>
      </c>
      <c r="M74" s="116"/>
      <c r="N74" s="117" t="s">
        <v>481</v>
      </c>
      <c r="O74" s="149"/>
    </row>
    <row r="75" spans="1:15" ht="48">
      <c r="A75" s="122" t="s">
        <v>1505</v>
      </c>
      <c r="B75" s="17" t="s">
        <v>1515</v>
      </c>
      <c r="C75" s="17" t="s">
        <v>1392</v>
      </c>
      <c r="D75" s="33" t="s">
        <v>1386</v>
      </c>
      <c r="E75" s="17" t="s">
        <v>1428</v>
      </c>
      <c r="F75" s="17" t="s">
        <v>1434</v>
      </c>
      <c r="G75" s="17" t="s">
        <v>34</v>
      </c>
      <c r="H75" s="84" t="s">
        <v>461</v>
      </c>
      <c r="I75" s="22" t="s">
        <v>12</v>
      </c>
      <c r="J75" s="14" t="s">
        <v>775</v>
      </c>
      <c r="K75" s="17" t="s">
        <v>13</v>
      </c>
      <c r="L75" s="14" t="s">
        <v>13</v>
      </c>
      <c r="M75" s="14"/>
      <c r="N75" s="117" t="s">
        <v>481</v>
      </c>
    </row>
    <row r="76" spans="1:15" ht="60">
      <c r="A76" s="122" t="s">
        <v>1506</v>
      </c>
      <c r="B76" s="17" t="s">
        <v>1515</v>
      </c>
      <c r="C76" s="17" t="s">
        <v>1393</v>
      </c>
      <c r="D76" s="33" t="s">
        <v>1387</v>
      </c>
      <c r="E76" s="17" t="s">
        <v>1429</v>
      </c>
      <c r="F76" s="17" t="s">
        <v>1435</v>
      </c>
      <c r="G76" s="17" t="s">
        <v>34</v>
      </c>
      <c r="H76" s="84" t="s">
        <v>461</v>
      </c>
      <c r="I76" s="22" t="s">
        <v>12</v>
      </c>
      <c r="J76" s="14" t="s">
        <v>775</v>
      </c>
      <c r="K76" s="17" t="s">
        <v>13</v>
      </c>
      <c r="L76" s="14" t="s">
        <v>13</v>
      </c>
      <c r="M76" s="14"/>
      <c r="N76" s="117" t="s">
        <v>481</v>
      </c>
    </row>
    <row r="77" spans="1:15" ht="48">
      <c r="A77" s="122" t="s">
        <v>1507</v>
      </c>
      <c r="B77" s="17" t="s">
        <v>1515</v>
      </c>
      <c r="C77" s="17" t="s">
        <v>1394</v>
      </c>
      <c r="D77" s="33" t="s">
        <v>1388</v>
      </c>
      <c r="E77" s="17" t="s">
        <v>1511</v>
      </c>
      <c r="F77" s="17" t="s">
        <v>1436</v>
      </c>
      <c r="G77" s="17" t="s">
        <v>34</v>
      </c>
      <c r="H77" s="84" t="s">
        <v>461</v>
      </c>
      <c r="I77" s="22" t="s">
        <v>12</v>
      </c>
      <c r="J77" s="14" t="s">
        <v>775</v>
      </c>
      <c r="K77" s="17" t="s">
        <v>13</v>
      </c>
      <c r="L77" s="14" t="s">
        <v>13</v>
      </c>
      <c r="M77" s="14"/>
      <c r="N77" s="117" t="s">
        <v>481</v>
      </c>
    </row>
    <row r="78" spans="1:15" ht="48">
      <c r="A78" s="122" t="s">
        <v>1508</v>
      </c>
      <c r="B78" s="17" t="s">
        <v>1515</v>
      </c>
      <c r="C78" s="17" t="s">
        <v>1395</v>
      </c>
      <c r="D78" s="33" t="s">
        <v>1389</v>
      </c>
      <c r="E78" s="17" t="s">
        <v>1431</v>
      </c>
      <c r="F78" s="17" t="s">
        <v>1438</v>
      </c>
      <c r="G78" s="17" t="s">
        <v>34</v>
      </c>
      <c r="H78" s="84" t="s">
        <v>461</v>
      </c>
      <c r="I78" s="22" t="s">
        <v>12</v>
      </c>
      <c r="J78" s="14" t="s">
        <v>775</v>
      </c>
      <c r="K78" s="17" t="s">
        <v>13</v>
      </c>
      <c r="L78" s="14" t="s">
        <v>13</v>
      </c>
      <c r="M78" s="14"/>
      <c r="N78" s="117" t="s">
        <v>481</v>
      </c>
    </row>
    <row r="79" spans="1:15" ht="72">
      <c r="A79" s="122" t="s">
        <v>1509</v>
      </c>
      <c r="B79" s="17" t="s">
        <v>1515</v>
      </c>
      <c r="C79" s="17" t="s">
        <v>1396</v>
      </c>
      <c r="D79" s="33" t="s">
        <v>1390</v>
      </c>
      <c r="E79" s="17" t="s">
        <v>1432</v>
      </c>
      <c r="F79" s="17" t="s">
        <v>1437</v>
      </c>
      <c r="G79" s="17" t="s">
        <v>34</v>
      </c>
      <c r="H79" s="84" t="s">
        <v>461</v>
      </c>
      <c r="I79" s="22" t="s">
        <v>12</v>
      </c>
      <c r="J79" s="14" t="s">
        <v>775</v>
      </c>
      <c r="K79" s="17" t="s">
        <v>13</v>
      </c>
      <c r="L79" s="14" t="s">
        <v>13</v>
      </c>
      <c r="M79" s="14"/>
      <c r="N79" s="117" t="s">
        <v>481</v>
      </c>
    </row>
    <row r="80" spans="1:15" ht="48">
      <c r="A80" s="122" t="s">
        <v>1510</v>
      </c>
      <c r="B80" s="17" t="s">
        <v>1515</v>
      </c>
      <c r="C80" s="17" t="s">
        <v>1397</v>
      </c>
      <c r="D80" s="33" t="s">
        <v>1391</v>
      </c>
      <c r="E80" s="17" t="s">
        <v>1433</v>
      </c>
      <c r="F80" s="17" t="s">
        <v>1439</v>
      </c>
      <c r="G80" s="17" t="s">
        <v>34</v>
      </c>
      <c r="H80" s="84" t="s">
        <v>461</v>
      </c>
      <c r="I80" s="22" t="s">
        <v>12</v>
      </c>
      <c r="J80" s="14" t="s">
        <v>775</v>
      </c>
      <c r="K80" s="17" t="s">
        <v>13</v>
      </c>
      <c r="L80" s="14" t="s">
        <v>13</v>
      </c>
      <c r="M80" s="14"/>
      <c r="N80" s="117" t="s">
        <v>481</v>
      </c>
    </row>
  </sheetData>
  <phoneticPr fontId="5" type="noConversion"/>
  <dataValidations count="2">
    <dataValidation type="textLength" operator="lessThanOrEqual" allowBlank="1" showInputMessage="1" showErrorMessage="1" sqref="D54:D59 D6 D9:D10 D12:D14 D20:D21">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C1" workbookViewId="0">
      <selection activeCell="O1" sqref="O1:O1048576"/>
    </sheetView>
  </sheetViews>
  <sheetFormatPr defaultRowHeight="15.6"/>
  <cols>
    <col min="3" max="3" width="16.3984375" customWidth="1"/>
    <col min="4" max="4" width="14.69921875" bestFit="1" customWidth="1"/>
    <col min="5" max="5" width="32.59765625" customWidth="1"/>
    <col min="6" max="6" width="13.19921875" customWidth="1"/>
    <col min="7" max="8" width="5.09765625" customWidth="1"/>
    <col min="9" max="9" width="5" bestFit="1" customWidth="1"/>
    <col min="10" max="10" width="11.3984375" bestFit="1" customWidth="1"/>
    <col min="11" max="11" width="7.8984375" customWidth="1"/>
    <col min="12" max="13" width="7.59765625" customWidth="1"/>
    <col min="14" max="14" width="8.09765625" bestFit="1" customWidth="1"/>
    <col min="15" max="15" width="10.796875" style="149" customWidth="1"/>
  </cols>
  <sheetData>
    <row r="1" spans="1:15" s="2" customFormat="1" ht="35.25" customHeight="1">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1633</v>
      </c>
    </row>
    <row r="2" spans="1:15" s="32" customFormat="1" ht="36">
      <c r="A2" s="14" t="s">
        <v>1021</v>
      </c>
      <c r="B2" s="4" t="s">
        <v>34</v>
      </c>
      <c r="C2" s="17" t="s">
        <v>204</v>
      </c>
      <c r="D2" s="17" t="s">
        <v>159</v>
      </c>
      <c r="E2" s="17" t="s">
        <v>198</v>
      </c>
      <c r="F2" s="84" t="s">
        <v>763</v>
      </c>
      <c r="G2" s="26" t="s">
        <v>56</v>
      </c>
      <c r="H2" s="84" t="s">
        <v>461</v>
      </c>
      <c r="I2" s="4" t="s">
        <v>160</v>
      </c>
      <c r="J2" s="4" t="s">
        <v>776</v>
      </c>
      <c r="K2" s="14" t="s">
        <v>13</v>
      </c>
      <c r="L2" s="14" t="s">
        <v>13</v>
      </c>
      <c r="M2" s="14"/>
      <c r="N2" s="62"/>
      <c r="O2" s="176" t="s">
        <v>1634</v>
      </c>
    </row>
    <row r="3" spans="1:15" s="32" customFormat="1" ht="22.5" customHeight="1">
      <c r="A3" s="14" t="s">
        <v>1022</v>
      </c>
      <c r="B3" s="4" t="s">
        <v>34</v>
      </c>
      <c r="C3" s="17" t="s">
        <v>205</v>
      </c>
      <c r="D3" s="17" t="s">
        <v>161</v>
      </c>
      <c r="E3" s="17" t="s">
        <v>199</v>
      </c>
      <c r="F3" s="84" t="s">
        <v>680</v>
      </c>
      <c r="G3" s="26" t="s">
        <v>56</v>
      </c>
      <c r="H3" s="84" t="s">
        <v>461</v>
      </c>
      <c r="I3" s="4" t="s">
        <v>160</v>
      </c>
      <c r="J3" s="4" t="s">
        <v>776</v>
      </c>
      <c r="K3" s="14" t="s">
        <v>13</v>
      </c>
      <c r="L3" s="14" t="s">
        <v>13</v>
      </c>
      <c r="M3" s="14"/>
      <c r="N3" s="62"/>
      <c r="O3" s="177"/>
    </row>
    <row r="4" spans="1:15">
      <c r="O4" s="177"/>
    </row>
    <row r="5" spans="1:15">
      <c r="O5" s="177"/>
    </row>
    <row r="6" spans="1:15">
      <c r="O6" s="177"/>
    </row>
    <row r="7" spans="1:15">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1">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G1" workbookViewId="0">
      <selection activeCell="O1" sqref="O1:O1048576"/>
    </sheetView>
  </sheetViews>
  <sheetFormatPr defaultColWidth="8.59765625" defaultRowHeight="15.6"/>
  <cols>
    <col min="1" max="1" width="7.19921875" style="34" customWidth="1"/>
    <col min="2" max="2" width="4.59765625" style="34" customWidth="1"/>
    <col min="3" max="3" width="10.5" style="34" bestFit="1" customWidth="1"/>
    <col min="4" max="4" width="20.19921875" style="34" bestFit="1" customWidth="1"/>
    <col min="5" max="5" width="25.09765625" style="34" bestFit="1" customWidth="1"/>
    <col min="6" max="6" width="19.5" style="34" bestFit="1" customWidth="1"/>
    <col min="7" max="8" width="8.59765625" style="34"/>
    <col min="9" max="9" width="4.3984375" style="34" customWidth="1"/>
    <col min="10" max="10" width="14.8984375" style="34" customWidth="1"/>
    <col min="11" max="13" width="8.59765625" style="34"/>
    <col min="14" max="14" width="5" style="34" bestFit="1" customWidth="1"/>
    <col min="15" max="15" width="10.796875" style="149" customWidth="1"/>
    <col min="16" max="16384" width="8.59765625" style="34"/>
  </cols>
  <sheetData>
    <row r="1" spans="1:15" ht="24">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1636</v>
      </c>
    </row>
    <row r="2" spans="1:15" ht="24">
      <c r="A2" s="14" t="s">
        <v>1023</v>
      </c>
      <c r="B2" s="4" t="s">
        <v>387</v>
      </c>
      <c r="C2" s="17" t="s">
        <v>397</v>
      </c>
      <c r="D2" s="33" t="s">
        <v>324</v>
      </c>
      <c r="E2" s="17" t="s">
        <v>332</v>
      </c>
      <c r="F2" s="75" t="s">
        <v>764</v>
      </c>
      <c r="G2" s="17" t="s">
        <v>34</v>
      </c>
      <c r="H2" s="17" t="s">
        <v>461</v>
      </c>
      <c r="I2" s="17" t="s">
        <v>12</v>
      </c>
      <c r="J2" s="14" t="s">
        <v>775</v>
      </c>
      <c r="K2" s="14" t="s">
        <v>13</v>
      </c>
      <c r="L2" s="14" t="s">
        <v>13</v>
      </c>
      <c r="M2" s="14"/>
      <c r="N2" s="62"/>
      <c r="O2" s="176" t="s">
        <v>1634</v>
      </c>
    </row>
    <row r="3" spans="1:15" ht="15" customHeight="1">
      <c r="A3" s="14" t="s">
        <v>1024</v>
      </c>
      <c r="B3" s="4" t="s">
        <v>387</v>
      </c>
      <c r="C3" s="17" t="s">
        <v>398</v>
      </c>
      <c r="D3" s="33" t="s">
        <v>325</v>
      </c>
      <c r="E3" s="17" t="s">
        <v>333</v>
      </c>
      <c r="F3" s="75" t="s">
        <v>765</v>
      </c>
      <c r="G3" s="17" t="s">
        <v>34</v>
      </c>
      <c r="H3" s="17" t="s">
        <v>461</v>
      </c>
      <c r="I3" s="17" t="s">
        <v>12</v>
      </c>
      <c r="J3" s="14" t="s">
        <v>775</v>
      </c>
      <c r="K3" s="14" t="s">
        <v>13</v>
      </c>
      <c r="L3" s="14" t="s">
        <v>13</v>
      </c>
      <c r="M3" s="14"/>
      <c r="N3" s="62"/>
      <c r="O3" s="177"/>
    </row>
    <row r="4" spans="1:15" ht="15" customHeight="1">
      <c r="A4" s="14" t="s">
        <v>1025</v>
      </c>
      <c r="B4" s="4" t="s">
        <v>387</v>
      </c>
      <c r="C4" s="17" t="s">
        <v>399</v>
      </c>
      <c r="D4" s="33" t="s">
        <v>326</v>
      </c>
      <c r="E4" s="17" t="s">
        <v>334</v>
      </c>
      <c r="F4" s="75" t="s">
        <v>683</v>
      </c>
      <c r="G4" s="17" t="s">
        <v>34</v>
      </c>
      <c r="H4" s="17" t="s">
        <v>461</v>
      </c>
      <c r="I4" s="17" t="s">
        <v>12</v>
      </c>
      <c r="J4" s="14" t="s">
        <v>775</v>
      </c>
      <c r="K4" s="14" t="s">
        <v>13</v>
      </c>
      <c r="L4" s="14" t="s">
        <v>13</v>
      </c>
      <c r="M4" s="14"/>
      <c r="N4" s="62"/>
      <c r="O4" s="177"/>
    </row>
    <row r="5" spans="1:15" ht="15" customHeight="1">
      <c r="A5" s="14" t="s">
        <v>1026</v>
      </c>
      <c r="B5" s="4" t="s">
        <v>387</v>
      </c>
      <c r="C5" s="17" t="s">
        <v>400</v>
      </c>
      <c r="D5" s="33" t="s">
        <v>327</v>
      </c>
      <c r="E5" s="17" t="s">
        <v>335</v>
      </c>
      <c r="F5" s="75" t="s">
        <v>684</v>
      </c>
      <c r="G5" s="17" t="s">
        <v>34</v>
      </c>
      <c r="H5" s="17" t="s">
        <v>461</v>
      </c>
      <c r="I5" s="17" t="s">
        <v>12</v>
      </c>
      <c r="J5" s="14" t="s">
        <v>775</v>
      </c>
      <c r="K5" s="14" t="s">
        <v>13</v>
      </c>
      <c r="L5" s="14" t="s">
        <v>13</v>
      </c>
      <c r="M5" s="14"/>
      <c r="N5" s="62"/>
      <c r="O5" s="177"/>
    </row>
    <row r="6" spans="1:15" ht="15" customHeight="1">
      <c r="A6" s="14" t="s">
        <v>1027</v>
      </c>
      <c r="B6" s="4" t="s">
        <v>387</v>
      </c>
      <c r="C6" s="17" t="s">
        <v>401</v>
      </c>
      <c r="D6" s="33" t="s">
        <v>328</v>
      </c>
      <c r="E6" s="17" t="s">
        <v>336</v>
      </c>
      <c r="F6" s="75" t="s">
        <v>685</v>
      </c>
      <c r="G6" s="17" t="s">
        <v>34</v>
      </c>
      <c r="H6" s="17" t="s">
        <v>461</v>
      </c>
      <c r="I6" s="17" t="s">
        <v>12</v>
      </c>
      <c r="J6" s="14" t="s">
        <v>775</v>
      </c>
      <c r="K6" s="14" t="s">
        <v>13</v>
      </c>
      <c r="L6" s="14" t="s">
        <v>13</v>
      </c>
      <c r="M6" s="14"/>
      <c r="N6" s="62"/>
      <c r="O6" s="177"/>
    </row>
    <row r="7" spans="1:15" ht="15" customHeight="1">
      <c r="A7" s="14" t="s">
        <v>1028</v>
      </c>
      <c r="B7" s="4" t="s">
        <v>387</v>
      </c>
      <c r="C7" s="17" t="s">
        <v>402</v>
      </c>
      <c r="D7" s="33" t="s">
        <v>329</v>
      </c>
      <c r="E7" s="17" t="s">
        <v>337</v>
      </c>
      <c r="F7" s="75" t="s">
        <v>686</v>
      </c>
      <c r="G7" s="17" t="s">
        <v>34</v>
      </c>
      <c r="H7" s="17" t="s">
        <v>461</v>
      </c>
      <c r="I7" s="17" t="s">
        <v>12</v>
      </c>
      <c r="J7" s="14" t="s">
        <v>775</v>
      </c>
      <c r="K7" s="14" t="s">
        <v>13</v>
      </c>
      <c r="L7" s="14" t="s">
        <v>13</v>
      </c>
      <c r="M7" s="14"/>
      <c r="N7" s="62"/>
      <c r="O7" s="177"/>
    </row>
    <row r="8" spans="1:15" ht="15" customHeight="1">
      <c r="A8" s="14" t="s">
        <v>1029</v>
      </c>
      <c r="B8" s="4" t="s">
        <v>387</v>
      </c>
      <c r="C8" s="17" t="s">
        <v>403</v>
      </c>
      <c r="D8" s="33" t="s">
        <v>330</v>
      </c>
      <c r="E8" s="17" t="s">
        <v>338</v>
      </c>
      <c r="F8" s="75" t="s">
        <v>687</v>
      </c>
      <c r="G8" s="17" t="s">
        <v>34</v>
      </c>
      <c r="H8" s="17" t="s">
        <v>461</v>
      </c>
      <c r="I8" s="17" t="s">
        <v>12</v>
      </c>
      <c r="J8" s="14" t="s">
        <v>775</v>
      </c>
      <c r="K8" s="14" t="s">
        <v>13</v>
      </c>
      <c r="L8" s="14" t="s">
        <v>13</v>
      </c>
      <c r="M8" s="14"/>
      <c r="N8" s="62"/>
      <c r="O8" s="177"/>
    </row>
    <row r="9" spans="1:15" ht="15" customHeight="1">
      <c r="A9" s="14" t="s">
        <v>1030</v>
      </c>
      <c r="B9" s="4" t="s">
        <v>387</v>
      </c>
      <c r="C9" s="17" t="s">
        <v>404</v>
      </c>
      <c r="D9" s="33" t="s">
        <v>331</v>
      </c>
      <c r="E9" s="17" t="s">
        <v>339</v>
      </c>
      <c r="F9" s="75" t="s">
        <v>688</v>
      </c>
      <c r="G9" s="17" t="s">
        <v>34</v>
      </c>
      <c r="H9" s="17" t="s">
        <v>461</v>
      </c>
      <c r="I9" s="17" t="s">
        <v>12</v>
      </c>
      <c r="J9" s="14" t="s">
        <v>775</v>
      </c>
      <c r="K9" s="14" t="s">
        <v>13</v>
      </c>
      <c r="L9" s="14" t="s">
        <v>13</v>
      </c>
      <c r="M9" s="14"/>
      <c r="N9" s="62"/>
      <c r="O9" s="177"/>
    </row>
    <row r="10" spans="1:15" ht="15" customHeight="1">
      <c r="O10" s="177"/>
    </row>
    <row r="11" spans="1:15" ht="15" customHeight="1">
      <c r="O11" s="177"/>
    </row>
    <row r="12" spans="1:15" ht="15" customHeight="1">
      <c r="O12" s="177"/>
    </row>
    <row r="13" spans="1:15" ht="15" customHeight="1">
      <c r="O13" s="177"/>
    </row>
    <row r="14" spans="1:15" ht="15" customHeight="1">
      <c r="O14" s="177"/>
    </row>
    <row r="15" spans="1:15" ht="15" customHeight="1">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1">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62"/>
  <sheetViews>
    <sheetView topLeftCell="E1" workbookViewId="0">
      <selection activeCell="O1" sqref="O1:O1048576"/>
    </sheetView>
  </sheetViews>
  <sheetFormatPr defaultColWidth="8.59765625" defaultRowHeight="15.6"/>
  <cols>
    <col min="1" max="1" width="11" style="34" customWidth="1"/>
    <col min="2" max="2" width="4.59765625" style="34" customWidth="1"/>
    <col min="3" max="3" width="28.59765625" style="34" customWidth="1"/>
    <col min="4" max="4" width="33" style="34" customWidth="1"/>
    <col min="5" max="5" width="54.19921875" style="34" customWidth="1"/>
    <col min="6" max="6" width="7.3984375" style="34" customWidth="1"/>
    <col min="7" max="8" width="8.59765625" style="34"/>
    <col min="9" max="9" width="2.8984375" style="34" customWidth="1"/>
    <col min="10" max="10" width="15.59765625" style="34" customWidth="1"/>
    <col min="11" max="13" width="8.59765625" style="34"/>
    <col min="14" max="14" width="5" style="34" bestFit="1" customWidth="1"/>
    <col min="15" max="15" width="10.796875" style="149" customWidth="1"/>
    <col min="16" max="16384" width="8.59765625" style="34"/>
  </cols>
  <sheetData>
    <row r="1" spans="1:15" ht="24">
      <c r="A1" s="1" t="s">
        <v>9</v>
      </c>
      <c r="B1" s="1" t="s">
        <v>10</v>
      </c>
      <c r="C1" s="1" t="s">
        <v>472</v>
      </c>
      <c r="D1" s="1" t="s">
        <v>473</v>
      </c>
      <c r="E1" s="1" t="s">
        <v>474</v>
      </c>
      <c r="F1" s="1" t="s">
        <v>475</v>
      </c>
      <c r="G1" s="1" t="s">
        <v>14</v>
      </c>
      <c r="H1" s="71" t="s">
        <v>460</v>
      </c>
      <c r="I1" s="1" t="s">
        <v>0</v>
      </c>
      <c r="J1" s="1" t="s">
        <v>476</v>
      </c>
      <c r="K1" s="1" t="s">
        <v>477</v>
      </c>
      <c r="L1" s="1" t="s">
        <v>478</v>
      </c>
      <c r="M1" s="71" t="s">
        <v>595</v>
      </c>
      <c r="N1" s="1" t="s">
        <v>1</v>
      </c>
      <c r="O1" s="175" t="s">
        <v>1637</v>
      </c>
    </row>
    <row r="2" spans="1:15" s="44" customFormat="1" ht="34.5" customHeight="1">
      <c r="A2" s="3" t="s">
        <v>1170</v>
      </c>
      <c r="B2" s="42" t="s">
        <v>387</v>
      </c>
      <c r="C2" s="35" t="s">
        <v>291</v>
      </c>
      <c r="D2" s="35" t="s">
        <v>306</v>
      </c>
      <c r="E2" s="35" t="s">
        <v>307</v>
      </c>
      <c r="F2" s="35" t="s">
        <v>308</v>
      </c>
      <c r="G2" s="36" t="s">
        <v>34</v>
      </c>
      <c r="H2" s="85" t="s">
        <v>461</v>
      </c>
      <c r="I2" s="35" t="s">
        <v>12</v>
      </c>
      <c r="J2" s="63" t="s">
        <v>773</v>
      </c>
      <c r="K2" s="36" t="s">
        <v>13</v>
      </c>
      <c r="L2" s="36" t="s">
        <v>13</v>
      </c>
      <c r="M2" s="36"/>
      <c r="N2" s="62"/>
      <c r="O2" s="176" t="s">
        <v>1634</v>
      </c>
    </row>
    <row r="3" spans="1:15" s="44" customFormat="1" ht="16.5" customHeight="1">
      <c r="A3" s="3" t="s">
        <v>1031</v>
      </c>
      <c r="B3" s="42" t="s">
        <v>387</v>
      </c>
      <c r="C3" s="35" t="s">
        <v>273</v>
      </c>
      <c r="D3" s="35" t="s">
        <v>309</v>
      </c>
      <c r="E3" s="35" t="s">
        <v>310</v>
      </c>
      <c r="F3" s="35" t="s">
        <v>311</v>
      </c>
      <c r="G3" s="36" t="s">
        <v>34</v>
      </c>
      <c r="H3" s="85" t="s">
        <v>461</v>
      </c>
      <c r="I3" s="35" t="s">
        <v>36</v>
      </c>
      <c r="J3" s="63" t="s">
        <v>773</v>
      </c>
      <c r="K3" s="36" t="s">
        <v>13</v>
      </c>
      <c r="L3" s="36" t="s">
        <v>13</v>
      </c>
      <c r="M3" s="36"/>
      <c r="N3" s="62"/>
      <c r="O3" s="177"/>
    </row>
    <row r="4" spans="1:15" s="44" customFormat="1" ht="15" customHeight="1">
      <c r="A4" s="3" t="s">
        <v>1032</v>
      </c>
      <c r="B4" s="42" t="s">
        <v>34</v>
      </c>
      <c r="C4" s="35" t="s">
        <v>276</v>
      </c>
      <c r="D4" s="35" t="s">
        <v>312</v>
      </c>
      <c r="E4" s="35" t="s">
        <v>313</v>
      </c>
      <c r="F4" s="35" t="s">
        <v>314</v>
      </c>
      <c r="G4" s="36" t="s">
        <v>34</v>
      </c>
      <c r="H4" s="85" t="s">
        <v>461</v>
      </c>
      <c r="I4" s="35" t="s">
        <v>277</v>
      </c>
      <c r="J4" s="63" t="s">
        <v>773</v>
      </c>
      <c r="K4" s="36" t="s">
        <v>13</v>
      </c>
      <c r="L4" s="36" t="s">
        <v>13</v>
      </c>
      <c r="M4" s="36"/>
      <c r="N4" s="62"/>
      <c r="O4" s="177"/>
    </row>
    <row r="5" spans="1:15" s="44" customFormat="1" ht="17.25" customHeight="1">
      <c r="A5" s="3" t="s">
        <v>1033</v>
      </c>
      <c r="B5" s="42" t="s">
        <v>34</v>
      </c>
      <c r="C5" s="35" t="s">
        <v>278</v>
      </c>
      <c r="D5" s="35" t="s">
        <v>315</v>
      </c>
      <c r="E5" s="35" t="s">
        <v>316</v>
      </c>
      <c r="F5" s="35" t="s">
        <v>317</v>
      </c>
      <c r="G5" s="36" t="s">
        <v>34</v>
      </c>
      <c r="H5" s="85" t="s">
        <v>461</v>
      </c>
      <c r="I5" s="35" t="s">
        <v>277</v>
      </c>
      <c r="J5" s="63" t="s">
        <v>773</v>
      </c>
      <c r="K5" s="36" t="s">
        <v>13</v>
      </c>
      <c r="L5" s="36" t="s">
        <v>13</v>
      </c>
      <c r="M5" s="36"/>
      <c r="N5" s="62"/>
      <c r="O5" s="177"/>
    </row>
    <row r="6" spans="1:15" s="44" customFormat="1" ht="17.25" customHeight="1">
      <c r="A6" s="3" t="s">
        <v>1034</v>
      </c>
      <c r="B6" s="42" t="s">
        <v>34</v>
      </c>
      <c r="C6" s="35" t="s">
        <v>279</v>
      </c>
      <c r="D6" s="35" t="s">
        <v>318</v>
      </c>
      <c r="E6" s="35" t="s">
        <v>319</v>
      </c>
      <c r="F6" s="35" t="s">
        <v>320</v>
      </c>
      <c r="G6" s="36" t="s">
        <v>34</v>
      </c>
      <c r="H6" s="85" t="s">
        <v>461</v>
      </c>
      <c r="I6" s="35" t="s">
        <v>11</v>
      </c>
      <c r="J6" s="63" t="s">
        <v>773</v>
      </c>
      <c r="K6" s="36" t="s">
        <v>13</v>
      </c>
      <c r="L6" s="36" t="s">
        <v>13</v>
      </c>
      <c r="M6" s="36"/>
      <c r="N6" s="62"/>
      <c r="O6" s="177"/>
    </row>
    <row r="7" spans="1:15" s="44" customFormat="1" ht="15" customHeight="1">
      <c r="A7" s="3" t="s">
        <v>1035</v>
      </c>
      <c r="B7" s="42" t="s">
        <v>34</v>
      </c>
      <c r="C7" s="35" t="s">
        <v>281</v>
      </c>
      <c r="D7" s="35" t="s">
        <v>321</v>
      </c>
      <c r="E7" s="35" t="s">
        <v>322</v>
      </c>
      <c r="F7" s="35" t="s">
        <v>323</v>
      </c>
      <c r="G7" s="36" t="s">
        <v>34</v>
      </c>
      <c r="H7" s="85" t="s">
        <v>461</v>
      </c>
      <c r="I7" s="35" t="s">
        <v>11</v>
      </c>
      <c r="J7" s="63" t="s">
        <v>773</v>
      </c>
      <c r="K7" s="36" t="s">
        <v>13</v>
      </c>
      <c r="L7" s="36" t="s">
        <v>13</v>
      </c>
      <c r="M7" s="36"/>
      <c r="N7" s="62"/>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2:D5">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RowHeight="15.6"/>
  <cols>
    <col min="3" max="3" width="13.59765625" customWidth="1"/>
    <col min="4" max="4" width="19.5" customWidth="1"/>
    <col min="5" max="5" width="26.09765625" customWidth="1"/>
    <col min="6" max="6" width="32.09765625" customWidth="1"/>
    <col min="10" max="10" width="11.5" customWidth="1"/>
    <col min="15" max="15" width="10.796875" style="149" customWidth="1"/>
  </cols>
  <sheetData>
    <row r="1" spans="1:15" s="2" customFormat="1" ht="35.25" customHeight="1">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1635</v>
      </c>
    </row>
    <row r="2" spans="1:15" s="125" customFormat="1" ht="72">
      <c r="A2" s="127" t="s">
        <v>1356</v>
      </c>
      <c r="B2" s="127" t="s">
        <v>502</v>
      </c>
      <c r="C2" s="128" t="s">
        <v>1135</v>
      </c>
      <c r="D2" s="128" t="s">
        <v>1136</v>
      </c>
      <c r="E2" s="128" t="s">
        <v>1169</v>
      </c>
      <c r="F2" s="128" t="s">
        <v>1512</v>
      </c>
      <c r="G2" s="128" t="s">
        <v>39</v>
      </c>
      <c r="H2" s="129" t="s">
        <v>461</v>
      </c>
      <c r="I2" s="127" t="s">
        <v>40</v>
      </c>
      <c r="J2" s="130" t="s">
        <v>774</v>
      </c>
      <c r="K2" s="130" t="s">
        <v>13</v>
      </c>
      <c r="L2" s="130" t="s">
        <v>13</v>
      </c>
      <c r="M2" s="130"/>
      <c r="N2" s="131" t="s">
        <v>1138</v>
      </c>
      <c r="O2" s="176" t="s">
        <v>1634</v>
      </c>
    </row>
    <row r="3" spans="1:15" s="125" customFormat="1" ht="96">
      <c r="A3" s="127" t="s">
        <v>1171</v>
      </c>
      <c r="B3" s="127" t="s">
        <v>502</v>
      </c>
      <c r="C3" s="128" t="s">
        <v>1139</v>
      </c>
      <c r="D3" s="128" t="s">
        <v>1140</v>
      </c>
      <c r="E3" s="132" t="s">
        <v>1370</v>
      </c>
      <c r="F3" s="128" t="s">
        <v>1141</v>
      </c>
      <c r="G3" s="128" t="s">
        <v>39</v>
      </c>
      <c r="H3" s="129" t="s">
        <v>461</v>
      </c>
      <c r="I3" s="127" t="s">
        <v>40</v>
      </c>
      <c r="J3" s="130" t="s">
        <v>774</v>
      </c>
      <c r="K3" s="130" t="s">
        <v>13</v>
      </c>
      <c r="L3" s="130" t="s">
        <v>13</v>
      </c>
      <c r="M3" s="130"/>
      <c r="N3" s="131" t="s">
        <v>1138</v>
      </c>
      <c r="O3" s="177"/>
    </row>
    <row r="4" spans="1:15" s="125" customFormat="1" ht="36">
      <c r="A4" s="127" t="s">
        <v>1172</v>
      </c>
      <c r="B4" s="127" t="s">
        <v>502</v>
      </c>
      <c r="C4" s="128" t="s">
        <v>1142</v>
      </c>
      <c r="D4" s="128" t="s">
        <v>1143</v>
      </c>
      <c r="E4" s="128" t="s">
        <v>1162</v>
      </c>
      <c r="F4" s="128" t="s">
        <v>1553</v>
      </c>
      <c r="G4" s="128" t="s">
        <v>39</v>
      </c>
      <c r="H4" s="129" t="s">
        <v>461</v>
      </c>
      <c r="I4" s="128" t="s">
        <v>40</v>
      </c>
      <c r="J4" s="130" t="s">
        <v>1137</v>
      </c>
      <c r="K4" s="130" t="s">
        <v>13</v>
      </c>
      <c r="L4" s="130" t="s">
        <v>13</v>
      </c>
      <c r="M4" s="130"/>
      <c r="N4" s="131" t="s">
        <v>1138</v>
      </c>
      <c r="O4" s="177"/>
    </row>
    <row r="5" spans="1:15" s="125" customFormat="1" ht="72">
      <c r="A5" s="127" t="s">
        <v>1173</v>
      </c>
      <c r="B5" s="127" t="s">
        <v>1148</v>
      </c>
      <c r="C5" s="128" t="s">
        <v>1149</v>
      </c>
      <c r="D5" s="128" t="s">
        <v>1150</v>
      </c>
      <c r="E5" s="128" t="s">
        <v>1165</v>
      </c>
      <c r="F5" s="128" t="s">
        <v>1151</v>
      </c>
      <c r="G5" s="127" t="s">
        <v>39</v>
      </c>
      <c r="H5" s="129" t="s">
        <v>461</v>
      </c>
      <c r="I5" s="128" t="s">
        <v>779</v>
      </c>
      <c r="J5" s="130" t="s">
        <v>1137</v>
      </c>
      <c r="K5" s="130" t="s">
        <v>13</v>
      </c>
      <c r="L5" s="130" t="s">
        <v>13</v>
      </c>
      <c r="M5" s="130"/>
      <c r="N5" s="131" t="s">
        <v>1138</v>
      </c>
      <c r="O5" s="177"/>
    </row>
    <row r="6" spans="1:15" s="125" customFormat="1" ht="48">
      <c r="A6" s="127" t="s">
        <v>1174</v>
      </c>
      <c r="B6" s="127" t="s">
        <v>1148</v>
      </c>
      <c r="C6" s="128" t="s">
        <v>1183</v>
      </c>
      <c r="D6" s="128" t="s">
        <v>1152</v>
      </c>
      <c r="E6" s="128" t="s">
        <v>1166</v>
      </c>
      <c r="F6" s="128" t="s">
        <v>1153</v>
      </c>
      <c r="G6" s="127" t="s">
        <v>119</v>
      </c>
      <c r="H6" s="129" t="s">
        <v>461</v>
      </c>
      <c r="I6" s="128" t="s">
        <v>779</v>
      </c>
      <c r="J6" s="130" t="s">
        <v>1137</v>
      </c>
      <c r="K6" s="130" t="s">
        <v>13</v>
      </c>
      <c r="L6" s="130" t="s">
        <v>13</v>
      </c>
      <c r="M6" s="130"/>
      <c r="N6" s="131" t="s">
        <v>1138</v>
      </c>
      <c r="O6" s="177"/>
    </row>
    <row r="7" spans="1:15" s="125" customFormat="1" ht="60">
      <c r="A7" s="127" t="s">
        <v>1185</v>
      </c>
      <c r="B7" s="127" t="s">
        <v>1148</v>
      </c>
      <c r="C7" s="128" t="s">
        <v>1194</v>
      </c>
      <c r="D7" s="128" t="s">
        <v>1204</v>
      </c>
      <c r="E7" s="128" t="s">
        <v>1208</v>
      </c>
      <c r="F7" s="128" t="s">
        <v>1209</v>
      </c>
      <c r="G7" s="127" t="s">
        <v>1205</v>
      </c>
      <c r="H7" s="129" t="s">
        <v>1206</v>
      </c>
      <c r="I7" s="128" t="s">
        <v>164</v>
      </c>
      <c r="J7" s="130" t="s">
        <v>1207</v>
      </c>
      <c r="K7" s="130" t="s">
        <v>63</v>
      </c>
      <c r="L7" s="130" t="s">
        <v>63</v>
      </c>
      <c r="M7" s="130"/>
      <c r="N7" s="131" t="s">
        <v>479</v>
      </c>
      <c r="O7" s="177"/>
    </row>
    <row r="8" spans="1:15" s="125" customFormat="1" ht="48">
      <c r="A8" s="127" t="s">
        <v>1186</v>
      </c>
      <c r="B8" s="127" t="s">
        <v>1148</v>
      </c>
      <c r="C8" s="128" t="s">
        <v>1257</v>
      </c>
      <c r="D8" s="128" t="s">
        <v>1210</v>
      </c>
      <c r="E8" s="128" t="s">
        <v>1212</v>
      </c>
      <c r="F8" s="128" t="s">
        <v>1213</v>
      </c>
      <c r="G8" s="127" t="s">
        <v>1205</v>
      </c>
      <c r="H8" s="129" t="s">
        <v>1211</v>
      </c>
      <c r="I8" s="128" t="s">
        <v>164</v>
      </c>
      <c r="J8" s="130" t="s">
        <v>1207</v>
      </c>
      <c r="K8" s="130" t="s">
        <v>63</v>
      </c>
      <c r="L8" s="130" t="s">
        <v>63</v>
      </c>
      <c r="M8" s="130"/>
      <c r="N8" s="131" t="s">
        <v>479</v>
      </c>
      <c r="O8" s="177"/>
    </row>
    <row r="9" spans="1:15" s="125" customFormat="1" ht="36">
      <c r="A9" s="127" t="s">
        <v>1187</v>
      </c>
      <c r="B9" s="128" t="s">
        <v>1256</v>
      </c>
      <c r="C9" s="128" t="s">
        <v>1306</v>
      </c>
      <c r="D9" s="128" t="s">
        <v>1304</v>
      </c>
      <c r="E9" s="128" t="s">
        <v>1297</v>
      </c>
      <c r="F9" s="128" t="s">
        <v>1298</v>
      </c>
      <c r="G9" s="128" t="s">
        <v>56</v>
      </c>
      <c r="H9" s="128" t="s">
        <v>1206</v>
      </c>
      <c r="I9" s="128" t="s">
        <v>89</v>
      </c>
      <c r="J9" s="128" t="s">
        <v>1373</v>
      </c>
      <c r="K9" s="128" t="s">
        <v>63</v>
      </c>
      <c r="L9" s="128" t="s">
        <v>63</v>
      </c>
      <c r="M9" s="128"/>
      <c r="N9" s="131" t="s">
        <v>479</v>
      </c>
      <c r="O9" s="177"/>
    </row>
    <row r="10" spans="1:15" s="125" customFormat="1" ht="36">
      <c r="A10" s="127" t="s">
        <v>1188</v>
      </c>
      <c r="B10" s="128" t="s">
        <v>1256</v>
      </c>
      <c r="C10" s="128" t="s">
        <v>1305</v>
      </c>
      <c r="D10" s="128" t="s">
        <v>1299</v>
      </c>
      <c r="E10" s="128" t="s">
        <v>1300</v>
      </c>
      <c r="F10" s="128" t="s">
        <v>1301</v>
      </c>
      <c r="G10" s="128" t="s">
        <v>56</v>
      </c>
      <c r="H10" s="128" t="s">
        <v>1206</v>
      </c>
      <c r="I10" s="128" t="s">
        <v>89</v>
      </c>
      <c r="J10" s="128" t="s">
        <v>1373</v>
      </c>
      <c r="K10" s="128" t="s">
        <v>63</v>
      </c>
      <c r="L10" s="128" t="s">
        <v>63</v>
      </c>
      <c r="M10" s="128"/>
      <c r="N10" s="131" t="s">
        <v>479</v>
      </c>
      <c r="O10" s="177"/>
    </row>
    <row r="11" spans="1:15" s="125" customFormat="1" ht="36">
      <c r="A11" s="127" t="s">
        <v>1189</v>
      </c>
      <c r="B11" s="128" t="s">
        <v>1256</v>
      </c>
      <c r="C11" s="128" t="s">
        <v>1259</v>
      </c>
      <c r="D11" s="128" t="s">
        <v>1223</v>
      </c>
      <c r="E11" s="128" t="s">
        <v>1440</v>
      </c>
      <c r="F11" s="128" t="s">
        <v>1443</v>
      </c>
      <c r="G11" s="128" t="s">
        <v>1218</v>
      </c>
      <c r="H11" s="128" t="s">
        <v>1219</v>
      </c>
      <c r="I11" s="128" t="s">
        <v>1220</v>
      </c>
      <c r="J11" s="128" t="s">
        <v>1221</v>
      </c>
      <c r="K11" s="128" t="s">
        <v>1222</v>
      </c>
      <c r="L11" s="128" t="s">
        <v>1222</v>
      </c>
      <c r="M11" s="128"/>
      <c r="N11" s="131" t="s">
        <v>479</v>
      </c>
      <c r="O11" s="177"/>
    </row>
    <row r="12" spans="1:15" s="125" customFormat="1" ht="25.2">
      <c r="A12" s="127" t="s">
        <v>1190</v>
      </c>
      <c r="B12" s="128" t="s">
        <v>1256</v>
      </c>
      <c r="C12" s="128" t="s">
        <v>1260</v>
      </c>
      <c r="D12" s="128" t="s">
        <v>1224</v>
      </c>
      <c r="E12" s="128" t="s">
        <v>1441</v>
      </c>
      <c r="F12" s="128" t="s">
        <v>1444</v>
      </c>
      <c r="G12" s="128" t="s">
        <v>1218</v>
      </c>
      <c r="H12" s="128" t="s">
        <v>1219</v>
      </c>
      <c r="I12" s="128" t="s">
        <v>1220</v>
      </c>
      <c r="J12" s="128" t="s">
        <v>1221</v>
      </c>
      <c r="K12" s="128" t="s">
        <v>1222</v>
      </c>
      <c r="L12" s="128" t="s">
        <v>1222</v>
      </c>
      <c r="M12" s="128"/>
      <c r="N12" s="131" t="s">
        <v>479</v>
      </c>
      <c r="O12" s="177"/>
    </row>
    <row r="13" spans="1:15" s="125" customFormat="1" ht="25.2">
      <c r="A13" s="127" t="s">
        <v>1247</v>
      </c>
      <c r="B13" s="128" t="s">
        <v>1256</v>
      </c>
      <c r="C13" s="128" t="s">
        <v>1261</v>
      </c>
      <c r="D13" s="128" t="s">
        <v>1225</v>
      </c>
      <c r="E13" s="128" t="s">
        <v>1442</v>
      </c>
      <c r="F13" s="128" t="s">
        <v>1445</v>
      </c>
      <c r="G13" s="128" t="s">
        <v>1218</v>
      </c>
      <c r="H13" s="128" t="s">
        <v>1219</v>
      </c>
      <c r="I13" s="128" t="s">
        <v>1220</v>
      </c>
      <c r="J13" s="128" t="s">
        <v>1221</v>
      </c>
      <c r="K13" s="128" t="s">
        <v>1222</v>
      </c>
      <c r="L13" s="128" t="s">
        <v>1222</v>
      </c>
      <c r="M13" s="128"/>
      <c r="N13" s="131" t="s">
        <v>479</v>
      </c>
      <c r="O13" s="177"/>
    </row>
    <row r="14" spans="1:15" s="125" customFormat="1" ht="25.2">
      <c r="A14" s="127" t="s">
        <v>1248</v>
      </c>
      <c r="B14" s="128" t="s">
        <v>1256</v>
      </c>
      <c r="C14" s="128" t="s">
        <v>1262</v>
      </c>
      <c r="D14" s="128" t="s">
        <v>1226</v>
      </c>
      <c r="E14" s="128" t="s">
        <v>1307</v>
      </c>
      <c r="F14" s="128" t="s">
        <v>1236</v>
      </c>
      <c r="G14" s="128" t="s">
        <v>1218</v>
      </c>
      <c r="H14" s="128" t="s">
        <v>1219</v>
      </c>
      <c r="I14" s="128" t="s">
        <v>1220</v>
      </c>
      <c r="J14" s="128" t="s">
        <v>1221</v>
      </c>
      <c r="K14" s="128" t="s">
        <v>1222</v>
      </c>
      <c r="L14" s="128" t="s">
        <v>1222</v>
      </c>
      <c r="M14" s="128"/>
      <c r="N14" s="131" t="s">
        <v>479</v>
      </c>
      <c r="O14" s="177"/>
    </row>
    <row r="15" spans="1:15" s="125" customFormat="1" ht="25.2">
      <c r="A15" s="127" t="s">
        <v>1249</v>
      </c>
      <c r="B15" s="128" t="s">
        <v>1256</v>
      </c>
      <c r="C15" s="128" t="s">
        <v>1263</v>
      </c>
      <c r="D15" s="128" t="s">
        <v>1227</v>
      </c>
      <c r="E15" s="128" t="s">
        <v>1454</v>
      </c>
      <c r="F15" s="128" t="s">
        <v>1455</v>
      </c>
      <c r="G15" s="128" t="s">
        <v>1218</v>
      </c>
      <c r="H15" s="128" t="s">
        <v>1219</v>
      </c>
      <c r="I15" s="128" t="s">
        <v>1220</v>
      </c>
      <c r="J15" s="128" t="s">
        <v>1221</v>
      </c>
      <c r="K15" s="128" t="s">
        <v>1222</v>
      </c>
      <c r="L15" s="128" t="s">
        <v>1222</v>
      </c>
      <c r="M15" s="128"/>
      <c r="N15" s="131" t="s">
        <v>479</v>
      </c>
      <c r="O15" s="178"/>
    </row>
    <row r="16" spans="1:15" s="125" customFormat="1" ht="25.2">
      <c r="A16" s="127" t="s">
        <v>1250</v>
      </c>
      <c r="B16" s="128" t="s">
        <v>1256</v>
      </c>
      <c r="C16" s="128" t="s">
        <v>1264</v>
      </c>
      <c r="D16" s="128" t="s">
        <v>1228</v>
      </c>
      <c r="E16" s="128" t="s">
        <v>1308</v>
      </c>
      <c r="F16" s="128" t="s">
        <v>1237</v>
      </c>
      <c r="G16" s="128" t="s">
        <v>1218</v>
      </c>
      <c r="H16" s="128" t="s">
        <v>1219</v>
      </c>
      <c r="I16" s="128" t="s">
        <v>1220</v>
      </c>
      <c r="J16" s="128" t="s">
        <v>1221</v>
      </c>
      <c r="K16" s="128" t="s">
        <v>1222</v>
      </c>
      <c r="L16" s="128" t="s">
        <v>1222</v>
      </c>
      <c r="M16" s="128"/>
      <c r="N16" s="131" t="s">
        <v>479</v>
      </c>
      <c r="O16" s="178"/>
    </row>
    <row r="17" spans="1:15" s="125" customFormat="1" ht="25.2">
      <c r="A17" s="127" t="s">
        <v>1251</v>
      </c>
      <c r="B17" s="128" t="s">
        <v>1256</v>
      </c>
      <c r="C17" s="128" t="s">
        <v>1265</v>
      </c>
      <c r="D17" s="128" t="s">
        <v>1229</v>
      </c>
      <c r="E17" s="128" t="s">
        <v>1309</v>
      </c>
      <c r="F17" s="128" t="s">
        <v>1238</v>
      </c>
      <c r="G17" s="128" t="s">
        <v>1218</v>
      </c>
      <c r="H17" s="128" t="s">
        <v>1219</v>
      </c>
      <c r="I17" s="128" t="s">
        <v>1220</v>
      </c>
      <c r="J17" s="128" t="s">
        <v>1221</v>
      </c>
      <c r="K17" s="128" t="s">
        <v>1222</v>
      </c>
      <c r="L17" s="128" t="s">
        <v>1222</v>
      </c>
      <c r="M17" s="128"/>
      <c r="N17" s="131" t="s">
        <v>479</v>
      </c>
      <c r="O17" s="178"/>
    </row>
    <row r="18" spans="1:15" s="125" customFormat="1" ht="25.2">
      <c r="A18" s="127" t="s">
        <v>1252</v>
      </c>
      <c r="B18" s="128" t="s">
        <v>1256</v>
      </c>
      <c r="C18" s="128" t="s">
        <v>1266</v>
      </c>
      <c r="D18" s="128" t="s">
        <v>1230</v>
      </c>
      <c r="E18" s="128" t="s">
        <v>1310</v>
      </c>
      <c r="F18" s="128" t="s">
        <v>1239</v>
      </c>
      <c r="G18" s="128" t="s">
        <v>1218</v>
      </c>
      <c r="H18" s="128" t="s">
        <v>1219</v>
      </c>
      <c r="I18" s="128" t="s">
        <v>1220</v>
      </c>
      <c r="J18" s="128" t="s">
        <v>1221</v>
      </c>
      <c r="K18" s="128" t="s">
        <v>1222</v>
      </c>
      <c r="L18" s="128" t="s">
        <v>1222</v>
      </c>
      <c r="M18" s="128"/>
      <c r="N18" s="131" t="s">
        <v>479</v>
      </c>
      <c r="O18" s="178"/>
    </row>
    <row r="19" spans="1:15" s="125" customFormat="1" ht="25.2">
      <c r="A19" s="127" t="s">
        <v>1253</v>
      </c>
      <c r="B19" s="128" t="s">
        <v>1256</v>
      </c>
      <c r="C19" s="128" t="s">
        <v>1267</v>
      </c>
      <c r="D19" s="128" t="s">
        <v>1231</v>
      </c>
      <c r="E19" s="128" t="s">
        <v>1311</v>
      </c>
      <c r="F19" s="128" t="s">
        <v>1240</v>
      </c>
      <c r="G19" s="128" t="s">
        <v>1218</v>
      </c>
      <c r="H19" s="128" t="s">
        <v>1219</v>
      </c>
      <c r="I19" s="128" t="s">
        <v>1220</v>
      </c>
      <c r="J19" s="128" t="s">
        <v>1221</v>
      </c>
      <c r="K19" s="128" t="s">
        <v>1222</v>
      </c>
      <c r="L19" s="128" t="s">
        <v>1222</v>
      </c>
      <c r="M19" s="128"/>
      <c r="N19" s="131" t="s">
        <v>479</v>
      </c>
      <c r="O19" s="178"/>
    </row>
    <row r="20" spans="1:15" s="125" customFormat="1" ht="25.2">
      <c r="A20" s="127" t="s">
        <v>1254</v>
      </c>
      <c r="B20" s="128" t="s">
        <v>1256</v>
      </c>
      <c r="C20" s="128" t="s">
        <v>1258</v>
      </c>
      <c r="D20" s="128" t="s">
        <v>1232</v>
      </c>
      <c r="E20" s="128" t="s">
        <v>1312</v>
      </c>
      <c r="F20" s="128" t="s">
        <v>1241</v>
      </c>
      <c r="G20" s="128" t="s">
        <v>1218</v>
      </c>
      <c r="H20" s="128" t="s">
        <v>1219</v>
      </c>
      <c r="I20" s="128" t="s">
        <v>1220</v>
      </c>
      <c r="J20" s="128" t="s">
        <v>1221</v>
      </c>
      <c r="K20" s="128" t="s">
        <v>1222</v>
      </c>
      <c r="L20" s="128" t="s">
        <v>1222</v>
      </c>
      <c r="M20" s="128"/>
      <c r="N20" s="131" t="s">
        <v>479</v>
      </c>
      <c r="O20" s="178"/>
    </row>
    <row r="21" spans="1:15" s="125" customFormat="1" ht="25.2">
      <c r="A21" s="127" t="s">
        <v>1255</v>
      </c>
      <c r="B21" s="128" t="s">
        <v>1256</v>
      </c>
      <c r="C21" s="128" t="s">
        <v>1269</v>
      </c>
      <c r="D21" s="128" t="s">
        <v>1233</v>
      </c>
      <c r="E21" s="128" t="s">
        <v>1313</v>
      </c>
      <c r="F21" s="128" t="s">
        <v>1242</v>
      </c>
      <c r="G21" s="128" t="s">
        <v>1218</v>
      </c>
      <c r="H21" s="128" t="s">
        <v>1219</v>
      </c>
      <c r="I21" s="128" t="s">
        <v>1220</v>
      </c>
      <c r="J21" s="128" t="s">
        <v>1221</v>
      </c>
      <c r="K21" s="128" t="s">
        <v>1222</v>
      </c>
      <c r="L21" s="128" t="s">
        <v>1222</v>
      </c>
      <c r="M21" s="128"/>
      <c r="N21" s="131" t="s">
        <v>479</v>
      </c>
      <c r="O21" s="149"/>
    </row>
    <row r="22" spans="1:15" s="125" customFormat="1" ht="25.2">
      <c r="A22" s="127" t="s">
        <v>1302</v>
      </c>
      <c r="B22" s="128" t="s">
        <v>1256</v>
      </c>
      <c r="C22" s="128" t="s">
        <v>1270</v>
      </c>
      <c r="D22" s="128" t="s">
        <v>1234</v>
      </c>
      <c r="E22" s="128" t="s">
        <v>1314</v>
      </c>
      <c r="F22" s="128" t="s">
        <v>1243</v>
      </c>
      <c r="G22" s="128" t="s">
        <v>1218</v>
      </c>
      <c r="H22" s="128" t="s">
        <v>1219</v>
      </c>
      <c r="I22" s="128" t="s">
        <v>1220</v>
      </c>
      <c r="J22" s="128" t="s">
        <v>1221</v>
      </c>
      <c r="K22" s="128" t="s">
        <v>1222</v>
      </c>
      <c r="L22" s="128" t="s">
        <v>1222</v>
      </c>
      <c r="M22" s="128"/>
      <c r="N22" s="131" t="s">
        <v>479</v>
      </c>
      <c r="O22" s="149"/>
    </row>
    <row r="23" spans="1:15" s="125" customFormat="1" ht="25.2">
      <c r="A23" s="127" t="s">
        <v>1303</v>
      </c>
      <c r="B23" s="128" t="s">
        <v>1256</v>
      </c>
      <c r="C23" s="128" t="s">
        <v>1268</v>
      </c>
      <c r="D23" s="128" t="s">
        <v>1235</v>
      </c>
      <c r="E23" s="128" t="s">
        <v>1315</v>
      </c>
      <c r="F23" s="128" t="s">
        <v>1244</v>
      </c>
      <c r="G23" s="128" t="s">
        <v>1218</v>
      </c>
      <c r="H23" s="128" t="s">
        <v>1219</v>
      </c>
      <c r="I23" s="128" t="s">
        <v>1220</v>
      </c>
      <c r="J23" s="128" t="s">
        <v>1221</v>
      </c>
      <c r="K23" s="128" t="s">
        <v>1222</v>
      </c>
      <c r="L23" s="128" t="s">
        <v>1222</v>
      </c>
      <c r="M23" s="128"/>
      <c r="N23" s="131" t="s">
        <v>479</v>
      </c>
      <c r="O23" s="149"/>
    </row>
    <row r="24" spans="1:15" s="18" customFormat="1" ht="25.2">
      <c r="A24" s="139" t="s">
        <v>1520</v>
      </c>
      <c r="B24" s="140" t="s">
        <v>1521</v>
      </c>
      <c r="C24" s="140" t="s">
        <v>1522</v>
      </c>
      <c r="D24" s="140" t="s">
        <v>1523</v>
      </c>
      <c r="E24" s="141" t="s">
        <v>1524</v>
      </c>
      <c r="F24" s="140" t="s">
        <v>1525</v>
      </c>
      <c r="G24" s="142" t="s">
        <v>1526</v>
      </c>
      <c r="H24" s="143" t="s">
        <v>1527</v>
      </c>
      <c r="I24" s="142" t="s">
        <v>1528</v>
      </c>
      <c r="J24" s="144" t="s">
        <v>1529</v>
      </c>
      <c r="K24" s="144" t="s">
        <v>1530</v>
      </c>
      <c r="L24" s="144" t="s">
        <v>1530</v>
      </c>
      <c r="M24" s="144"/>
      <c r="N24" s="145" t="s">
        <v>1531</v>
      </c>
      <c r="O24" s="149"/>
    </row>
    <row r="25" spans="1:15" s="18" customFormat="1" ht="25.2">
      <c r="A25" s="139" t="s">
        <v>1532</v>
      </c>
      <c r="B25" s="140" t="s">
        <v>1521</v>
      </c>
      <c r="C25" s="140" t="s">
        <v>1533</v>
      </c>
      <c r="D25" s="140" t="s">
        <v>1534</v>
      </c>
      <c r="E25" s="141" t="s">
        <v>1535</v>
      </c>
      <c r="F25" s="140" t="s">
        <v>1536</v>
      </c>
      <c r="G25" s="142" t="s">
        <v>1526</v>
      </c>
      <c r="H25" s="143" t="s">
        <v>1527</v>
      </c>
      <c r="I25" s="142" t="s">
        <v>1528</v>
      </c>
      <c r="J25" s="144" t="s">
        <v>1529</v>
      </c>
      <c r="K25" s="144" t="s">
        <v>1530</v>
      </c>
      <c r="L25" s="144" t="s">
        <v>1530</v>
      </c>
      <c r="M25" s="144"/>
      <c r="N25" s="145" t="s">
        <v>1531</v>
      </c>
      <c r="O25" s="179"/>
    </row>
    <row r="26" spans="1:15">
      <c r="O26" s="178"/>
    </row>
    <row r="27" spans="1:15">
      <c r="O27" s="178"/>
    </row>
    <row r="28" spans="1:15">
      <c r="O28" s="178"/>
    </row>
    <row r="29" spans="1:15">
      <c r="O29" s="178"/>
    </row>
    <row r="30" spans="1:15">
      <c r="O30" s="178"/>
    </row>
    <row r="31" spans="1:15">
      <c r="O31" s="177"/>
    </row>
    <row r="32" spans="1: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2 D4">
      <formula1>128</formula1>
    </dataValidation>
    <dataValidation type="list" allowBlank="1" showInputMessage="1" showErrorMessage="1" sqref="O2:O1048576">
      <formula1>"T,T+1Q,T+2Q,T+3Q,T+4Q,NS"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2"/>
  <sheetViews>
    <sheetView topLeftCell="E1" workbookViewId="0">
      <selection activeCell="O1" sqref="O1:O1048576"/>
    </sheetView>
  </sheetViews>
  <sheetFormatPr defaultColWidth="8.69921875" defaultRowHeight="15.6"/>
  <cols>
    <col min="1" max="2" width="8.69921875" style="47"/>
    <col min="3" max="3" width="12.8984375" style="47" customWidth="1"/>
    <col min="4" max="4" width="18.5" style="47" customWidth="1"/>
    <col min="5" max="5" width="26.09765625" style="47" customWidth="1"/>
    <col min="6" max="6" width="32.09765625" style="47" customWidth="1"/>
    <col min="7" max="9" width="8.69921875" style="47"/>
    <col min="10" max="10" width="10.09765625" style="137" customWidth="1"/>
    <col min="11" max="14" width="8.69921875" style="47"/>
    <col min="15" max="15" width="10.796875" style="149" customWidth="1"/>
    <col min="16" max="16384" width="8.69921875" style="47"/>
  </cols>
  <sheetData>
    <row r="2" spans="1:15" s="134" customFormat="1" ht="35.25" customHeight="1">
      <c r="A2" s="133" t="s">
        <v>9</v>
      </c>
      <c r="B2" s="133" t="s">
        <v>10</v>
      </c>
      <c r="C2" s="133" t="s">
        <v>472</v>
      </c>
      <c r="D2" s="133" t="s">
        <v>473</v>
      </c>
      <c r="E2" s="133" t="s">
        <v>474</v>
      </c>
      <c r="F2" s="133" t="s">
        <v>475</v>
      </c>
      <c r="G2" s="133" t="s">
        <v>14</v>
      </c>
      <c r="H2" s="133" t="s">
        <v>460</v>
      </c>
      <c r="I2" s="133" t="s">
        <v>0</v>
      </c>
      <c r="J2" s="136" t="s">
        <v>476</v>
      </c>
      <c r="K2" s="133" t="s">
        <v>477</v>
      </c>
      <c r="L2" s="133" t="s">
        <v>478</v>
      </c>
      <c r="M2" s="133" t="s">
        <v>596</v>
      </c>
      <c r="N2" s="133" t="s">
        <v>1</v>
      </c>
      <c r="O2" s="175" t="s">
        <v>1635</v>
      </c>
    </row>
    <row r="3" spans="1:15" s="135" customFormat="1" ht="72">
      <c r="A3" s="127" t="s">
        <v>1175</v>
      </c>
      <c r="B3" s="127" t="s">
        <v>502</v>
      </c>
      <c r="C3" s="128" t="s">
        <v>1145</v>
      </c>
      <c r="D3" s="128" t="s">
        <v>1198</v>
      </c>
      <c r="E3" s="128" t="s">
        <v>1163</v>
      </c>
      <c r="F3" s="128" t="s">
        <v>1513</v>
      </c>
      <c r="G3" s="128" t="s">
        <v>39</v>
      </c>
      <c r="H3" s="129" t="s">
        <v>461</v>
      </c>
      <c r="I3" s="127" t="s">
        <v>40</v>
      </c>
      <c r="J3" s="127" t="s">
        <v>1137</v>
      </c>
      <c r="K3" s="130" t="s">
        <v>13</v>
      </c>
      <c r="L3" s="130" t="s">
        <v>13</v>
      </c>
      <c r="M3" s="130"/>
      <c r="N3" s="131" t="s">
        <v>479</v>
      </c>
      <c r="O3" s="177"/>
    </row>
    <row r="4" spans="1:15" s="135" customFormat="1" ht="96">
      <c r="A4" s="127" t="s">
        <v>1176</v>
      </c>
      <c r="B4" s="127" t="s">
        <v>502</v>
      </c>
      <c r="C4" s="128" t="s">
        <v>1182</v>
      </c>
      <c r="D4" s="128" t="s">
        <v>1199</v>
      </c>
      <c r="E4" s="132" t="s">
        <v>1369</v>
      </c>
      <c r="F4" s="128" t="s">
        <v>1146</v>
      </c>
      <c r="G4" s="128" t="s">
        <v>39</v>
      </c>
      <c r="H4" s="129" t="s">
        <v>461</v>
      </c>
      <c r="I4" s="127" t="s">
        <v>40</v>
      </c>
      <c r="J4" s="127" t="s">
        <v>1137</v>
      </c>
      <c r="K4" s="130" t="s">
        <v>13</v>
      </c>
      <c r="L4" s="130" t="s">
        <v>13</v>
      </c>
      <c r="M4" s="130"/>
      <c r="N4" s="131" t="s">
        <v>479</v>
      </c>
      <c r="O4" s="177"/>
    </row>
    <row r="5" spans="1:15" s="135" customFormat="1" ht="36">
      <c r="A5" s="127" t="s">
        <v>1177</v>
      </c>
      <c r="B5" s="127" t="s">
        <v>502</v>
      </c>
      <c r="C5" s="128" t="s">
        <v>1147</v>
      </c>
      <c r="D5" s="128" t="s">
        <v>1200</v>
      </c>
      <c r="E5" s="128" t="s">
        <v>1164</v>
      </c>
      <c r="F5" s="128" t="s">
        <v>1144</v>
      </c>
      <c r="G5" s="128" t="s">
        <v>39</v>
      </c>
      <c r="H5" s="129" t="s">
        <v>461</v>
      </c>
      <c r="I5" s="128" t="s">
        <v>40</v>
      </c>
      <c r="J5" s="127" t="s">
        <v>1137</v>
      </c>
      <c r="K5" s="130" t="s">
        <v>13</v>
      </c>
      <c r="L5" s="130" t="s">
        <v>13</v>
      </c>
      <c r="M5" s="130"/>
      <c r="N5" s="131" t="s">
        <v>479</v>
      </c>
      <c r="O5" s="177"/>
    </row>
    <row r="6" spans="1:15" s="135" customFormat="1" ht="72">
      <c r="A6" s="127" t="s">
        <v>1178</v>
      </c>
      <c r="B6" s="127" t="s">
        <v>1148</v>
      </c>
      <c r="C6" s="128" t="s">
        <v>1191</v>
      </c>
      <c r="D6" s="128" t="s">
        <v>1154</v>
      </c>
      <c r="E6" s="128" t="s">
        <v>1167</v>
      </c>
      <c r="F6" s="128" t="s">
        <v>1155</v>
      </c>
      <c r="G6" s="127" t="s">
        <v>39</v>
      </c>
      <c r="H6" s="129" t="s">
        <v>461</v>
      </c>
      <c r="I6" s="128" t="s">
        <v>779</v>
      </c>
      <c r="J6" s="127" t="s">
        <v>1137</v>
      </c>
      <c r="K6" s="130" t="s">
        <v>13</v>
      </c>
      <c r="L6" s="130" t="s">
        <v>13</v>
      </c>
      <c r="M6" s="130"/>
      <c r="N6" s="131" t="s">
        <v>479</v>
      </c>
      <c r="O6" s="177"/>
    </row>
    <row r="7" spans="1:15" s="135" customFormat="1" ht="48">
      <c r="A7" s="127" t="s">
        <v>1179</v>
      </c>
      <c r="B7" s="127" t="s">
        <v>1148</v>
      </c>
      <c r="C7" s="128" t="s">
        <v>1156</v>
      </c>
      <c r="D7" s="128" t="s">
        <v>1157</v>
      </c>
      <c r="E7" s="128" t="s">
        <v>1168</v>
      </c>
      <c r="F7" s="128" t="s">
        <v>1158</v>
      </c>
      <c r="G7" s="127" t="s">
        <v>119</v>
      </c>
      <c r="H7" s="129" t="s">
        <v>461</v>
      </c>
      <c r="I7" s="128" t="s">
        <v>779</v>
      </c>
      <c r="J7" s="127" t="s">
        <v>1137</v>
      </c>
      <c r="K7" s="130" t="s">
        <v>13</v>
      </c>
      <c r="L7" s="130" t="s">
        <v>13</v>
      </c>
      <c r="M7" s="130"/>
      <c r="N7" s="131" t="s">
        <v>479</v>
      </c>
      <c r="O7" s="177"/>
    </row>
    <row r="8" spans="1:15" s="135" customFormat="1" ht="60">
      <c r="A8" s="127" t="s">
        <v>1339</v>
      </c>
      <c r="B8" s="127" t="s">
        <v>1148</v>
      </c>
      <c r="C8" s="128" t="s">
        <v>1192</v>
      </c>
      <c r="D8" s="128" t="s">
        <v>1181</v>
      </c>
      <c r="E8" s="128" t="s">
        <v>1214</v>
      </c>
      <c r="F8" s="128" t="s">
        <v>1215</v>
      </c>
      <c r="G8" s="127" t="s">
        <v>1205</v>
      </c>
      <c r="H8" s="129" t="s">
        <v>1206</v>
      </c>
      <c r="I8" s="128" t="s">
        <v>164</v>
      </c>
      <c r="J8" s="127" t="s">
        <v>1207</v>
      </c>
      <c r="K8" s="130" t="s">
        <v>63</v>
      </c>
      <c r="L8" s="130" t="s">
        <v>63</v>
      </c>
      <c r="M8" s="130"/>
      <c r="N8" s="131" t="s">
        <v>479</v>
      </c>
      <c r="O8" s="177"/>
    </row>
    <row r="9" spans="1:15" s="135" customFormat="1" ht="48">
      <c r="A9" s="127" t="s">
        <v>1340</v>
      </c>
      <c r="B9" s="127" t="s">
        <v>1148</v>
      </c>
      <c r="C9" s="128" t="s">
        <v>1193</v>
      </c>
      <c r="D9" s="128" t="s">
        <v>1366</v>
      </c>
      <c r="E9" s="128" t="s">
        <v>1216</v>
      </c>
      <c r="F9" s="128" t="s">
        <v>1217</v>
      </c>
      <c r="G9" s="127" t="s">
        <v>1205</v>
      </c>
      <c r="H9" s="129" t="s">
        <v>1211</v>
      </c>
      <c r="I9" s="128" t="s">
        <v>164</v>
      </c>
      <c r="J9" s="127" t="s">
        <v>1371</v>
      </c>
      <c r="K9" s="130" t="s">
        <v>63</v>
      </c>
      <c r="L9" s="130" t="s">
        <v>63</v>
      </c>
      <c r="M9" s="130"/>
      <c r="N9" s="131" t="s">
        <v>479</v>
      </c>
      <c r="O9" s="177"/>
    </row>
    <row r="10" spans="1:15" s="135" customFormat="1" ht="24">
      <c r="A10" s="127" t="s">
        <v>1341</v>
      </c>
      <c r="B10" s="128" t="s">
        <v>1256</v>
      </c>
      <c r="C10" s="128" t="s">
        <v>1557</v>
      </c>
      <c r="D10" s="128" t="s">
        <v>1367</v>
      </c>
      <c r="E10" s="128" t="s">
        <v>1316</v>
      </c>
      <c r="F10" s="128" t="s">
        <v>1318</v>
      </c>
      <c r="G10" s="128" t="s">
        <v>56</v>
      </c>
      <c r="H10" s="128" t="s">
        <v>1206</v>
      </c>
      <c r="I10" s="128" t="s">
        <v>89</v>
      </c>
      <c r="J10" s="128" t="s">
        <v>1372</v>
      </c>
      <c r="K10" s="128" t="s">
        <v>63</v>
      </c>
      <c r="L10" s="128" t="s">
        <v>63</v>
      </c>
      <c r="M10" s="128"/>
      <c r="N10" s="131" t="s">
        <v>479</v>
      </c>
      <c r="O10" s="177"/>
    </row>
    <row r="11" spans="1:15" s="135" customFormat="1" ht="36">
      <c r="A11" s="127" t="s">
        <v>1342</v>
      </c>
      <c r="B11" s="128" t="s">
        <v>1256</v>
      </c>
      <c r="C11" s="128" t="s">
        <v>1558</v>
      </c>
      <c r="D11" s="128" t="s">
        <v>1368</v>
      </c>
      <c r="E11" s="128" t="s">
        <v>1317</v>
      </c>
      <c r="F11" s="128" t="s">
        <v>1319</v>
      </c>
      <c r="G11" s="128" t="s">
        <v>56</v>
      </c>
      <c r="H11" s="128" t="s">
        <v>1206</v>
      </c>
      <c r="I11" s="128" t="s">
        <v>89</v>
      </c>
      <c r="J11" s="128" t="s">
        <v>1372</v>
      </c>
      <c r="K11" s="128" t="s">
        <v>63</v>
      </c>
      <c r="L11" s="128" t="s">
        <v>63</v>
      </c>
      <c r="M11" s="128"/>
      <c r="N11" s="131" t="s">
        <v>479</v>
      </c>
      <c r="O11" s="177"/>
    </row>
    <row r="12" spans="1:15" s="135" customFormat="1" ht="36">
      <c r="A12" s="127" t="s">
        <v>1343</v>
      </c>
      <c r="B12" s="128" t="s">
        <v>1256</v>
      </c>
      <c r="C12" s="128" t="s">
        <v>1271</v>
      </c>
      <c r="D12" s="128" t="s">
        <v>1284</v>
      </c>
      <c r="E12" s="128" t="s">
        <v>1448</v>
      </c>
      <c r="F12" s="128" t="s">
        <v>1449</v>
      </c>
      <c r="G12" s="128" t="s">
        <v>34</v>
      </c>
      <c r="H12" s="128" t="s">
        <v>461</v>
      </c>
      <c r="I12" s="128" t="s">
        <v>12</v>
      </c>
      <c r="J12" s="128" t="s">
        <v>774</v>
      </c>
      <c r="K12" s="128" t="s">
        <v>13</v>
      </c>
      <c r="L12" s="128" t="s">
        <v>13</v>
      </c>
      <c r="M12" s="128"/>
      <c r="N12" s="131" t="s">
        <v>479</v>
      </c>
      <c r="O12" s="177"/>
    </row>
    <row r="13" spans="1:15" s="135" customFormat="1" ht="36">
      <c r="A13" s="127" t="s">
        <v>1344</v>
      </c>
      <c r="B13" s="128" t="s">
        <v>1256</v>
      </c>
      <c r="C13" s="128" t="s">
        <v>1272</v>
      </c>
      <c r="D13" s="128" t="s">
        <v>1285</v>
      </c>
      <c r="E13" s="128" t="s">
        <v>1447</v>
      </c>
      <c r="F13" s="128" t="s">
        <v>1450</v>
      </c>
      <c r="G13" s="128" t="s">
        <v>34</v>
      </c>
      <c r="H13" s="128" t="s">
        <v>461</v>
      </c>
      <c r="I13" s="128" t="s">
        <v>12</v>
      </c>
      <c r="J13" s="128" t="s">
        <v>774</v>
      </c>
      <c r="K13" s="128" t="s">
        <v>13</v>
      </c>
      <c r="L13" s="128" t="s">
        <v>13</v>
      </c>
      <c r="M13" s="128"/>
      <c r="N13" s="131" t="s">
        <v>479</v>
      </c>
      <c r="O13" s="177"/>
    </row>
    <row r="14" spans="1:15" s="135" customFormat="1" ht="36">
      <c r="A14" s="127" t="s">
        <v>1345</v>
      </c>
      <c r="B14" s="128" t="s">
        <v>1256</v>
      </c>
      <c r="C14" s="128" t="s">
        <v>1273</v>
      </c>
      <c r="D14" s="128" t="s">
        <v>1286</v>
      </c>
      <c r="E14" s="128" t="s">
        <v>1446</v>
      </c>
      <c r="F14" s="128" t="s">
        <v>1451</v>
      </c>
      <c r="G14" s="128" t="s">
        <v>34</v>
      </c>
      <c r="H14" s="128" t="s">
        <v>461</v>
      </c>
      <c r="I14" s="128" t="s">
        <v>12</v>
      </c>
      <c r="J14" s="128" t="s">
        <v>774</v>
      </c>
      <c r="K14" s="128" t="s">
        <v>13</v>
      </c>
      <c r="L14" s="128" t="s">
        <v>13</v>
      </c>
      <c r="M14" s="128"/>
      <c r="N14" s="131" t="s">
        <v>479</v>
      </c>
      <c r="O14" s="177"/>
    </row>
    <row r="15" spans="1:15" s="135" customFormat="1" ht="36">
      <c r="A15" s="127" t="s">
        <v>1346</v>
      </c>
      <c r="B15" s="128" t="s">
        <v>1256</v>
      </c>
      <c r="C15" s="128" t="s">
        <v>1274</v>
      </c>
      <c r="D15" s="128" t="s">
        <v>1287</v>
      </c>
      <c r="E15" s="128" t="s">
        <v>1329</v>
      </c>
      <c r="F15" s="128" t="s">
        <v>1320</v>
      </c>
      <c r="G15" s="128" t="s">
        <v>34</v>
      </c>
      <c r="H15" s="128" t="s">
        <v>461</v>
      </c>
      <c r="I15" s="128" t="s">
        <v>12</v>
      </c>
      <c r="J15" s="128" t="s">
        <v>774</v>
      </c>
      <c r="K15" s="128" t="s">
        <v>13</v>
      </c>
      <c r="L15" s="128" t="s">
        <v>13</v>
      </c>
      <c r="M15" s="128"/>
      <c r="N15" s="131" t="s">
        <v>479</v>
      </c>
      <c r="O15" s="178"/>
    </row>
    <row r="16" spans="1:15" s="135" customFormat="1" ht="36">
      <c r="A16" s="127" t="s">
        <v>1347</v>
      </c>
      <c r="B16" s="128" t="s">
        <v>1256</v>
      </c>
      <c r="C16" s="128" t="s">
        <v>1275</v>
      </c>
      <c r="D16" s="128" t="s">
        <v>1288</v>
      </c>
      <c r="E16" s="128" t="s">
        <v>1452</v>
      </c>
      <c r="F16" s="128" t="s">
        <v>1453</v>
      </c>
      <c r="G16" s="128" t="s">
        <v>34</v>
      </c>
      <c r="H16" s="128" t="s">
        <v>461</v>
      </c>
      <c r="I16" s="128" t="s">
        <v>12</v>
      </c>
      <c r="J16" s="128" t="s">
        <v>774</v>
      </c>
      <c r="K16" s="128" t="s">
        <v>13</v>
      </c>
      <c r="L16" s="128" t="s">
        <v>13</v>
      </c>
      <c r="M16" s="128"/>
      <c r="N16" s="131" t="s">
        <v>479</v>
      </c>
      <c r="O16" s="178"/>
    </row>
    <row r="17" spans="1:15" s="135" customFormat="1" ht="36">
      <c r="A17" s="127" t="s">
        <v>1348</v>
      </c>
      <c r="B17" s="128" t="s">
        <v>1256</v>
      </c>
      <c r="C17" s="128" t="s">
        <v>1276</v>
      </c>
      <c r="D17" s="128" t="s">
        <v>1289</v>
      </c>
      <c r="E17" s="128" t="s">
        <v>1330</v>
      </c>
      <c r="F17" s="128" t="s">
        <v>1321</v>
      </c>
      <c r="G17" s="128" t="s">
        <v>34</v>
      </c>
      <c r="H17" s="128" t="s">
        <v>461</v>
      </c>
      <c r="I17" s="128" t="s">
        <v>12</v>
      </c>
      <c r="J17" s="128" t="s">
        <v>774</v>
      </c>
      <c r="K17" s="128" t="s">
        <v>13</v>
      </c>
      <c r="L17" s="128" t="s">
        <v>13</v>
      </c>
      <c r="M17" s="128"/>
      <c r="N17" s="131" t="s">
        <v>479</v>
      </c>
      <c r="O17" s="178"/>
    </row>
    <row r="18" spans="1:15" s="135" customFormat="1" ht="36">
      <c r="A18" s="127" t="s">
        <v>1349</v>
      </c>
      <c r="B18" s="128" t="s">
        <v>1256</v>
      </c>
      <c r="C18" s="128" t="s">
        <v>1277</v>
      </c>
      <c r="D18" s="128" t="s">
        <v>1290</v>
      </c>
      <c r="E18" s="128" t="s">
        <v>1331</v>
      </c>
      <c r="F18" s="128" t="s">
        <v>1322</v>
      </c>
      <c r="G18" s="128" t="s">
        <v>34</v>
      </c>
      <c r="H18" s="128" t="s">
        <v>461</v>
      </c>
      <c r="I18" s="128" t="s">
        <v>12</v>
      </c>
      <c r="J18" s="128" t="s">
        <v>774</v>
      </c>
      <c r="K18" s="128" t="s">
        <v>13</v>
      </c>
      <c r="L18" s="128" t="s">
        <v>13</v>
      </c>
      <c r="M18" s="128"/>
      <c r="N18" s="131" t="s">
        <v>479</v>
      </c>
      <c r="O18" s="178"/>
    </row>
    <row r="19" spans="1:15" s="135" customFormat="1" ht="36">
      <c r="A19" s="127" t="s">
        <v>1350</v>
      </c>
      <c r="B19" s="128" t="s">
        <v>1256</v>
      </c>
      <c r="C19" s="128" t="s">
        <v>1278</v>
      </c>
      <c r="D19" s="128" t="s">
        <v>1291</v>
      </c>
      <c r="E19" s="128" t="s">
        <v>1332</v>
      </c>
      <c r="F19" s="128" t="s">
        <v>1323</v>
      </c>
      <c r="G19" s="128" t="s">
        <v>34</v>
      </c>
      <c r="H19" s="128" t="s">
        <v>461</v>
      </c>
      <c r="I19" s="128" t="s">
        <v>12</v>
      </c>
      <c r="J19" s="128" t="s">
        <v>774</v>
      </c>
      <c r="K19" s="128" t="s">
        <v>13</v>
      </c>
      <c r="L19" s="128" t="s">
        <v>13</v>
      </c>
      <c r="M19" s="128"/>
      <c r="N19" s="131" t="s">
        <v>479</v>
      </c>
      <c r="O19" s="178"/>
    </row>
    <row r="20" spans="1:15" s="135" customFormat="1" ht="36">
      <c r="A20" s="127" t="s">
        <v>1351</v>
      </c>
      <c r="B20" s="128" t="s">
        <v>1256</v>
      </c>
      <c r="C20" s="128" t="s">
        <v>1279</v>
      </c>
      <c r="D20" s="128" t="s">
        <v>1292</v>
      </c>
      <c r="E20" s="128" t="s">
        <v>1333</v>
      </c>
      <c r="F20" s="128" t="s">
        <v>1324</v>
      </c>
      <c r="G20" s="128" t="s">
        <v>34</v>
      </c>
      <c r="H20" s="128" t="s">
        <v>461</v>
      </c>
      <c r="I20" s="128" t="s">
        <v>12</v>
      </c>
      <c r="J20" s="128" t="s">
        <v>774</v>
      </c>
      <c r="K20" s="128" t="s">
        <v>13</v>
      </c>
      <c r="L20" s="128" t="s">
        <v>13</v>
      </c>
      <c r="M20" s="128"/>
      <c r="N20" s="131" t="s">
        <v>479</v>
      </c>
      <c r="O20" s="178"/>
    </row>
    <row r="21" spans="1:15" s="135" customFormat="1" ht="36">
      <c r="A21" s="127" t="s">
        <v>1352</v>
      </c>
      <c r="B21" s="128" t="s">
        <v>1256</v>
      </c>
      <c r="C21" s="128" t="s">
        <v>1280</v>
      </c>
      <c r="D21" s="128" t="s">
        <v>1293</v>
      </c>
      <c r="E21" s="128" t="s">
        <v>1334</v>
      </c>
      <c r="F21" s="128" t="s">
        <v>1325</v>
      </c>
      <c r="G21" s="128" t="s">
        <v>34</v>
      </c>
      <c r="H21" s="128" t="s">
        <v>461</v>
      </c>
      <c r="I21" s="128" t="s">
        <v>12</v>
      </c>
      <c r="J21" s="128" t="s">
        <v>774</v>
      </c>
      <c r="K21" s="128" t="s">
        <v>13</v>
      </c>
      <c r="L21" s="128" t="s">
        <v>13</v>
      </c>
      <c r="M21" s="128"/>
      <c r="N21" s="131" t="s">
        <v>479</v>
      </c>
      <c r="O21" s="149"/>
    </row>
    <row r="22" spans="1:15" s="135" customFormat="1" ht="36">
      <c r="A22" s="127" t="s">
        <v>1353</v>
      </c>
      <c r="B22" s="128" t="s">
        <v>1256</v>
      </c>
      <c r="C22" s="128" t="s">
        <v>1281</v>
      </c>
      <c r="D22" s="128" t="s">
        <v>1294</v>
      </c>
      <c r="E22" s="128" t="s">
        <v>1335</v>
      </c>
      <c r="F22" s="128" t="s">
        <v>1326</v>
      </c>
      <c r="G22" s="128" t="s">
        <v>34</v>
      </c>
      <c r="H22" s="128" t="s">
        <v>461</v>
      </c>
      <c r="I22" s="128" t="s">
        <v>12</v>
      </c>
      <c r="J22" s="128" t="s">
        <v>774</v>
      </c>
      <c r="K22" s="128" t="s">
        <v>13</v>
      </c>
      <c r="L22" s="128" t="s">
        <v>13</v>
      </c>
      <c r="M22" s="128"/>
      <c r="N22" s="131" t="s">
        <v>479</v>
      </c>
      <c r="O22" s="149"/>
    </row>
    <row r="23" spans="1:15" s="135" customFormat="1" ht="36">
      <c r="A23" s="127" t="s">
        <v>1354</v>
      </c>
      <c r="B23" s="128" t="s">
        <v>1256</v>
      </c>
      <c r="C23" s="128" t="s">
        <v>1282</v>
      </c>
      <c r="D23" s="128" t="s">
        <v>1295</v>
      </c>
      <c r="E23" s="128" t="s">
        <v>1336</v>
      </c>
      <c r="F23" s="128" t="s">
        <v>1327</v>
      </c>
      <c r="G23" s="128" t="s">
        <v>34</v>
      </c>
      <c r="H23" s="128" t="s">
        <v>461</v>
      </c>
      <c r="I23" s="128" t="s">
        <v>12</v>
      </c>
      <c r="J23" s="128" t="s">
        <v>774</v>
      </c>
      <c r="K23" s="128" t="s">
        <v>13</v>
      </c>
      <c r="L23" s="128" t="s">
        <v>13</v>
      </c>
      <c r="M23" s="128"/>
      <c r="N23" s="131" t="s">
        <v>479</v>
      </c>
      <c r="O23" s="149"/>
    </row>
    <row r="24" spans="1:15" s="135" customFormat="1" ht="36">
      <c r="A24" s="127" t="s">
        <v>1355</v>
      </c>
      <c r="B24" s="128" t="s">
        <v>1256</v>
      </c>
      <c r="C24" s="128" t="s">
        <v>1283</v>
      </c>
      <c r="D24" s="128" t="s">
        <v>1296</v>
      </c>
      <c r="E24" s="128" t="s">
        <v>1337</v>
      </c>
      <c r="F24" s="128" t="s">
        <v>1328</v>
      </c>
      <c r="G24" s="128" t="s">
        <v>34</v>
      </c>
      <c r="H24" s="128" t="s">
        <v>461</v>
      </c>
      <c r="I24" s="128" t="s">
        <v>12</v>
      </c>
      <c r="J24" s="128" t="s">
        <v>774</v>
      </c>
      <c r="K24" s="128" t="s">
        <v>13</v>
      </c>
      <c r="L24" s="128" t="s">
        <v>13</v>
      </c>
      <c r="M24" s="128"/>
      <c r="N24" s="131" t="s">
        <v>479</v>
      </c>
      <c r="O24" s="149"/>
    </row>
    <row r="25" spans="1:15" s="18" customFormat="1" ht="36">
      <c r="A25" s="139" t="s">
        <v>1537</v>
      </c>
      <c r="B25" s="140" t="s">
        <v>1521</v>
      </c>
      <c r="C25" s="140" t="s">
        <v>1538</v>
      </c>
      <c r="D25" s="140" t="s">
        <v>1539</v>
      </c>
      <c r="E25" s="141" t="s">
        <v>1540</v>
      </c>
      <c r="F25" s="140" t="s">
        <v>1541</v>
      </c>
      <c r="G25" s="142" t="s">
        <v>1526</v>
      </c>
      <c r="H25" s="143" t="s">
        <v>1527</v>
      </c>
      <c r="I25" s="142" t="s">
        <v>1528</v>
      </c>
      <c r="J25" s="144" t="s">
        <v>1529</v>
      </c>
      <c r="K25" s="144" t="s">
        <v>1530</v>
      </c>
      <c r="L25" s="144" t="s">
        <v>1530</v>
      </c>
      <c r="M25" s="144"/>
      <c r="N25" s="145" t="s">
        <v>1531</v>
      </c>
      <c r="O25" s="179"/>
    </row>
    <row r="26" spans="1:15" s="18" customFormat="1" ht="36">
      <c r="A26" s="139" t="s">
        <v>1542</v>
      </c>
      <c r="B26" s="140" t="s">
        <v>1521</v>
      </c>
      <c r="C26" s="140" t="s">
        <v>1543</v>
      </c>
      <c r="D26" s="140" t="s">
        <v>1544</v>
      </c>
      <c r="E26" s="141" t="s">
        <v>1545</v>
      </c>
      <c r="F26" s="140" t="s">
        <v>1546</v>
      </c>
      <c r="G26" s="142" t="s">
        <v>1526</v>
      </c>
      <c r="H26" s="143" t="s">
        <v>1527</v>
      </c>
      <c r="I26" s="142" t="s">
        <v>1528</v>
      </c>
      <c r="J26" s="144" t="s">
        <v>1529</v>
      </c>
      <c r="K26" s="144" t="s">
        <v>1530</v>
      </c>
      <c r="L26" s="144" t="s">
        <v>1530</v>
      </c>
      <c r="M26" s="144"/>
      <c r="N26" s="145" t="s">
        <v>1531</v>
      </c>
      <c r="O26" s="178"/>
    </row>
    <row r="27" spans="1:15">
      <c r="O27" s="178"/>
    </row>
    <row r="28" spans="1:15">
      <c r="O28" s="178"/>
    </row>
    <row r="29" spans="1:15">
      <c r="O29" s="178"/>
    </row>
    <row r="30" spans="1:15">
      <c r="O30" s="178"/>
    </row>
    <row r="31" spans="1:15">
      <c r="O31" s="177"/>
    </row>
    <row r="32" spans="1: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32" type="noConversion"/>
  <dataValidations count="2">
    <dataValidation type="textLength" operator="lessThanOrEqual" allowBlank="1" showInputMessage="1" showErrorMessage="1" sqref="D5 D3">
      <formula1>128</formula1>
    </dataValidation>
    <dataValidation type="list" allowBlank="1" showInputMessage="1" showErrorMessage="1" sqref="O3:O1048576">
      <formula1>"T,T+1Q,T+2Q,T+3Q,T+4Q,NS"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O62"/>
  <sheetViews>
    <sheetView topLeftCell="E1" workbookViewId="0">
      <selection activeCell="O1" sqref="O1:O1048576"/>
    </sheetView>
  </sheetViews>
  <sheetFormatPr defaultRowHeight="15.6"/>
  <cols>
    <col min="3" max="3" width="13.59765625" customWidth="1"/>
    <col min="4" max="4" width="19.5" customWidth="1"/>
    <col min="5" max="5" width="26.09765625" customWidth="1"/>
    <col min="6" max="6" width="32.09765625" customWidth="1"/>
    <col min="10" max="10" width="11.5" customWidth="1"/>
    <col min="15" max="15" width="10.796875" style="149" customWidth="1"/>
  </cols>
  <sheetData>
    <row r="2" spans="1:15" s="2" customFormat="1" ht="35.25" customHeight="1">
      <c r="A2" s="1" t="s">
        <v>9</v>
      </c>
      <c r="B2" s="1" t="s">
        <v>10</v>
      </c>
      <c r="C2" s="1" t="s">
        <v>472</v>
      </c>
      <c r="D2" s="1" t="s">
        <v>473</v>
      </c>
      <c r="E2" s="1" t="s">
        <v>474</v>
      </c>
      <c r="F2" s="1" t="s">
        <v>475</v>
      </c>
      <c r="G2" s="1" t="s">
        <v>14</v>
      </c>
      <c r="H2" s="71" t="s">
        <v>460</v>
      </c>
      <c r="I2" s="1" t="s">
        <v>0</v>
      </c>
      <c r="J2" s="1" t="s">
        <v>476</v>
      </c>
      <c r="K2" s="1" t="s">
        <v>477</v>
      </c>
      <c r="L2" s="1" t="s">
        <v>478</v>
      </c>
      <c r="M2" s="71" t="s">
        <v>595</v>
      </c>
      <c r="N2" s="1" t="s">
        <v>1</v>
      </c>
      <c r="O2" s="175" t="s">
        <v>1635</v>
      </c>
    </row>
    <row r="3" spans="1:15" s="125" customFormat="1" ht="72">
      <c r="A3" s="127" t="s">
        <v>1458</v>
      </c>
      <c r="B3" s="127" t="s">
        <v>387</v>
      </c>
      <c r="C3" s="128" t="s">
        <v>1135</v>
      </c>
      <c r="D3" s="128" t="s">
        <v>1136</v>
      </c>
      <c r="E3" s="128" t="s">
        <v>1169</v>
      </c>
      <c r="F3" s="128" t="s">
        <v>1512</v>
      </c>
      <c r="G3" s="128" t="s">
        <v>39</v>
      </c>
      <c r="H3" s="129" t="s">
        <v>461</v>
      </c>
      <c r="I3" s="127" t="s">
        <v>40</v>
      </c>
      <c r="J3" s="130" t="s">
        <v>775</v>
      </c>
      <c r="K3" s="130" t="s">
        <v>13</v>
      </c>
      <c r="L3" s="130" t="s">
        <v>13</v>
      </c>
      <c r="M3" s="130"/>
      <c r="N3" s="131" t="s">
        <v>481</v>
      </c>
      <c r="O3" s="177"/>
    </row>
    <row r="4" spans="1:15" s="125" customFormat="1" ht="96">
      <c r="A4" s="127" t="s">
        <v>1459</v>
      </c>
      <c r="B4" s="127" t="s">
        <v>387</v>
      </c>
      <c r="C4" s="128" t="s">
        <v>1139</v>
      </c>
      <c r="D4" s="128" t="s">
        <v>1140</v>
      </c>
      <c r="E4" s="132" t="s">
        <v>1370</v>
      </c>
      <c r="F4" s="128" t="s">
        <v>1141</v>
      </c>
      <c r="G4" s="128" t="s">
        <v>39</v>
      </c>
      <c r="H4" s="129" t="s">
        <v>461</v>
      </c>
      <c r="I4" s="127" t="s">
        <v>40</v>
      </c>
      <c r="J4" s="130" t="s">
        <v>775</v>
      </c>
      <c r="K4" s="130" t="s">
        <v>13</v>
      </c>
      <c r="L4" s="130" t="s">
        <v>13</v>
      </c>
      <c r="M4" s="130"/>
      <c r="N4" s="131" t="s">
        <v>481</v>
      </c>
      <c r="O4" s="177"/>
    </row>
    <row r="5" spans="1:15" s="125" customFormat="1" ht="36">
      <c r="A5" s="127" t="s">
        <v>1460</v>
      </c>
      <c r="B5" s="127" t="s">
        <v>387</v>
      </c>
      <c r="C5" s="128" t="s">
        <v>1142</v>
      </c>
      <c r="D5" s="128" t="s">
        <v>1143</v>
      </c>
      <c r="E5" s="128" t="s">
        <v>1162</v>
      </c>
      <c r="F5" s="128" t="s">
        <v>1144</v>
      </c>
      <c r="G5" s="128" t="s">
        <v>39</v>
      </c>
      <c r="H5" s="129" t="s">
        <v>461</v>
      </c>
      <c r="I5" s="128" t="s">
        <v>40</v>
      </c>
      <c r="J5" s="130" t="s">
        <v>775</v>
      </c>
      <c r="K5" s="130" t="s">
        <v>13</v>
      </c>
      <c r="L5" s="130" t="s">
        <v>13</v>
      </c>
      <c r="M5" s="130"/>
      <c r="N5" s="131" t="s">
        <v>481</v>
      </c>
      <c r="O5" s="177"/>
    </row>
    <row r="6" spans="1:15" s="125" customFormat="1" ht="72">
      <c r="A6" s="127" t="s">
        <v>1461</v>
      </c>
      <c r="B6" s="127" t="s">
        <v>386</v>
      </c>
      <c r="C6" s="128" t="s">
        <v>1149</v>
      </c>
      <c r="D6" s="128" t="s">
        <v>1150</v>
      </c>
      <c r="E6" s="128" t="s">
        <v>1165</v>
      </c>
      <c r="F6" s="128" t="s">
        <v>1151</v>
      </c>
      <c r="G6" s="127" t="s">
        <v>39</v>
      </c>
      <c r="H6" s="129" t="s">
        <v>461</v>
      </c>
      <c r="I6" s="128" t="s">
        <v>779</v>
      </c>
      <c r="J6" s="130" t="s">
        <v>775</v>
      </c>
      <c r="K6" s="130" t="s">
        <v>13</v>
      </c>
      <c r="L6" s="130" t="s">
        <v>13</v>
      </c>
      <c r="M6" s="130"/>
      <c r="N6" s="131" t="s">
        <v>481</v>
      </c>
      <c r="O6" s="177"/>
    </row>
    <row r="7" spans="1:15" s="125" customFormat="1" ht="48">
      <c r="A7" s="127" t="s">
        <v>1462</v>
      </c>
      <c r="B7" s="127" t="s">
        <v>386</v>
      </c>
      <c r="C7" s="128" t="s">
        <v>1183</v>
      </c>
      <c r="D7" s="128" t="s">
        <v>1152</v>
      </c>
      <c r="E7" s="128" t="s">
        <v>1166</v>
      </c>
      <c r="F7" s="128" t="s">
        <v>1153</v>
      </c>
      <c r="G7" s="127" t="s">
        <v>119</v>
      </c>
      <c r="H7" s="129" t="s">
        <v>461</v>
      </c>
      <c r="I7" s="128" t="s">
        <v>779</v>
      </c>
      <c r="J7" s="130" t="s">
        <v>775</v>
      </c>
      <c r="K7" s="130" t="s">
        <v>13</v>
      </c>
      <c r="L7" s="130" t="s">
        <v>13</v>
      </c>
      <c r="M7" s="130"/>
      <c r="N7" s="131" t="s">
        <v>481</v>
      </c>
      <c r="O7" s="177"/>
    </row>
    <row r="8" spans="1:15" s="125" customFormat="1" ht="60">
      <c r="A8" s="127" t="s">
        <v>1463</v>
      </c>
      <c r="B8" s="127" t="s">
        <v>386</v>
      </c>
      <c r="C8" s="128" t="s">
        <v>1194</v>
      </c>
      <c r="D8" s="128" t="s">
        <v>1204</v>
      </c>
      <c r="E8" s="128" t="s">
        <v>1208</v>
      </c>
      <c r="F8" s="128" t="s">
        <v>1209</v>
      </c>
      <c r="G8" s="127" t="s">
        <v>1205</v>
      </c>
      <c r="H8" s="129" t="s">
        <v>1206</v>
      </c>
      <c r="I8" s="128" t="s">
        <v>164</v>
      </c>
      <c r="J8" s="130" t="s">
        <v>775</v>
      </c>
      <c r="K8" s="130" t="s">
        <v>63</v>
      </c>
      <c r="L8" s="130" t="s">
        <v>63</v>
      </c>
      <c r="M8" s="130"/>
      <c r="N8" s="131" t="s">
        <v>481</v>
      </c>
      <c r="O8" s="177"/>
    </row>
    <row r="9" spans="1:15" s="125" customFormat="1" ht="48">
      <c r="A9" s="127" t="s">
        <v>1464</v>
      </c>
      <c r="B9" s="127" t="s">
        <v>386</v>
      </c>
      <c r="C9" s="128" t="s">
        <v>1257</v>
      </c>
      <c r="D9" s="128" t="s">
        <v>1210</v>
      </c>
      <c r="E9" s="128" t="s">
        <v>1212</v>
      </c>
      <c r="F9" s="128" t="s">
        <v>1213</v>
      </c>
      <c r="G9" s="127" t="s">
        <v>1205</v>
      </c>
      <c r="H9" s="129" t="s">
        <v>1211</v>
      </c>
      <c r="I9" s="128" t="s">
        <v>164</v>
      </c>
      <c r="J9" s="130" t="s">
        <v>775</v>
      </c>
      <c r="K9" s="130" t="s">
        <v>63</v>
      </c>
      <c r="L9" s="130" t="s">
        <v>63</v>
      </c>
      <c r="M9" s="130"/>
      <c r="N9" s="131" t="s">
        <v>481</v>
      </c>
      <c r="O9" s="177"/>
    </row>
    <row r="10" spans="1:15" s="125" customFormat="1" ht="36">
      <c r="A10" s="127" t="s">
        <v>1465</v>
      </c>
      <c r="B10" s="128" t="s">
        <v>387</v>
      </c>
      <c r="C10" s="128" t="s">
        <v>1306</v>
      </c>
      <c r="D10" s="128" t="s">
        <v>1304</v>
      </c>
      <c r="E10" s="128" t="s">
        <v>1297</v>
      </c>
      <c r="F10" s="128" t="s">
        <v>1298</v>
      </c>
      <c r="G10" s="128" t="s">
        <v>56</v>
      </c>
      <c r="H10" s="128" t="s">
        <v>1206</v>
      </c>
      <c r="I10" s="128" t="s">
        <v>89</v>
      </c>
      <c r="J10" s="130" t="s">
        <v>775</v>
      </c>
      <c r="K10" s="128" t="s">
        <v>63</v>
      </c>
      <c r="L10" s="128" t="s">
        <v>63</v>
      </c>
      <c r="M10" s="128"/>
      <c r="N10" s="131" t="s">
        <v>481</v>
      </c>
      <c r="O10" s="177"/>
    </row>
    <row r="11" spans="1:15" s="125" customFormat="1" ht="36">
      <c r="A11" s="127" t="s">
        <v>1466</v>
      </c>
      <c r="B11" s="128" t="s">
        <v>387</v>
      </c>
      <c r="C11" s="128" t="s">
        <v>1305</v>
      </c>
      <c r="D11" s="128" t="s">
        <v>1299</v>
      </c>
      <c r="E11" s="128" t="s">
        <v>1300</v>
      </c>
      <c r="F11" s="128" t="s">
        <v>1301</v>
      </c>
      <c r="G11" s="128" t="s">
        <v>56</v>
      </c>
      <c r="H11" s="128" t="s">
        <v>1206</v>
      </c>
      <c r="I11" s="128" t="s">
        <v>89</v>
      </c>
      <c r="J11" s="130" t="s">
        <v>775</v>
      </c>
      <c r="K11" s="128" t="s">
        <v>63</v>
      </c>
      <c r="L11" s="128" t="s">
        <v>63</v>
      </c>
      <c r="M11" s="128"/>
      <c r="N11" s="131" t="s">
        <v>481</v>
      </c>
      <c r="O11" s="177"/>
    </row>
    <row r="12" spans="1:15" s="125" customFormat="1" ht="36">
      <c r="A12" s="127" t="s">
        <v>1467</v>
      </c>
      <c r="B12" s="128" t="s">
        <v>387</v>
      </c>
      <c r="C12" s="128" t="s">
        <v>1259</v>
      </c>
      <c r="D12" s="128" t="s">
        <v>1502</v>
      </c>
      <c r="E12" s="128" t="s">
        <v>1440</v>
      </c>
      <c r="F12" s="128" t="s">
        <v>1443</v>
      </c>
      <c r="G12" s="128" t="s">
        <v>207</v>
      </c>
      <c r="H12" s="128" t="s">
        <v>461</v>
      </c>
      <c r="I12" s="128" t="s">
        <v>206</v>
      </c>
      <c r="J12" s="130" t="s">
        <v>775</v>
      </c>
      <c r="K12" s="128" t="s">
        <v>162</v>
      </c>
      <c r="L12" s="128" t="s">
        <v>162</v>
      </c>
      <c r="M12" s="128"/>
      <c r="N12" s="131" t="s">
        <v>481</v>
      </c>
      <c r="O12" s="177"/>
    </row>
    <row r="13" spans="1:15" s="125" customFormat="1" ht="25.2">
      <c r="A13" s="127" t="s">
        <v>1468</v>
      </c>
      <c r="B13" s="128" t="s">
        <v>387</v>
      </c>
      <c r="C13" s="128" t="s">
        <v>1260</v>
      </c>
      <c r="D13" s="128" t="s">
        <v>1224</v>
      </c>
      <c r="E13" s="128" t="s">
        <v>1441</v>
      </c>
      <c r="F13" s="128" t="s">
        <v>1444</v>
      </c>
      <c r="G13" s="128" t="s">
        <v>207</v>
      </c>
      <c r="H13" s="128" t="s">
        <v>461</v>
      </c>
      <c r="I13" s="128" t="s">
        <v>206</v>
      </c>
      <c r="J13" s="130" t="s">
        <v>775</v>
      </c>
      <c r="K13" s="128" t="s">
        <v>162</v>
      </c>
      <c r="L13" s="128" t="s">
        <v>162</v>
      </c>
      <c r="M13" s="128"/>
      <c r="N13" s="131" t="s">
        <v>481</v>
      </c>
      <c r="O13" s="177"/>
    </row>
    <row r="14" spans="1:15" s="125" customFormat="1" ht="25.2">
      <c r="A14" s="127" t="s">
        <v>1469</v>
      </c>
      <c r="B14" s="128" t="s">
        <v>387</v>
      </c>
      <c r="C14" s="128" t="s">
        <v>1261</v>
      </c>
      <c r="D14" s="128" t="s">
        <v>1225</v>
      </c>
      <c r="E14" s="128" t="s">
        <v>1442</v>
      </c>
      <c r="F14" s="128" t="s">
        <v>1445</v>
      </c>
      <c r="G14" s="128" t="s">
        <v>207</v>
      </c>
      <c r="H14" s="128" t="s">
        <v>461</v>
      </c>
      <c r="I14" s="128" t="s">
        <v>206</v>
      </c>
      <c r="J14" s="130" t="s">
        <v>775</v>
      </c>
      <c r="K14" s="128" t="s">
        <v>162</v>
      </c>
      <c r="L14" s="128" t="s">
        <v>162</v>
      </c>
      <c r="M14" s="128"/>
      <c r="N14" s="131" t="s">
        <v>481</v>
      </c>
      <c r="O14" s="177"/>
    </row>
    <row r="15" spans="1:15" s="125" customFormat="1" ht="25.2">
      <c r="A15" s="127" t="s">
        <v>1470</v>
      </c>
      <c r="B15" s="128" t="s">
        <v>387</v>
      </c>
      <c r="C15" s="128" t="s">
        <v>1262</v>
      </c>
      <c r="D15" s="128" t="s">
        <v>1226</v>
      </c>
      <c r="E15" s="128" t="s">
        <v>1307</v>
      </c>
      <c r="F15" s="128" t="s">
        <v>1236</v>
      </c>
      <c r="G15" s="128" t="s">
        <v>207</v>
      </c>
      <c r="H15" s="128" t="s">
        <v>461</v>
      </c>
      <c r="I15" s="128" t="s">
        <v>206</v>
      </c>
      <c r="J15" s="130" t="s">
        <v>775</v>
      </c>
      <c r="K15" s="128" t="s">
        <v>162</v>
      </c>
      <c r="L15" s="128" t="s">
        <v>162</v>
      </c>
      <c r="M15" s="128"/>
      <c r="N15" s="131" t="s">
        <v>481</v>
      </c>
      <c r="O15" s="178"/>
    </row>
    <row r="16" spans="1:15" s="125" customFormat="1" ht="25.2">
      <c r="A16" s="127" t="s">
        <v>1471</v>
      </c>
      <c r="B16" s="128" t="s">
        <v>387</v>
      </c>
      <c r="C16" s="128" t="s">
        <v>1263</v>
      </c>
      <c r="D16" s="128" t="s">
        <v>1227</v>
      </c>
      <c r="E16" s="128" t="s">
        <v>1454</v>
      </c>
      <c r="F16" s="128" t="s">
        <v>1455</v>
      </c>
      <c r="G16" s="128" t="s">
        <v>207</v>
      </c>
      <c r="H16" s="128" t="s">
        <v>461</v>
      </c>
      <c r="I16" s="128" t="s">
        <v>206</v>
      </c>
      <c r="J16" s="130" t="s">
        <v>775</v>
      </c>
      <c r="K16" s="128" t="s">
        <v>162</v>
      </c>
      <c r="L16" s="128" t="s">
        <v>162</v>
      </c>
      <c r="M16" s="128"/>
      <c r="N16" s="131" t="s">
        <v>481</v>
      </c>
      <c r="O16" s="178"/>
    </row>
    <row r="17" spans="1:15" s="125" customFormat="1" ht="25.2">
      <c r="A17" s="127" t="s">
        <v>1472</v>
      </c>
      <c r="B17" s="128" t="s">
        <v>387</v>
      </c>
      <c r="C17" s="128" t="s">
        <v>1264</v>
      </c>
      <c r="D17" s="128" t="s">
        <v>1228</v>
      </c>
      <c r="E17" s="128" t="s">
        <v>1308</v>
      </c>
      <c r="F17" s="128" t="s">
        <v>1237</v>
      </c>
      <c r="G17" s="128" t="s">
        <v>207</v>
      </c>
      <c r="H17" s="128" t="s">
        <v>461</v>
      </c>
      <c r="I17" s="128" t="s">
        <v>206</v>
      </c>
      <c r="J17" s="130" t="s">
        <v>775</v>
      </c>
      <c r="K17" s="128" t="s">
        <v>162</v>
      </c>
      <c r="L17" s="128" t="s">
        <v>162</v>
      </c>
      <c r="M17" s="128"/>
      <c r="N17" s="131" t="s">
        <v>481</v>
      </c>
      <c r="O17" s="178"/>
    </row>
    <row r="18" spans="1:15" s="125" customFormat="1" ht="25.2">
      <c r="A18" s="127" t="s">
        <v>1473</v>
      </c>
      <c r="B18" s="128" t="s">
        <v>387</v>
      </c>
      <c r="C18" s="128" t="s">
        <v>1265</v>
      </c>
      <c r="D18" s="128" t="s">
        <v>1229</v>
      </c>
      <c r="E18" s="128" t="s">
        <v>1309</v>
      </c>
      <c r="F18" s="128" t="s">
        <v>1238</v>
      </c>
      <c r="G18" s="128" t="s">
        <v>207</v>
      </c>
      <c r="H18" s="128" t="s">
        <v>461</v>
      </c>
      <c r="I18" s="128" t="s">
        <v>206</v>
      </c>
      <c r="J18" s="130" t="s">
        <v>775</v>
      </c>
      <c r="K18" s="128" t="s">
        <v>162</v>
      </c>
      <c r="L18" s="128" t="s">
        <v>162</v>
      </c>
      <c r="M18" s="128"/>
      <c r="N18" s="131" t="s">
        <v>481</v>
      </c>
      <c r="O18" s="178"/>
    </row>
    <row r="19" spans="1:15" s="125" customFormat="1" ht="25.2">
      <c r="A19" s="127" t="s">
        <v>1474</v>
      </c>
      <c r="B19" s="128" t="s">
        <v>387</v>
      </c>
      <c r="C19" s="128" t="s">
        <v>1266</v>
      </c>
      <c r="D19" s="128" t="s">
        <v>1230</v>
      </c>
      <c r="E19" s="128" t="s">
        <v>1310</v>
      </c>
      <c r="F19" s="128" t="s">
        <v>1239</v>
      </c>
      <c r="G19" s="128" t="s">
        <v>207</v>
      </c>
      <c r="H19" s="128" t="s">
        <v>461</v>
      </c>
      <c r="I19" s="128" t="s">
        <v>206</v>
      </c>
      <c r="J19" s="130" t="s">
        <v>775</v>
      </c>
      <c r="K19" s="128" t="s">
        <v>162</v>
      </c>
      <c r="L19" s="128" t="s">
        <v>162</v>
      </c>
      <c r="M19" s="128"/>
      <c r="N19" s="131" t="s">
        <v>481</v>
      </c>
      <c r="O19" s="178"/>
    </row>
    <row r="20" spans="1:15" s="125" customFormat="1" ht="25.2">
      <c r="A20" s="127" t="s">
        <v>1475</v>
      </c>
      <c r="B20" s="128" t="s">
        <v>387</v>
      </c>
      <c r="C20" s="128" t="s">
        <v>1267</v>
      </c>
      <c r="D20" s="128" t="s">
        <v>1231</v>
      </c>
      <c r="E20" s="128" t="s">
        <v>1311</v>
      </c>
      <c r="F20" s="128" t="s">
        <v>1240</v>
      </c>
      <c r="G20" s="128" t="s">
        <v>207</v>
      </c>
      <c r="H20" s="128" t="s">
        <v>461</v>
      </c>
      <c r="I20" s="128" t="s">
        <v>206</v>
      </c>
      <c r="J20" s="130" t="s">
        <v>775</v>
      </c>
      <c r="K20" s="128" t="s">
        <v>162</v>
      </c>
      <c r="L20" s="128" t="s">
        <v>162</v>
      </c>
      <c r="M20" s="128"/>
      <c r="N20" s="131" t="s">
        <v>481</v>
      </c>
      <c r="O20" s="178"/>
    </row>
    <row r="21" spans="1:15" s="125" customFormat="1" ht="25.2">
      <c r="A21" s="127" t="s">
        <v>1476</v>
      </c>
      <c r="B21" s="128" t="s">
        <v>387</v>
      </c>
      <c r="C21" s="128" t="s">
        <v>1258</v>
      </c>
      <c r="D21" s="128" t="s">
        <v>1232</v>
      </c>
      <c r="E21" s="128" t="s">
        <v>1312</v>
      </c>
      <c r="F21" s="128" t="s">
        <v>1241</v>
      </c>
      <c r="G21" s="128" t="s">
        <v>207</v>
      </c>
      <c r="H21" s="128" t="s">
        <v>461</v>
      </c>
      <c r="I21" s="128" t="s">
        <v>206</v>
      </c>
      <c r="J21" s="130" t="s">
        <v>775</v>
      </c>
      <c r="K21" s="128" t="s">
        <v>162</v>
      </c>
      <c r="L21" s="128" t="s">
        <v>162</v>
      </c>
      <c r="M21" s="128"/>
      <c r="N21" s="131" t="s">
        <v>481</v>
      </c>
      <c r="O21" s="149"/>
    </row>
    <row r="22" spans="1:15" s="125" customFormat="1" ht="25.2">
      <c r="A22" s="127" t="s">
        <v>1477</v>
      </c>
      <c r="B22" s="128" t="s">
        <v>387</v>
      </c>
      <c r="C22" s="128" t="s">
        <v>1269</v>
      </c>
      <c r="D22" s="128" t="s">
        <v>1233</v>
      </c>
      <c r="E22" s="128" t="s">
        <v>1313</v>
      </c>
      <c r="F22" s="128" t="s">
        <v>1242</v>
      </c>
      <c r="G22" s="128" t="s">
        <v>207</v>
      </c>
      <c r="H22" s="128" t="s">
        <v>461</v>
      </c>
      <c r="I22" s="128" t="s">
        <v>206</v>
      </c>
      <c r="J22" s="130" t="s">
        <v>775</v>
      </c>
      <c r="K22" s="128" t="s">
        <v>162</v>
      </c>
      <c r="L22" s="128" t="s">
        <v>162</v>
      </c>
      <c r="M22" s="128"/>
      <c r="N22" s="131" t="s">
        <v>481</v>
      </c>
      <c r="O22" s="149"/>
    </row>
    <row r="23" spans="1:15" s="125" customFormat="1" ht="25.2">
      <c r="A23" s="127" t="s">
        <v>1478</v>
      </c>
      <c r="B23" s="128" t="s">
        <v>387</v>
      </c>
      <c r="C23" s="128" t="s">
        <v>1270</v>
      </c>
      <c r="D23" s="128" t="s">
        <v>1234</v>
      </c>
      <c r="E23" s="128" t="s">
        <v>1314</v>
      </c>
      <c r="F23" s="128" t="s">
        <v>1243</v>
      </c>
      <c r="G23" s="128" t="s">
        <v>207</v>
      </c>
      <c r="H23" s="128" t="s">
        <v>461</v>
      </c>
      <c r="I23" s="128" t="s">
        <v>206</v>
      </c>
      <c r="J23" s="130" t="s">
        <v>775</v>
      </c>
      <c r="K23" s="128" t="s">
        <v>162</v>
      </c>
      <c r="L23" s="128" t="s">
        <v>162</v>
      </c>
      <c r="M23" s="128"/>
      <c r="N23" s="131" t="s">
        <v>481</v>
      </c>
      <c r="O23" s="149"/>
    </row>
    <row r="24" spans="1:15" s="125" customFormat="1" ht="25.2">
      <c r="A24" s="127" t="s">
        <v>1479</v>
      </c>
      <c r="B24" s="128" t="s">
        <v>387</v>
      </c>
      <c r="C24" s="128" t="s">
        <v>1268</v>
      </c>
      <c r="D24" s="128" t="s">
        <v>1235</v>
      </c>
      <c r="E24" s="128" t="s">
        <v>1315</v>
      </c>
      <c r="F24" s="128" t="s">
        <v>1244</v>
      </c>
      <c r="G24" s="128" t="s">
        <v>207</v>
      </c>
      <c r="H24" s="128" t="s">
        <v>461</v>
      </c>
      <c r="I24" s="128" t="s">
        <v>206</v>
      </c>
      <c r="J24" s="130" t="s">
        <v>775</v>
      </c>
      <c r="K24" s="128" t="s">
        <v>162</v>
      </c>
      <c r="L24" s="128" t="s">
        <v>162</v>
      </c>
      <c r="M24" s="128"/>
      <c r="N24" s="131" t="s">
        <v>481</v>
      </c>
      <c r="O24" s="149"/>
    </row>
    <row r="25" spans="1:15" s="18" customFormat="1" ht="25.2">
      <c r="A25" s="139" t="s">
        <v>1547</v>
      </c>
      <c r="B25" s="140" t="s">
        <v>1521</v>
      </c>
      <c r="C25" s="140" t="s">
        <v>1522</v>
      </c>
      <c r="D25" s="140" t="s">
        <v>1523</v>
      </c>
      <c r="E25" s="141" t="s">
        <v>1524</v>
      </c>
      <c r="F25" s="140" t="s">
        <v>1525</v>
      </c>
      <c r="G25" s="142" t="s">
        <v>1526</v>
      </c>
      <c r="H25" s="143" t="s">
        <v>1527</v>
      </c>
      <c r="I25" s="142" t="s">
        <v>1528</v>
      </c>
      <c r="J25" s="144" t="s">
        <v>1548</v>
      </c>
      <c r="K25" s="144" t="s">
        <v>1530</v>
      </c>
      <c r="L25" s="144" t="s">
        <v>1530</v>
      </c>
      <c r="M25" s="144"/>
      <c r="N25" s="145" t="s">
        <v>1549</v>
      </c>
      <c r="O25" s="179"/>
    </row>
    <row r="26" spans="1:15" s="18" customFormat="1" ht="25.2">
      <c r="A26" s="139" t="s">
        <v>1550</v>
      </c>
      <c r="B26" s="140" t="s">
        <v>1521</v>
      </c>
      <c r="C26" s="140" t="s">
        <v>1533</v>
      </c>
      <c r="D26" s="140" t="s">
        <v>1534</v>
      </c>
      <c r="E26" s="141" t="s">
        <v>1535</v>
      </c>
      <c r="F26" s="140" t="s">
        <v>1536</v>
      </c>
      <c r="G26" s="142" t="s">
        <v>1526</v>
      </c>
      <c r="H26" s="143" t="s">
        <v>1527</v>
      </c>
      <c r="I26" s="142" t="s">
        <v>1528</v>
      </c>
      <c r="J26" s="144" t="s">
        <v>1548</v>
      </c>
      <c r="K26" s="144" t="s">
        <v>1530</v>
      </c>
      <c r="L26" s="144" t="s">
        <v>1530</v>
      </c>
      <c r="M26" s="144"/>
      <c r="N26" s="145" t="s">
        <v>1549</v>
      </c>
      <c r="O26" s="178"/>
    </row>
    <row r="27" spans="1:15">
      <c r="O27" s="178"/>
    </row>
    <row r="28" spans="1:15">
      <c r="O28" s="178"/>
    </row>
    <row r="29" spans="1:15">
      <c r="O29" s="178"/>
    </row>
    <row r="30" spans="1:15">
      <c r="O30" s="178"/>
    </row>
    <row r="31" spans="1:15">
      <c r="O31" s="177"/>
    </row>
    <row r="32" spans="1: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3 D5">
      <formula1>128</formula1>
    </dataValidation>
    <dataValidation type="list" allowBlank="1" showInputMessage="1" showErrorMessage="1" sqref="O3: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62"/>
  <sheetViews>
    <sheetView topLeftCell="E1" workbookViewId="0">
      <selection activeCell="O1" sqref="O1:O1048576"/>
    </sheetView>
  </sheetViews>
  <sheetFormatPr defaultColWidth="8.69921875" defaultRowHeight="15.6"/>
  <cols>
    <col min="1" max="2" width="8.69921875" style="47"/>
    <col min="3" max="3" width="12.8984375" style="47" customWidth="1"/>
    <col min="4" max="4" width="18.5" style="47" customWidth="1"/>
    <col min="5" max="5" width="26.09765625" style="47" customWidth="1"/>
    <col min="6" max="6" width="32.09765625" style="47" customWidth="1"/>
    <col min="7" max="9" width="8.69921875" style="47"/>
    <col min="10" max="10" width="10.09765625" style="137" customWidth="1"/>
    <col min="11" max="14" width="8.69921875" style="47"/>
    <col min="15" max="15" width="10.796875" style="149" customWidth="1"/>
    <col min="16" max="16384" width="8.69921875" style="47"/>
  </cols>
  <sheetData>
    <row r="1" spans="1:15" s="134" customFormat="1" ht="35.25" customHeight="1">
      <c r="A1" s="133" t="s">
        <v>9</v>
      </c>
      <c r="B1" s="133" t="s">
        <v>10</v>
      </c>
      <c r="C1" s="133" t="s">
        <v>472</v>
      </c>
      <c r="D1" s="133" t="s">
        <v>473</v>
      </c>
      <c r="E1" s="133" t="s">
        <v>474</v>
      </c>
      <c r="F1" s="133" t="s">
        <v>475</v>
      </c>
      <c r="G1" s="133" t="s">
        <v>14</v>
      </c>
      <c r="H1" s="133" t="s">
        <v>460</v>
      </c>
      <c r="I1" s="133" t="s">
        <v>0</v>
      </c>
      <c r="J1" s="136" t="s">
        <v>476</v>
      </c>
      <c r="K1" s="133" t="s">
        <v>477</v>
      </c>
      <c r="L1" s="133" t="s">
        <v>478</v>
      </c>
      <c r="M1" s="133" t="s">
        <v>595</v>
      </c>
      <c r="N1" s="133" t="s">
        <v>1</v>
      </c>
      <c r="O1" s="175" t="s">
        <v>1635</v>
      </c>
    </row>
    <row r="2" spans="1:15" s="135" customFormat="1" ht="72">
      <c r="A2" s="127" t="s">
        <v>1480</v>
      </c>
      <c r="B2" s="127" t="s">
        <v>387</v>
      </c>
      <c r="C2" s="128" t="s">
        <v>1145</v>
      </c>
      <c r="D2" s="128" t="s">
        <v>1198</v>
      </c>
      <c r="E2" s="128" t="s">
        <v>1163</v>
      </c>
      <c r="F2" s="128" t="s">
        <v>1513</v>
      </c>
      <c r="G2" s="128" t="s">
        <v>39</v>
      </c>
      <c r="H2" s="129" t="s">
        <v>461</v>
      </c>
      <c r="I2" s="127" t="s">
        <v>40</v>
      </c>
      <c r="J2" s="127" t="s">
        <v>775</v>
      </c>
      <c r="K2" s="130" t="s">
        <v>13</v>
      </c>
      <c r="L2" s="130" t="s">
        <v>13</v>
      </c>
      <c r="M2" s="130"/>
      <c r="N2" s="131" t="s">
        <v>481</v>
      </c>
      <c r="O2" s="176" t="s">
        <v>1634</v>
      </c>
    </row>
    <row r="3" spans="1:15" s="135" customFormat="1" ht="96">
      <c r="A3" s="127" t="s">
        <v>1481</v>
      </c>
      <c r="B3" s="127" t="s">
        <v>387</v>
      </c>
      <c r="C3" s="128" t="s">
        <v>1182</v>
      </c>
      <c r="D3" s="128" t="s">
        <v>1199</v>
      </c>
      <c r="E3" s="132" t="s">
        <v>1369</v>
      </c>
      <c r="F3" s="128" t="s">
        <v>1146</v>
      </c>
      <c r="G3" s="128" t="s">
        <v>39</v>
      </c>
      <c r="H3" s="129" t="s">
        <v>461</v>
      </c>
      <c r="I3" s="127" t="s">
        <v>40</v>
      </c>
      <c r="J3" s="127" t="s">
        <v>775</v>
      </c>
      <c r="K3" s="130" t="s">
        <v>13</v>
      </c>
      <c r="L3" s="130" t="s">
        <v>13</v>
      </c>
      <c r="M3" s="130"/>
      <c r="N3" s="131" t="s">
        <v>481</v>
      </c>
      <c r="O3" s="177"/>
    </row>
    <row r="4" spans="1:15" s="135" customFormat="1" ht="36">
      <c r="A4" s="127" t="s">
        <v>1482</v>
      </c>
      <c r="B4" s="127" t="s">
        <v>387</v>
      </c>
      <c r="C4" s="128" t="s">
        <v>1147</v>
      </c>
      <c r="D4" s="128" t="s">
        <v>1200</v>
      </c>
      <c r="E4" s="128" t="s">
        <v>1164</v>
      </c>
      <c r="F4" s="128" t="s">
        <v>1144</v>
      </c>
      <c r="G4" s="128" t="s">
        <v>39</v>
      </c>
      <c r="H4" s="129" t="s">
        <v>461</v>
      </c>
      <c r="I4" s="128" t="s">
        <v>40</v>
      </c>
      <c r="J4" s="127" t="s">
        <v>775</v>
      </c>
      <c r="K4" s="130" t="s">
        <v>13</v>
      </c>
      <c r="L4" s="130" t="s">
        <v>13</v>
      </c>
      <c r="M4" s="130"/>
      <c r="N4" s="131" t="s">
        <v>481</v>
      </c>
      <c r="O4" s="177"/>
    </row>
    <row r="5" spans="1:15" s="135" customFormat="1" ht="72">
      <c r="A5" s="127" t="s">
        <v>1483</v>
      </c>
      <c r="B5" s="127" t="s">
        <v>386</v>
      </c>
      <c r="C5" s="128" t="s">
        <v>1191</v>
      </c>
      <c r="D5" s="128" t="s">
        <v>1154</v>
      </c>
      <c r="E5" s="128" t="s">
        <v>1167</v>
      </c>
      <c r="F5" s="128" t="s">
        <v>1155</v>
      </c>
      <c r="G5" s="127" t="s">
        <v>39</v>
      </c>
      <c r="H5" s="129" t="s">
        <v>461</v>
      </c>
      <c r="I5" s="128" t="s">
        <v>779</v>
      </c>
      <c r="J5" s="127" t="s">
        <v>775</v>
      </c>
      <c r="K5" s="130" t="s">
        <v>13</v>
      </c>
      <c r="L5" s="130" t="s">
        <v>13</v>
      </c>
      <c r="M5" s="130"/>
      <c r="N5" s="131" t="s">
        <v>481</v>
      </c>
      <c r="O5" s="177"/>
    </row>
    <row r="6" spans="1:15" s="135" customFormat="1" ht="48">
      <c r="A6" s="127" t="s">
        <v>1484</v>
      </c>
      <c r="B6" s="127" t="s">
        <v>386</v>
      </c>
      <c r="C6" s="128" t="s">
        <v>1156</v>
      </c>
      <c r="D6" s="128" t="s">
        <v>1157</v>
      </c>
      <c r="E6" s="128" t="s">
        <v>1168</v>
      </c>
      <c r="F6" s="128" t="s">
        <v>1158</v>
      </c>
      <c r="G6" s="127" t="s">
        <v>119</v>
      </c>
      <c r="H6" s="129" t="s">
        <v>461</v>
      </c>
      <c r="I6" s="128" t="s">
        <v>779</v>
      </c>
      <c r="J6" s="127" t="s">
        <v>775</v>
      </c>
      <c r="K6" s="130" t="s">
        <v>13</v>
      </c>
      <c r="L6" s="130" t="s">
        <v>13</v>
      </c>
      <c r="M6" s="130"/>
      <c r="N6" s="131" t="s">
        <v>481</v>
      </c>
      <c r="O6" s="177"/>
    </row>
    <row r="7" spans="1:15" s="135" customFormat="1" ht="60">
      <c r="A7" s="127" t="s">
        <v>1485</v>
      </c>
      <c r="B7" s="127" t="s">
        <v>386</v>
      </c>
      <c r="C7" s="128" t="s">
        <v>1192</v>
      </c>
      <c r="D7" s="128" t="s">
        <v>1181</v>
      </c>
      <c r="E7" s="128" t="s">
        <v>1214</v>
      </c>
      <c r="F7" s="128" t="s">
        <v>1215</v>
      </c>
      <c r="G7" s="127" t="s">
        <v>1205</v>
      </c>
      <c r="H7" s="129" t="s">
        <v>1206</v>
      </c>
      <c r="I7" s="128" t="s">
        <v>164</v>
      </c>
      <c r="J7" s="127" t="s">
        <v>775</v>
      </c>
      <c r="K7" s="130" t="s">
        <v>63</v>
      </c>
      <c r="L7" s="130" t="s">
        <v>63</v>
      </c>
      <c r="M7" s="130"/>
      <c r="N7" s="131" t="s">
        <v>481</v>
      </c>
      <c r="O7" s="177"/>
    </row>
    <row r="8" spans="1:15" s="135" customFormat="1" ht="48">
      <c r="A8" s="127" t="s">
        <v>1486</v>
      </c>
      <c r="B8" s="127" t="s">
        <v>386</v>
      </c>
      <c r="C8" s="128" t="s">
        <v>1555</v>
      </c>
      <c r="D8" s="128" t="s">
        <v>1366</v>
      </c>
      <c r="E8" s="128" t="s">
        <v>1216</v>
      </c>
      <c r="F8" s="128" t="s">
        <v>1217</v>
      </c>
      <c r="G8" s="127" t="s">
        <v>1205</v>
      </c>
      <c r="H8" s="129" t="s">
        <v>1211</v>
      </c>
      <c r="I8" s="128" t="s">
        <v>164</v>
      </c>
      <c r="J8" s="127" t="s">
        <v>775</v>
      </c>
      <c r="K8" s="130" t="s">
        <v>63</v>
      </c>
      <c r="L8" s="130" t="s">
        <v>63</v>
      </c>
      <c r="M8" s="130"/>
      <c r="N8" s="131" t="s">
        <v>481</v>
      </c>
      <c r="O8" s="177"/>
    </row>
    <row r="9" spans="1:15" s="135" customFormat="1" ht="24">
      <c r="A9" s="127" t="s">
        <v>1487</v>
      </c>
      <c r="B9" s="128" t="s">
        <v>387</v>
      </c>
      <c r="C9" s="128" t="s">
        <v>1557</v>
      </c>
      <c r="D9" s="128" t="s">
        <v>1367</v>
      </c>
      <c r="E9" s="128" t="s">
        <v>1316</v>
      </c>
      <c r="F9" s="128" t="s">
        <v>1318</v>
      </c>
      <c r="G9" s="128" t="s">
        <v>56</v>
      </c>
      <c r="H9" s="128" t="s">
        <v>1206</v>
      </c>
      <c r="I9" s="128" t="s">
        <v>89</v>
      </c>
      <c r="J9" s="127" t="s">
        <v>775</v>
      </c>
      <c r="K9" s="128" t="s">
        <v>63</v>
      </c>
      <c r="L9" s="128" t="s">
        <v>63</v>
      </c>
      <c r="M9" s="128"/>
      <c r="N9" s="131" t="s">
        <v>481</v>
      </c>
      <c r="O9" s="177"/>
    </row>
    <row r="10" spans="1:15" s="135" customFormat="1" ht="36">
      <c r="A10" s="127" t="s">
        <v>1488</v>
      </c>
      <c r="B10" s="128" t="s">
        <v>387</v>
      </c>
      <c r="C10" s="128" t="s">
        <v>1558</v>
      </c>
      <c r="D10" s="128" t="s">
        <v>1368</v>
      </c>
      <c r="E10" s="128" t="s">
        <v>1317</v>
      </c>
      <c r="F10" s="128" t="s">
        <v>1319</v>
      </c>
      <c r="G10" s="128" t="s">
        <v>56</v>
      </c>
      <c r="H10" s="128" t="s">
        <v>1206</v>
      </c>
      <c r="I10" s="128" t="s">
        <v>89</v>
      </c>
      <c r="J10" s="127" t="s">
        <v>775</v>
      </c>
      <c r="K10" s="128" t="s">
        <v>63</v>
      </c>
      <c r="L10" s="128" t="s">
        <v>63</v>
      </c>
      <c r="M10" s="128"/>
      <c r="N10" s="131" t="s">
        <v>481</v>
      </c>
      <c r="O10" s="177"/>
    </row>
    <row r="11" spans="1:15" s="135" customFormat="1" ht="36">
      <c r="A11" s="127" t="s">
        <v>1489</v>
      </c>
      <c r="B11" s="128" t="s">
        <v>387</v>
      </c>
      <c r="C11" s="128" t="s">
        <v>1271</v>
      </c>
      <c r="D11" s="128" t="s">
        <v>1284</v>
      </c>
      <c r="E11" s="128" t="s">
        <v>1448</v>
      </c>
      <c r="F11" s="128" t="s">
        <v>1449</v>
      </c>
      <c r="G11" s="128" t="s">
        <v>34</v>
      </c>
      <c r="H11" s="128" t="s">
        <v>461</v>
      </c>
      <c r="I11" s="128" t="s">
        <v>12</v>
      </c>
      <c r="J11" s="127" t="s">
        <v>775</v>
      </c>
      <c r="K11" s="128" t="s">
        <v>13</v>
      </c>
      <c r="L11" s="128" t="s">
        <v>13</v>
      </c>
      <c r="M11" s="128"/>
      <c r="N11" s="131" t="s">
        <v>481</v>
      </c>
      <c r="O11" s="177"/>
    </row>
    <row r="12" spans="1:15" s="135" customFormat="1" ht="36">
      <c r="A12" s="127" t="s">
        <v>1490</v>
      </c>
      <c r="B12" s="128" t="s">
        <v>387</v>
      </c>
      <c r="C12" s="128" t="s">
        <v>1272</v>
      </c>
      <c r="D12" s="128" t="s">
        <v>1285</v>
      </c>
      <c r="E12" s="128" t="s">
        <v>1447</v>
      </c>
      <c r="F12" s="128" t="s">
        <v>1450</v>
      </c>
      <c r="G12" s="128" t="s">
        <v>34</v>
      </c>
      <c r="H12" s="128" t="s">
        <v>461</v>
      </c>
      <c r="I12" s="128" t="s">
        <v>12</v>
      </c>
      <c r="J12" s="127" t="s">
        <v>775</v>
      </c>
      <c r="K12" s="128" t="s">
        <v>13</v>
      </c>
      <c r="L12" s="128" t="s">
        <v>13</v>
      </c>
      <c r="M12" s="128"/>
      <c r="N12" s="131" t="s">
        <v>481</v>
      </c>
      <c r="O12" s="177"/>
    </row>
    <row r="13" spans="1:15" s="135" customFormat="1" ht="36">
      <c r="A13" s="127" t="s">
        <v>1491</v>
      </c>
      <c r="B13" s="128" t="s">
        <v>387</v>
      </c>
      <c r="C13" s="128" t="s">
        <v>1273</v>
      </c>
      <c r="D13" s="128" t="s">
        <v>1286</v>
      </c>
      <c r="E13" s="128" t="s">
        <v>1446</v>
      </c>
      <c r="F13" s="128" t="s">
        <v>1451</v>
      </c>
      <c r="G13" s="128" t="s">
        <v>34</v>
      </c>
      <c r="H13" s="128" t="s">
        <v>461</v>
      </c>
      <c r="I13" s="128" t="s">
        <v>12</v>
      </c>
      <c r="J13" s="127" t="s">
        <v>775</v>
      </c>
      <c r="K13" s="128" t="s">
        <v>13</v>
      </c>
      <c r="L13" s="128" t="s">
        <v>13</v>
      </c>
      <c r="M13" s="128"/>
      <c r="N13" s="131" t="s">
        <v>481</v>
      </c>
      <c r="O13" s="177"/>
    </row>
    <row r="14" spans="1:15" s="135" customFormat="1" ht="36">
      <c r="A14" s="127" t="s">
        <v>1492</v>
      </c>
      <c r="B14" s="128" t="s">
        <v>387</v>
      </c>
      <c r="C14" s="128" t="s">
        <v>1274</v>
      </c>
      <c r="D14" s="128" t="s">
        <v>1287</v>
      </c>
      <c r="E14" s="128" t="s">
        <v>1329</v>
      </c>
      <c r="F14" s="128" t="s">
        <v>1320</v>
      </c>
      <c r="G14" s="128" t="s">
        <v>34</v>
      </c>
      <c r="H14" s="128" t="s">
        <v>461</v>
      </c>
      <c r="I14" s="128" t="s">
        <v>12</v>
      </c>
      <c r="J14" s="127" t="s">
        <v>775</v>
      </c>
      <c r="K14" s="128" t="s">
        <v>13</v>
      </c>
      <c r="L14" s="128" t="s">
        <v>13</v>
      </c>
      <c r="M14" s="128"/>
      <c r="N14" s="131" t="s">
        <v>481</v>
      </c>
      <c r="O14" s="177"/>
    </row>
    <row r="15" spans="1:15" s="135" customFormat="1" ht="36">
      <c r="A15" s="127" t="s">
        <v>1493</v>
      </c>
      <c r="B15" s="128" t="s">
        <v>387</v>
      </c>
      <c r="C15" s="128" t="s">
        <v>1275</v>
      </c>
      <c r="D15" s="128" t="s">
        <v>1288</v>
      </c>
      <c r="E15" s="128" t="s">
        <v>1452</v>
      </c>
      <c r="F15" s="128" t="s">
        <v>1453</v>
      </c>
      <c r="G15" s="128" t="s">
        <v>34</v>
      </c>
      <c r="H15" s="128" t="s">
        <v>461</v>
      </c>
      <c r="I15" s="128" t="s">
        <v>12</v>
      </c>
      <c r="J15" s="127" t="s">
        <v>775</v>
      </c>
      <c r="K15" s="128" t="s">
        <v>13</v>
      </c>
      <c r="L15" s="128" t="s">
        <v>13</v>
      </c>
      <c r="M15" s="128"/>
      <c r="N15" s="131" t="s">
        <v>481</v>
      </c>
      <c r="O15" s="178"/>
    </row>
    <row r="16" spans="1:15" s="135" customFormat="1" ht="36">
      <c r="A16" s="127" t="s">
        <v>1494</v>
      </c>
      <c r="B16" s="128" t="s">
        <v>387</v>
      </c>
      <c r="C16" s="128" t="s">
        <v>1276</v>
      </c>
      <c r="D16" s="128" t="s">
        <v>1289</v>
      </c>
      <c r="E16" s="128" t="s">
        <v>1330</v>
      </c>
      <c r="F16" s="128" t="s">
        <v>1321</v>
      </c>
      <c r="G16" s="128" t="s">
        <v>34</v>
      </c>
      <c r="H16" s="128" t="s">
        <v>461</v>
      </c>
      <c r="I16" s="128" t="s">
        <v>12</v>
      </c>
      <c r="J16" s="127" t="s">
        <v>775</v>
      </c>
      <c r="K16" s="128" t="s">
        <v>13</v>
      </c>
      <c r="L16" s="128" t="s">
        <v>13</v>
      </c>
      <c r="M16" s="128"/>
      <c r="N16" s="131" t="s">
        <v>481</v>
      </c>
      <c r="O16" s="178"/>
    </row>
    <row r="17" spans="1:15" s="135" customFormat="1" ht="36">
      <c r="A17" s="127" t="s">
        <v>1495</v>
      </c>
      <c r="B17" s="128" t="s">
        <v>387</v>
      </c>
      <c r="C17" s="128" t="s">
        <v>1277</v>
      </c>
      <c r="D17" s="128" t="s">
        <v>1290</v>
      </c>
      <c r="E17" s="128" t="s">
        <v>1331</v>
      </c>
      <c r="F17" s="128" t="s">
        <v>1322</v>
      </c>
      <c r="G17" s="128" t="s">
        <v>34</v>
      </c>
      <c r="H17" s="128" t="s">
        <v>461</v>
      </c>
      <c r="I17" s="128" t="s">
        <v>12</v>
      </c>
      <c r="J17" s="127" t="s">
        <v>775</v>
      </c>
      <c r="K17" s="128" t="s">
        <v>13</v>
      </c>
      <c r="L17" s="128" t="s">
        <v>13</v>
      </c>
      <c r="M17" s="128"/>
      <c r="N17" s="131" t="s">
        <v>481</v>
      </c>
      <c r="O17" s="178"/>
    </row>
    <row r="18" spans="1:15" s="135" customFormat="1" ht="36">
      <c r="A18" s="127" t="s">
        <v>1496</v>
      </c>
      <c r="B18" s="128" t="s">
        <v>387</v>
      </c>
      <c r="C18" s="128" t="s">
        <v>1278</v>
      </c>
      <c r="D18" s="128" t="s">
        <v>1291</v>
      </c>
      <c r="E18" s="128" t="s">
        <v>1332</v>
      </c>
      <c r="F18" s="128" t="s">
        <v>1323</v>
      </c>
      <c r="G18" s="128" t="s">
        <v>34</v>
      </c>
      <c r="H18" s="128" t="s">
        <v>461</v>
      </c>
      <c r="I18" s="128" t="s">
        <v>12</v>
      </c>
      <c r="J18" s="127" t="s">
        <v>775</v>
      </c>
      <c r="K18" s="128" t="s">
        <v>13</v>
      </c>
      <c r="L18" s="128" t="s">
        <v>13</v>
      </c>
      <c r="M18" s="128"/>
      <c r="N18" s="131" t="s">
        <v>481</v>
      </c>
      <c r="O18" s="178"/>
    </row>
    <row r="19" spans="1:15" s="135" customFormat="1" ht="36">
      <c r="A19" s="127" t="s">
        <v>1497</v>
      </c>
      <c r="B19" s="128" t="s">
        <v>387</v>
      </c>
      <c r="C19" s="128" t="s">
        <v>1279</v>
      </c>
      <c r="D19" s="128" t="s">
        <v>1292</v>
      </c>
      <c r="E19" s="128" t="s">
        <v>1333</v>
      </c>
      <c r="F19" s="128" t="s">
        <v>1324</v>
      </c>
      <c r="G19" s="128" t="s">
        <v>34</v>
      </c>
      <c r="H19" s="128" t="s">
        <v>461</v>
      </c>
      <c r="I19" s="128" t="s">
        <v>12</v>
      </c>
      <c r="J19" s="127" t="s">
        <v>775</v>
      </c>
      <c r="K19" s="128" t="s">
        <v>13</v>
      </c>
      <c r="L19" s="128" t="s">
        <v>13</v>
      </c>
      <c r="M19" s="128"/>
      <c r="N19" s="131" t="s">
        <v>481</v>
      </c>
      <c r="O19" s="178"/>
    </row>
    <row r="20" spans="1:15" s="135" customFormat="1" ht="36">
      <c r="A20" s="127" t="s">
        <v>1498</v>
      </c>
      <c r="B20" s="128" t="s">
        <v>387</v>
      </c>
      <c r="C20" s="128" t="s">
        <v>1280</v>
      </c>
      <c r="D20" s="128" t="s">
        <v>1293</v>
      </c>
      <c r="E20" s="128" t="s">
        <v>1334</v>
      </c>
      <c r="F20" s="128" t="s">
        <v>1325</v>
      </c>
      <c r="G20" s="128" t="s">
        <v>34</v>
      </c>
      <c r="H20" s="128" t="s">
        <v>461</v>
      </c>
      <c r="I20" s="128" t="s">
        <v>12</v>
      </c>
      <c r="J20" s="127" t="s">
        <v>775</v>
      </c>
      <c r="K20" s="128" t="s">
        <v>13</v>
      </c>
      <c r="L20" s="128" t="s">
        <v>13</v>
      </c>
      <c r="M20" s="128"/>
      <c r="N20" s="131" t="s">
        <v>481</v>
      </c>
      <c r="O20" s="178"/>
    </row>
    <row r="21" spans="1:15" s="135" customFormat="1" ht="36">
      <c r="A21" s="127" t="s">
        <v>1499</v>
      </c>
      <c r="B21" s="128" t="s">
        <v>387</v>
      </c>
      <c r="C21" s="128" t="s">
        <v>1281</v>
      </c>
      <c r="D21" s="128" t="s">
        <v>1294</v>
      </c>
      <c r="E21" s="128" t="s">
        <v>1335</v>
      </c>
      <c r="F21" s="128" t="s">
        <v>1326</v>
      </c>
      <c r="G21" s="128" t="s">
        <v>34</v>
      </c>
      <c r="H21" s="128" t="s">
        <v>461</v>
      </c>
      <c r="I21" s="128" t="s">
        <v>12</v>
      </c>
      <c r="J21" s="127" t="s">
        <v>775</v>
      </c>
      <c r="K21" s="128" t="s">
        <v>13</v>
      </c>
      <c r="L21" s="128" t="s">
        <v>13</v>
      </c>
      <c r="M21" s="128"/>
      <c r="N21" s="131" t="s">
        <v>481</v>
      </c>
      <c r="O21" s="149"/>
    </row>
    <row r="22" spans="1:15" s="135" customFormat="1" ht="36">
      <c r="A22" s="127" t="s">
        <v>1500</v>
      </c>
      <c r="B22" s="128" t="s">
        <v>387</v>
      </c>
      <c r="C22" s="128" t="s">
        <v>1282</v>
      </c>
      <c r="D22" s="128" t="s">
        <v>1295</v>
      </c>
      <c r="E22" s="128" t="s">
        <v>1336</v>
      </c>
      <c r="F22" s="128" t="s">
        <v>1327</v>
      </c>
      <c r="G22" s="128" t="s">
        <v>34</v>
      </c>
      <c r="H22" s="128" t="s">
        <v>461</v>
      </c>
      <c r="I22" s="128" t="s">
        <v>12</v>
      </c>
      <c r="J22" s="127" t="s">
        <v>775</v>
      </c>
      <c r="K22" s="128" t="s">
        <v>13</v>
      </c>
      <c r="L22" s="128" t="s">
        <v>13</v>
      </c>
      <c r="M22" s="128"/>
      <c r="N22" s="131" t="s">
        <v>481</v>
      </c>
      <c r="O22" s="149"/>
    </row>
    <row r="23" spans="1:15" s="135" customFormat="1" ht="36">
      <c r="A23" s="127" t="s">
        <v>1501</v>
      </c>
      <c r="B23" s="128" t="s">
        <v>387</v>
      </c>
      <c r="C23" s="128" t="s">
        <v>1283</v>
      </c>
      <c r="D23" s="128" t="s">
        <v>1296</v>
      </c>
      <c r="E23" s="128" t="s">
        <v>1337</v>
      </c>
      <c r="F23" s="128" t="s">
        <v>1328</v>
      </c>
      <c r="G23" s="128" t="s">
        <v>34</v>
      </c>
      <c r="H23" s="128" t="s">
        <v>461</v>
      </c>
      <c r="I23" s="128" t="s">
        <v>12</v>
      </c>
      <c r="J23" s="127" t="s">
        <v>775</v>
      </c>
      <c r="K23" s="128" t="s">
        <v>13</v>
      </c>
      <c r="L23" s="128" t="s">
        <v>13</v>
      </c>
      <c r="M23" s="128"/>
      <c r="N23" s="131" t="s">
        <v>481</v>
      </c>
      <c r="O23" s="149"/>
    </row>
    <row r="24" spans="1:15" s="18" customFormat="1" ht="36">
      <c r="A24" s="139" t="s">
        <v>1551</v>
      </c>
      <c r="B24" s="140" t="s">
        <v>1521</v>
      </c>
      <c r="C24" s="140" t="s">
        <v>1538</v>
      </c>
      <c r="D24" s="140" t="s">
        <v>1539</v>
      </c>
      <c r="E24" s="141" t="s">
        <v>1540</v>
      </c>
      <c r="F24" s="140" t="s">
        <v>1541</v>
      </c>
      <c r="G24" s="142" t="s">
        <v>1526</v>
      </c>
      <c r="H24" s="143" t="s">
        <v>1527</v>
      </c>
      <c r="I24" s="142" t="s">
        <v>1528</v>
      </c>
      <c r="J24" s="144" t="s">
        <v>1548</v>
      </c>
      <c r="K24" s="144" t="s">
        <v>1530</v>
      </c>
      <c r="L24" s="144" t="s">
        <v>1530</v>
      </c>
      <c r="M24" s="144"/>
      <c r="N24" s="145" t="s">
        <v>1549</v>
      </c>
      <c r="O24" s="149"/>
    </row>
    <row r="25" spans="1:15" s="18" customFormat="1" ht="36">
      <c r="A25" s="139" t="s">
        <v>1552</v>
      </c>
      <c r="B25" s="140" t="s">
        <v>1521</v>
      </c>
      <c r="C25" s="140" t="s">
        <v>1543</v>
      </c>
      <c r="D25" s="140" t="s">
        <v>1544</v>
      </c>
      <c r="E25" s="141" t="s">
        <v>1545</v>
      </c>
      <c r="F25" s="140" t="s">
        <v>1546</v>
      </c>
      <c r="G25" s="142" t="s">
        <v>1526</v>
      </c>
      <c r="H25" s="143" t="s">
        <v>1527</v>
      </c>
      <c r="I25" s="142" t="s">
        <v>1528</v>
      </c>
      <c r="J25" s="144" t="s">
        <v>1548</v>
      </c>
      <c r="K25" s="144" t="s">
        <v>1530</v>
      </c>
      <c r="L25" s="144" t="s">
        <v>1530</v>
      </c>
      <c r="M25" s="144"/>
      <c r="N25" s="145" t="s">
        <v>1549</v>
      </c>
      <c r="O25" s="179"/>
    </row>
    <row r="26" spans="1:15">
      <c r="O26" s="178"/>
    </row>
    <row r="27" spans="1:15">
      <c r="O27" s="178"/>
    </row>
    <row r="28" spans="1:15">
      <c r="O28" s="178"/>
    </row>
    <row r="29" spans="1:15">
      <c r="O29" s="178"/>
    </row>
    <row r="30" spans="1:15">
      <c r="O30" s="178"/>
    </row>
    <row r="31" spans="1:15">
      <c r="O31" s="177"/>
    </row>
    <row r="32" spans="1: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4 D2">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cols>
    <col min="1" max="2" width="9" style="56"/>
    <col min="3" max="3" width="16.8984375" style="56" customWidth="1"/>
    <col min="4" max="4" width="27.5" style="56" customWidth="1"/>
    <col min="5" max="5" width="25.09765625" style="56" customWidth="1"/>
    <col min="6" max="6" width="17.59765625" style="56" customWidth="1"/>
    <col min="7" max="8" width="9" style="57"/>
    <col min="9" max="9" width="9" style="56"/>
    <col min="10" max="10" width="14.19921875" style="56" bestFit="1" customWidth="1"/>
    <col min="11" max="13" width="9" style="57"/>
    <col min="14" max="14" width="9" style="56"/>
    <col min="15" max="15" width="10.796875" style="149" customWidth="1"/>
    <col min="16" max="16384" width="9" style="56"/>
  </cols>
  <sheetData>
    <row r="1" spans="1:15" s="2" customFormat="1" ht="12">
      <c r="A1" s="51" t="s">
        <v>9</v>
      </c>
      <c r="B1" s="51" t="s">
        <v>10</v>
      </c>
      <c r="C1" s="51" t="s">
        <v>472</v>
      </c>
      <c r="D1" s="51" t="s">
        <v>473</v>
      </c>
      <c r="E1" s="51" t="s">
        <v>474</v>
      </c>
      <c r="F1" s="51" t="s">
        <v>475</v>
      </c>
      <c r="G1" s="51" t="s">
        <v>14</v>
      </c>
      <c r="H1" s="89" t="s">
        <v>482</v>
      </c>
      <c r="I1" s="51" t="s">
        <v>0</v>
      </c>
      <c r="J1" s="51" t="s">
        <v>476</v>
      </c>
      <c r="K1" s="51" t="s">
        <v>477</v>
      </c>
      <c r="L1" s="51" t="s">
        <v>478</v>
      </c>
      <c r="M1" s="100" t="s">
        <v>595</v>
      </c>
      <c r="N1" s="52" t="s">
        <v>1</v>
      </c>
      <c r="O1" s="175" t="s">
        <v>1635</v>
      </c>
    </row>
    <row r="2" spans="1:15" s="3" customFormat="1" ht="24">
      <c r="A2" s="53" t="s">
        <v>340</v>
      </c>
      <c r="B2" s="3" t="s">
        <v>341</v>
      </c>
      <c r="C2" s="17" t="s">
        <v>343</v>
      </c>
      <c r="D2" s="17" t="s">
        <v>342</v>
      </c>
      <c r="E2" s="54" t="s">
        <v>345</v>
      </c>
      <c r="F2" s="75" t="s">
        <v>587</v>
      </c>
      <c r="G2" s="3" t="s">
        <v>346</v>
      </c>
      <c r="H2" s="3" t="s">
        <v>483</v>
      </c>
      <c r="I2" s="3" t="s">
        <v>344</v>
      </c>
      <c r="J2" s="96" t="s">
        <v>347</v>
      </c>
      <c r="K2" s="4" t="s">
        <v>63</v>
      </c>
      <c r="L2" s="4" t="s">
        <v>63</v>
      </c>
      <c r="M2" s="4"/>
      <c r="N2" s="55" t="s">
        <v>348</v>
      </c>
      <c r="O2" s="176" t="s">
        <v>1634</v>
      </c>
    </row>
    <row r="3" spans="1:15" s="3" customFormat="1" ht="24">
      <c r="A3" s="53" t="s">
        <v>349</v>
      </c>
      <c r="B3" s="3" t="s">
        <v>341</v>
      </c>
      <c r="C3" s="17" t="s">
        <v>351</v>
      </c>
      <c r="D3" s="17" t="s">
        <v>350</v>
      </c>
      <c r="E3" s="54" t="s">
        <v>352</v>
      </c>
      <c r="F3" s="75" t="s">
        <v>587</v>
      </c>
      <c r="G3" s="3" t="s">
        <v>346</v>
      </c>
      <c r="H3" s="3" t="s">
        <v>483</v>
      </c>
      <c r="I3" s="3" t="s">
        <v>344</v>
      </c>
      <c r="J3" s="96" t="s">
        <v>347</v>
      </c>
      <c r="K3" s="4" t="s">
        <v>63</v>
      </c>
      <c r="L3" s="4" t="s">
        <v>63</v>
      </c>
      <c r="M3" s="4"/>
      <c r="N3" s="55" t="s">
        <v>348</v>
      </c>
      <c r="O3" s="177"/>
    </row>
    <row r="4" spans="1:15" s="13" customFormat="1" ht="36">
      <c r="A4" s="53" t="s">
        <v>353</v>
      </c>
      <c r="B4" s="3" t="s">
        <v>354</v>
      </c>
      <c r="C4" s="17" t="s">
        <v>356</v>
      </c>
      <c r="D4" s="17" t="s">
        <v>355</v>
      </c>
      <c r="E4" s="54" t="s">
        <v>357</v>
      </c>
      <c r="F4" s="75" t="s">
        <v>588</v>
      </c>
      <c r="G4" s="3" t="s">
        <v>119</v>
      </c>
      <c r="H4" s="3" t="s">
        <v>484</v>
      </c>
      <c r="I4" s="4" t="s">
        <v>36</v>
      </c>
      <c r="J4" s="96" t="s">
        <v>347</v>
      </c>
      <c r="K4" s="14" t="s">
        <v>13</v>
      </c>
      <c r="L4" s="14" t="s">
        <v>13</v>
      </c>
      <c r="M4" s="14"/>
      <c r="N4" s="55" t="s">
        <v>348</v>
      </c>
      <c r="O4" s="177"/>
    </row>
    <row r="5" spans="1:15">
      <c r="O5" s="177"/>
    </row>
    <row r="6" spans="1:15">
      <c r="O6" s="177"/>
    </row>
    <row r="7" spans="1:15">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3">
    <dataValidation type="list" allowBlank="1" showInputMessage="1" showErrorMessage="1" sqref="N2:N4">
      <formula1>"应用层,表示层,会话层,传输层,网络层,数据链路层,物理层"</formula1>
    </dataValidation>
    <dataValidation type="textLength" operator="lessThanOrEqual" allowBlank="1" showInputMessage="1" showErrorMessage="1" sqref="D4">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H1" workbookViewId="0">
      <selection activeCell="O1" sqref="O1:O1048576"/>
    </sheetView>
  </sheetViews>
  <sheetFormatPr defaultColWidth="9" defaultRowHeight="15.6"/>
  <cols>
    <col min="1" max="2" width="9" style="56"/>
    <col min="3" max="3" width="16.59765625" style="56" customWidth="1"/>
    <col min="4" max="4" width="8.59765625" style="56" bestFit="1" customWidth="1"/>
    <col min="5" max="5" width="23.09765625" style="56" customWidth="1"/>
    <col min="6" max="6" width="8.19921875" style="56" bestFit="1" customWidth="1"/>
    <col min="7" max="8" width="9" style="57"/>
    <col min="9" max="9" width="9" style="56"/>
    <col min="10" max="10" width="14.19921875" style="56" bestFit="1" customWidth="1"/>
    <col min="11" max="13" width="9" style="57"/>
    <col min="14" max="14" width="9" style="56"/>
    <col min="15" max="15" width="10.796875" style="149" customWidth="1"/>
    <col min="16" max="16384" width="9" style="56"/>
  </cols>
  <sheetData>
    <row r="1" spans="1:15" s="2" customFormat="1" ht="35.25" customHeight="1">
      <c r="A1" s="51" t="s">
        <v>9</v>
      </c>
      <c r="B1" s="51" t="s">
        <v>10</v>
      </c>
      <c r="C1" s="51" t="s">
        <v>472</v>
      </c>
      <c r="D1" s="51" t="s">
        <v>473</v>
      </c>
      <c r="E1" s="51" t="s">
        <v>474</v>
      </c>
      <c r="F1" s="51" t="s">
        <v>475</v>
      </c>
      <c r="G1" s="51" t="s">
        <v>14</v>
      </c>
      <c r="H1" s="89" t="s">
        <v>482</v>
      </c>
      <c r="I1" s="51" t="s">
        <v>0</v>
      </c>
      <c r="J1" s="99" t="s">
        <v>476</v>
      </c>
      <c r="K1" s="51" t="s">
        <v>477</v>
      </c>
      <c r="L1" s="51" t="s">
        <v>478</v>
      </c>
      <c r="M1" s="82" t="s">
        <v>596</v>
      </c>
      <c r="N1" s="51" t="s">
        <v>1</v>
      </c>
      <c r="O1" s="175" t="s">
        <v>1633</v>
      </c>
    </row>
    <row r="2" spans="1:15" s="13" customFormat="1" ht="84">
      <c r="A2" s="4" t="s">
        <v>377</v>
      </c>
      <c r="B2" s="4" t="s">
        <v>387</v>
      </c>
      <c r="C2" s="17" t="s">
        <v>379</v>
      </c>
      <c r="D2" s="17" t="s">
        <v>378</v>
      </c>
      <c r="E2" s="17" t="s">
        <v>381</v>
      </c>
      <c r="F2" s="98" t="s">
        <v>592</v>
      </c>
      <c r="G2" s="3" t="s">
        <v>346</v>
      </c>
      <c r="H2" s="3" t="s">
        <v>483</v>
      </c>
      <c r="I2" s="90" t="s">
        <v>380</v>
      </c>
      <c r="J2" s="96" t="s">
        <v>347</v>
      </c>
      <c r="K2" s="14" t="s">
        <v>13</v>
      </c>
      <c r="L2" s="14" t="s">
        <v>13</v>
      </c>
      <c r="M2" s="14"/>
      <c r="N2" s="55" t="s">
        <v>348</v>
      </c>
      <c r="O2" s="176" t="s">
        <v>1634</v>
      </c>
    </row>
    <row r="3" spans="1:15" s="13" customFormat="1" ht="84">
      <c r="A3" s="4" t="s">
        <v>382</v>
      </c>
      <c r="B3" s="4" t="s">
        <v>387</v>
      </c>
      <c r="C3" s="17" t="s">
        <v>384</v>
      </c>
      <c r="D3" s="17" t="s">
        <v>383</v>
      </c>
      <c r="E3" s="17" t="s">
        <v>385</v>
      </c>
      <c r="F3" s="98" t="s">
        <v>592</v>
      </c>
      <c r="G3" s="3" t="s">
        <v>346</v>
      </c>
      <c r="H3" s="3" t="s">
        <v>483</v>
      </c>
      <c r="I3" s="90" t="s">
        <v>380</v>
      </c>
      <c r="J3" s="96" t="s">
        <v>347</v>
      </c>
      <c r="K3" s="14" t="s">
        <v>13</v>
      </c>
      <c r="L3" s="14" t="s">
        <v>13</v>
      </c>
      <c r="M3" s="14"/>
      <c r="N3" s="55" t="s">
        <v>348</v>
      </c>
      <c r="O3" s="177"/>
    </row>
    <row r="4" spans="1:15">
      <c r="O4" s="177"/>
    </row>
    <row r="5" spans="1:15">
      <c r="O5" s="177"/>
    </row>
    <row r="6" spans="1:15">
      <c r="O6" s="177"/>
    </row>
    <row r="7" spans="1:15">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5"/>
  <sheetViews>
    <sheetView workbookViewId="0">
      <selection activeCell="BD7" sqref="BD7"/>
    </sheetView>
  </sheetViews>
  <sheetFormatPr defaultColWidth="10" defaultRowHeight="15.6"/>
  <cols>
    <col min="1" max="1" width="10" style="13" customWidth="1" collapsed="1"/>
    <col min="2" max="2" width="22.19921875" style="13" bestFit="1" customWidth="1" collapsed="1"/>
    <col min="3" max="3" width="23.3984375" style="13" customWidth="1" collapsed="1"/>
    <col min="4" max="10" width="10" style="13" collapsed="1"/>
    <col min="11" max="43" width="9.59765625" style="13" customWidth="1" collapsed="1"/>
    <col min="44" max="75" width="10" style="13"/>
    <col min="76" max="16384" width="10" style="13" collapsed="1"/>
  </cols>
  <sheetData>
    <row r="1" spans="1:43" ht="24">
      <c r="A1" s="64" t="s">
        <v>410</v>
      </c>
      <c r="B1" s="64" t="s">
        <v>411</v>
      </c>
      <c r="C1" s="65" t="s">
        <v>1</v>
      </c>
      <c r="D1" s="105" t="s">
        <v>766</v>
      </c>
      <c r="E1" s="105" t="s">
        <v>767</v>
      </c>
      <c r="F1" s="105" t="s">
        <v>768</v>
      </c>
      <c r="G1" s="105" t="s">
        <v>769</v>
      </c>
      <c r="H1" s="105" t="s">
        <v>770</v>
      </c>
      <c r="I1" s="105" t="s">
        <v>771</v>
      </c>
      <c r="J1" s="65" t="s">
        <v>412</v>
      </c>
      <c r="K1" s="150" t="s">
        <v>1567</v>
      </c>
      <c r="L1" s="150" t="s">
        <v>1568</v>
      </c>
      <c r="M1" s="150" t="s">
        <v>1569</v>
      </c>
      <c r="N1" s="151" t="s">
        <v>1570</v>
      </c>
      <c r="O1" s="151" t="s">
        <v>1571</v>
      </c>
      <c r="P1" s="151" t="s">
        <v>1572</v>
      </c>
      <c r="Q1" s="151" t="s">
        <v>1573</v>
      </c>
      <c r="R1" s="151" t="s">
        <v>1574</v>
      </c>
      <c r="S1" s="151" t="s">
        <v>1575</v>
      </c>
      <c r="T1" s="150" t="s">
        <v>1576</v>
      </c>
      <c r="U1" s="150" t="s">
        <v>1577</v>
      </c>
      <c r="V1" s="150" t="s">
        <v>1578</v>
      </c>
      <c r="W1" s="150" t="s">
        <v>1579</v>
      </c>
      <c r="X1" s="150" t="s">
        <v>1580</v>
      </c>
      <c r="Y1" s="150" t="s">
        <v>1581</v>
      </c>
      <c r="Z1" s="151" t="s">
        <v>1582</v>
      </c>
      <c r="AA1" s="151" t="s">
        <v>1583</v>
      </c>
      <c r="AB1" s="151" t="s">
        <v>1584</v>
      </c>
      <c r="AC1" s="151" t="s">
        <v>1585</v>
      </c>
      <c r="AD1" s="151" t="s">
        <v>1586</v>
      </c>
      <c r="AE1" s="151" t="s">
        <v>1587</v>
      </c>
      <c r="AF1" s="150" t="s">
        <v>1588</v>
      </c>
      <c r="AG1" s="150" t="s">
        <v>1589</v>
      </c>
      <c r="AH1" s="150" t="s">
        <v>1590</v>
      </c>
      <c r="AI1" s="150" t="s">
        <v>1591</v>
      </c>
      <c r="AJ1" s="150" t="s">
        <v>1592</v>
      </c>
      <c r="AK1" s="150" t="s">
        <v>1593</v>
      </c>
      <c r="AL1" s="151" t="s">
        <v>1594</v>
      </c>
      <c r="AM1" s="151" t="s">
        <v>1595</v>
      </c>
      <c r="AN1" s="151" t="s">
        <v>1596</v>
      </c>
      <c r="AO1" s="151" t="s">
        <v>1597</v>
      </c>
      <c r="AP1" s="151" t="s">
        <v>1598</v>
      </c>
      <c r="AQ1" s="151" t="s">
        <v>1599</v>
      </c>
    </row>
    <row r="2" spans="1:43" ht="22.5" customHeight="1">
      <c r="A2" s="66" t="s">
        <v>413</v>
      </c>
      <c r="B2" s="66" t="s">
        <v>414</v>
      </c>
      <c r="C2" s="62" t="s">
        <v>497</v>
      </c>
      <c r="D2" s="66">
        <f>COUNTIF(HA!$B:$B,"A")</f>
        <v>0</v>
      </c>
      <c r="E2" s="66">
        <f>COUNTIF(HA!$B:$B,"B")</f>
        <v>0</v>
      </c>
      <c r="F2" s="66">
        <f>COUNTIF(HA!$B:$B,"C")</f>
        <v>0</v>
      </c>
      <c r="G2" s="66">
        <f>COUNTIF(HA!$B:$B,"CA")</f>
        <v>2</v>
      </c>
      <c r="H2" s="66">
        <f>COUNTIF(HA!$B:$B,"CB")</f>
        <v>26</v>
      </c>
      <c r="I2" s="66">
        <f>COUNTIF(HA!$B:$B,"CC")</f>
        <v>8</v>
      </c>
      <c r="J2" s="66">
        <f>SUM(D2:I2)</f>
        <v>36</v>
      </c>
      <c r="K2" s="152">
        <f>SUMPRODUCT((HA!$B:$B="CA")*(HA!$O:$O="NA"))</f>
        <v>0</v>
      </c>
      <c r="L2" s="152">
        <f>SUMPRODUCT((HA!$B:$B="CB")*(HA!$O:$O="NA"))</f>
        <v>0</v>
      </c>
      <c r="M2" s="152">
        <f>SUMPRODUCT((HA!$B:$B="CC")*(HA!$O:$O="NA"))</f>
        <v>0</v>
      </c>
      <c r="N2" s="152">
        <f>SUMPRODUCT((HA!$B:$B="A")*(HA!$O:$O="T"))</f>
        <v>0</v>
      </c>
      <c r="O2" s="152">
        <f>SUMPRODUCT((HA!$B:$B="B")*(HA!$O:$O="T"))</f>
        <v>0</v>
      </c>
      <c r="P2" s="152">
        <f>SUMPRODUCT((HA!$B:$B="C")*(HA!$O:$O="T"))</f>
        <v>0</v>
      </c>
      <c r="Q2" s="152">
        <f>SUMPRODUCT((HA!$B:$B="CA")*(HA!$O:$O="T"))</f>
        <v>1</v>
      </c>
      <c r="R2" s="152">
        <f>SUMPRODUCT((HA!$B:$B="CB")*(HA!$O:$O="T"))</f>
        <v>0</v>
      </c>
      <c r="S2" s="152">
        <f>SUMPRODUCT((HA!$B:$B="CC")*(HA!$O:$O="T"))</f>
        <v>0</v>
      </c>
      <c r="T2" s="152">
        <f>SUMPRODUCT((HA!$B:$B="A")*(HA!$O:$O="T+1Q"))</f>
        <v>0</v>
      </c>
      <c r="U2" s="152">
        <f>SUMPRODUCT((HA!$B:$B="B")*(HA!$O:$O="T+1Q"))</f>
        <v>0</v>
      </c>
      <c r="V2" s="152">
        <f>SUMPRODUCT((HA!$B:$B="C")*(HA!$O:$O="T+1Q"))</f>
        <v>0</v>
      </c>
      <c r="W2" s="152">
        <f>SUMPRODUCT((HA!$B:$B="CA")*(HA!$O:$O="T+1Q"))</f>
        <v>0</v>
      </c>
      <c r="X2" s="152">
        <f>SUMPRODUCT((HA!$B:$B="CB")*(HA!$O:$O="T+1Q"))</f>
        <v>0</v>
      </c>
      <c r="Y2" s="152">
        <f>SUMPRODUCT((HA!$B:$B="CC")*(HA!$O:$O="T+1Q"))</f>
        <v>0</v>
      </c>
      <c r="Z2" s="152">
        <f>SUMPRODUCT((HA!$B:$B="A")*(HA!$O:$O="T+2Q"))</f>
        <v>0</v>
      </c>
      <c r="AA2" s="152">
        <f>SUMPRODUCT((HA!$B:$B="B")*(HA!$O:$O="T+2Q"))</f>
        <v>0</v>
      </c>
      <c r="AB2" s="152">
        <f>SUMPRODUCT((HA!$B:$B="C")*(HA!$O:$O="T+2Q"))</f>
        <v>0</v>
      </c>
      <c r="AC2" s="152">
        <f>SUMPRODUCT((HA!$B:$B="CA")*(HA!$O:$O="T+2Q"))</f>
        <v>0</v>
      </c>
      <c r="AD2" s="152">
        <f>SUMPRODUCT((HA!$B:$B="CB")*(HA!$O:$O="T+2Q"))</f>
        <v>0</v>
      </c>
      <c r="AE2" s="152">
        <f>SUMPRODUCT((HA!$B:$B="CC")*(HA!$O:$O="T+2Q"))</f>
        <v>0</v>
      </c>
      <c r="AF2" s="152">
        <f>SUMPRODUCT((HA!$B:$B="A")*(HA!$O:$O="T+3Q"))</f>
        <v>0</v>
      </c>
      <c r="AG2" s="152">
        <f>SUMPRODUCT((HA!$B:$B="B")*(HA!$O:$O="T+3Q"))</f>
        <v>0</v>
      </c>
      <c r="AH2" s="152">
        <f>SUMPRODUCT((HA!$B:$B="C")*(HA!$O:$O="T+3Q"))</f>
        <v>0</v>
      </c>
      <c r="AI2" s="152">
        <f>SUMPRODUCT((HA!$B:$B="CA")*(HA!$O:$O="T+3Q"))</f>
        <v>0</v>
      </c>
      <c r="AJ2" s="152">
        <f>SUMPRODUCT((HA!$B:$B="CB")*(HA!$O:$O="T+3Q"))</f>
        <v>0</v>
      </c>
      <c r="AK2" s="152">
        <f>SUMPRODUCT((HA!$B:$B="CC")*(HA!$O:$O="T+3Q"))</f>
        <v>0</v>
      </c>
      <c r="AL2" s="152">
        <f>SUMPRODUCT((HA!$B:$B="A")*(HA!$O:$O="T+4Q"))</f>
        <v>0</v>
      </c>
      <c r="AM2" s="152">
        <f>SUMPRODUCT((HA!$B:$B="B")*(HA!$O:$O="T+4Q"))</f>
        <v>0</v>
      </c>
      <c r="AN2" s="152">
        <f>SUMPRODUCT((HA!$B:$B="C")*(HA!$O:$O="T+4Q"))</f>
        <v>0</v>
      </c>
      <c r="AO2" s="152">
        <f>SUMPRODUCT((HA!$B:$B="CA")*(HA!$O:$O="T+4Q"))</f>
        <v>0</v>
      </c>
      <c r="AP2" s="152">
        <f>SUMPRODUCT((HA!$B:$B="CB")*(HA!$O:$O="T+4Q"))</f>
        <v>0</v>
      </c>
      <c r="AQ2" s="152">
        <f>SUMPRODUCT((HA!$B:$B="CC")*(HA!$O:$O="T+4Q"))</f>
        <v>0</v>
      </c>
    </row>
    <row r="3" spans="1:43" ht="22.5" customHeight="1">
      <c r="A3" s="66" t="s">
        <v>415</v>
      </c>
      <c r="B3" s="66" t="s">
        <v>416</v>
      </c>
      <c r="C3" s="62" t="s">
        <v>497</v>
      </c>
      <c r="D3" s="66">
        <f>COUNTIF(HB!$B:$B,"A")</f>
        <v>0</v>
      </c>
      <c r="E3" s="66">
        <f>COUNTIF(HB!$B:$B,"B")</f>
        <v>0</v>
      </c>
      <c r="F3" s="66">
        <f>COUNTIF(HB!$B:$B,"C")</f>
        <v>0</v>
      </c>
      <c r="G3" s="66">
        <f>COUNTIF(HB!$B:$B,"CA")</f>
        <v>6</v>
      </c>
      <c r="H3" s="66">
        <f>COUNTIF(HB!$B:$B,"CB")</f>
        <v>57</v>
      </c>
      <c r="I3" s="66">
        <f>COUNTIF(HB!$B:$B,"CC")</f>
        <v>16</v>
      </c>
      <c r="J3" s="66">
        <f t="shared" ref="J3:J20" si="0">SUM(D3:I3)</f>
        <v>79</v>
      </c>
      <c r="K3" s="152">
        <f>SUMPRODUCT((HB!$B:$B="CA")*(HB!$O:$O="NA"))</f>
        <v>0</v>
      </c>
      <c r="L3" s="152">
        <f>SUMPRODUCT((HB!$B:$B="CB")*(HB!$O:$O="NA"))</f>
        <v>0</v>
      </c>
      <c r="M3" s="152">
        <f>SUMPRODUCT((HB!$B:$B="CC")*(HB!$O:$O="NA"))</f>
        <v>0</v>
      </c>
      <c r="N3" s="152">
        <f>SUMPRODUCT((HB!$B:$B="A")*(HB!$O:$O="T"))</f>
        <v>0</v>
      </c>
      <c r="O3" s="152">
        <f>SUMPRODUCT((HB!$B:$B="B")*(HB!$O:$O="T"))</f>
        <v>0</v>
      </c>
      <c r="P3" s="152">
        <f>SUMPRODUCT((HB!$B:$B="C")*(HB!$O:$O="T"))</f>
        <v>0</v>
      </c>
      <c r="Q3" s="152">
        <f>SUMPRODUCT((HB!$B:$B="CA")*(HB!$O:$O="T"))</f>
        <v>0</v>
      </c>
      <c r="R3" s="152">
        <f>SUMPRODUCT((HB!$B:$B="CB")*(HB!$O:$O="T"))</f>
        <v>1</v>
      </c>
      <c r="S3" s="152">
        <f>SUMPRODUCT((HB!$B:$B="CC")*(HB!$O:$O="T"))</f>
        <v>0</v>
      </c>
      <c r="T3" s="152">
        <f>SUMPRODUCT((HB!$B:$B="A")*(HB!$O:$O="T+1Q"))</f>
        <v>0</v>
      </c>
      <c r="U3" s="152">
        <f>SUMPRODUCT((HB!$B:$B="B")*(HB!$O:$O="T+1Q"))</f>
        <v>0</v>
      </c>
      <c r="V3" s="152">
        <f>SUMPRODUCT((HB!$B:$B="C")*(HB!$O:$O="T+1Q"))</f>
        <v>0</v>
      </c>
      <c r="W3" s="152">
        <f>SUMPRODUCT((HB!$B:$B="CA")*(HB!$O:$O="T+1Q"))</f>
        <v>0</v>
      </c>
      <c r="X3" s="152">
        <f>SUMPRODUCT((HB!$B:$B="CB")*(HB!$O:$O="T+1Q"))</f>
        <v>0</v>
      </c>
      <c r="Y3" s="152">
        <f>SUMPRODUCT((HB!$B:$B="CC")*(HB!$O:$O="T+1Q"))</f>
        <v>0</v>
      </c>
      <c r="Z3" s="152">
        <f>SUMPRODUCT((HB!$B:$B="A")*(HB!$O:$O="T+2Q"))</f>
        <v>0</v>
      </c>
      <c r="AA3" s="152">
        <f>SUMPRODUCT((HB!$B:$B="B")*(HB!$O:$O="T+2Q"))</f>
        <v>0</v>
      </c>
      <c r="AB3" s="152">
        <f>SUMPRODUCT((HB!$B:$B="C")*(HB!$O:$O="T+2Q"))</f>
        <v>0</v>
      </c>
      <c r="AC3" s="152">
        <f>SUMPRODUCT((HB!$B:$B="CA")*(HB!$O:$O="T+2Q"))</f>
        <v>0</v>
      </c>
      <c r="AD3" s="152">
        <f>SUMPRODUCT((HB!$B:$B="CB")*(HB!$O:$O="T+2Q"))</f>
        <v>0</v>
      </c>
      <c r="AE3" s="152">
        <f>SUMPRODUCT((HB!$B:$B="CC")*(HB!$O:$O="T+2Q"))</f>
        <v>0</v>
      </c>
      <c r="AF3" s="152">
        <f>SUMPRODUCT((HB!$B:$B="A")*(HB!$O:$O="T+3Q"))</f>
        <v>0</v>
      </c>
      <c r="AG3" s="152">
        <f>SUMPRODUCT((HB!$B:$B="B")*(HB!$O:$O="T+3Q"))</f>
        <v>0</v>
      </c>
      <c r="AH3" s="152">
        <f>SUMPRODUCT((HB!$B:$B="C")*(HB!$O:$O="T+3Q"))</f>
        <v>0</v>
      </c>
      <c r="AI3" s="152">
        <f>SUMPRODUCT((HB!$B:$B="CA")*(HB!$O:$O="T+3Q"))</f>
        <v>0</v>
      </c>
      <c r="AJ3" s="152">
        <f>SUMPRODUCT((HB!$B:$B="CB")*(HB!$O:$O="T+3Q"))</f>
        <v>0</v>
      </c>
      <c r="AK3" s="152">
        <f>SUMPRODUCT((HB!$B:$B="CC")*(HB!$O:$O="T+3Q"))</f>
        <v>0</v>
      </c>
      <c r="AL3" s="152">
        <f>SUMPRODUCT((HB!$B:$B="A")*(HB!$O:$O="T+4Q"))</f>
        <v>0</v>
      </c>
      <c r="AM3" s="152">
        <f>SUMPRODUCT((HB!$B:$B="B")*(HB!$O:$O="T+4Q"))</f>
        <v>0</v>
      </c>
      <c r="AN3" s="152">
        <f>SUMPRODUCT((HB!$B:$B="C")*(HB!$O:$O="T+4Q"))</f>
        <v>0</v>
      </c>
      <c r="AO3" s="152">
        <f>SUMPRODUCT((HB!$B:$B="CA")*(HB!$O:$O="T+4Q"))</f>
        <v>0</v>
      </c>
      <c r="AP3" s="152">
        <f>SUMPRODUCT((HB!$B:$B="CB")*(HB!$O:$O="T+4Q"))</f>
        <v>0</v>
      </c>
      <c r="AQ3" s="152">
        <f>SUMPRODUCT((HB!$B:$B="CC")*(HB!$O:$O="T+4Q"))</f>
        <v>0</v>
      </c>
    </row>
    <row r="4" spans="1:43" ht="22.5" customHeight="1">
      <c r="A4" s="66" t="s">
        <v>417</v>
      </c>
      <c r="B4" s="66" t="s">
        <v>418</v>
      </c>
      <c r="C4" s="62" t="s">
        <v>497</v>
      </c>
      <c r="D4" s="66">
        <f>COUNTIF(HC!$B:$B,"A")</f>
        <v>0</v>
      </c>
      <c r="E4" s="66">
        <f>COUNTIF(HC!$B:$B,"B")</f>
        <v>4</v>
      </c>
      <c r="F4" s="66">
        <f>COUNTIF(HC!$B:$B,"C")</f>
        <v>0</v>
      </c>
      <c r="G4" s="66">
        <f>COUNTIF(HC!$B:$B,"CA")</f>
        <v>0</v>
      </c>
      <c r="H4" s="66">
        <f>COUNTIF(HC!$B:$B,"CB")</f>
        <v>0</v>
      </c>
      <c r="I4" s="66">
        <f>COUNTIF(HC!$B:$B,"CC")</f>
        <v>2</v>
      </c>
      <c r="J4" s="66">
        <f t="shared" si="0"/>
        <v>6</v>
      </c>
      <c r="K4" s="152">
        <f>SUMPRODUCT((HC!$B:$B="CA")*(HC!$O:$O="NA"))</f>
        <v>0</v>
      </c>
      <c r="L4" s="152">
        <f>SUMPRODUCT((HC!$B:$B="CB")*(HC!$O:$O="NA"))</f>
        <v>0</v>
      </c>
      <c r="M4" s="152">
        <f>SUMPRODUCT((HC!$B:$B="CC")*(HC!$O:$O="NA"))</f>
        <v>0</v>
      </c>
      <c r="N4" s="152">
        <f>SUMPRODUCT((HC!$B:$B="A")*(HC!$O:$O="T"))</f>
        <v>0</v>
      </c>
      <c r="O4" s="152">
        <f>SUMPRODUCT((HC!$B:$B="B")*(HC!$O:$O="T"))</f>
        <v>1</v>
      </c>
      <c r="P4" s="152">
        <f>SUMPRODUCT((HC!$B:$B="C")*(HC!$O:$O="T"))</f>
        <v>0</v>
      </c>
      <c r="Q4" s="152">
        <f>SUMPRODUCT((HC!$B:$B="CA")*(HC!$O:$O="T"))</f>
        <v>0</v>
      </c>
      <c r="R4" s="152">
        <f>SUMPRODUCT((HC!$B:$B="CB")*(HC!$O:$O="T"))</f>
        <v>0</v>
      </c>
      <c r="S4" s="152">
        <f>SUMPRODUCT((HC!$B:$B="CC")*(HC!$O:$O="T"))</f>
        <v>0</v>
      </c>
      <c r="T4" s="152">
        <f>SUMPRODUCT((HC!$B:$B="A")*(HC!$O:$O="T+1Q"))</f>
        <v>0</v>
      </c>
      <c r="U4" s="152">
        <f>SUMPRODUCT((HC!$B:$B="B")*(HC!$O:$O="T+1Q"))</f>
        <v>0</v>
      </c>
      <c r="V4" s="152">
        <f>SUMPRODUCT((HC!$B:$B="C")*(HC!$O:$O="T+1Q"))</f>
        <v>0</v>
      </c>
      <c r="W4" s="152">
        <f>SUMPRODUCT((HC!$B:$B="CA")*(HC!$O:$O="T+1Q"))</f>
        <v>0</v>
      </c>
      <c r="X4" s="152">
        <f>SUMPRODUCT((HC!$B:$B="CB")*(HC!$O:$O="T+1Q"))</f>
        <v>0</v>
      </c>
      <c r="Y4" s="152">
        <f>SUMPRODUCT((HC!$B:$B="CC")*(HC!$O:$O="T+1Q"))</f>
        <v>0</v>
      </c>
      <c r="Z4" s="152">
        <f>SUMPRODUCT((HC!$B:$B="A")*(HC!$O:$O="T+2Q"))</f>
        <v>0</v>
      </c>
      <c r="AA4" s="152">
        <f>SUMPRODUCT((HC!$B:$B="B")*(HC!$O:$O="T+2Q"))</f>
        <v>0</v>
      </c>
      <c r="AB4" s="152">
        <f>SUMPRODUCT((HC!$B:$B="C")*(HC!$O:$O="T+2Q"))</f>
        <v>0</v>
      </c>
      <c r="AC4" s="152">
        <f>SUMPRODUCT((HC!$B:$B="CA")*(HC!$O:$O="T+2Q"))</f>
        <v>0</v>
      </c>
      <c r="AD4" s="152">
        <f>SUMPRODUCT((HC!$B:$B="CB")*(HC!$O:$O="T+2Q"))</f>
        <v>0</v>
      </c>
      <c r="AE4" s="152">
        <f>SUMPRODUCT((HC!$B:$B="CC")*(HC!$O:$O="T+2Q"))</f>
        <v>0</v>
      </c>
      <c r="AF4" s="152">
        <f>SUMPRODUCT((HC!$B:$B="A")*(HC!$O:$O="T+3Q"))</f>
        <v>0</v>
      </c>
      <c r="AG4" s="152">
        <f>SUMPRODUCT((HC!$B:$B="B")*(HC!$O:$O="T+3Q"))</f>
        <v>0</v>
      </c>
      <c r="AH4" s="152">
        <f>SUMPRODUCT((HC!$B:$B="C")*(HC!$O:$O="T+3Q"))</f>
        <v>0</v>
      </c>
      <c r="AI4" s="152">
        <f>SUMPRODUCT((HC!$B:$B="CA")*(HC!$O:$O="T+3Q"))</f>
        <v>0</v>
      </c>
      <c r="AJ4" s="152">
        <f>SUMPRODUCT((HC!$B:$B="CB")*(HC!$O:$O="T+3Q"))</f>
        <v>0</v>
      </c>
      <c r="AK4" s="152">
        <f>SUMPRODUCT((HC!$B:$B="CC")*(HC!$O:$O="T+3Q"))</f>
        <v>0</v>
      </c>
      <c r="AL4" s="152">
        <f>SUMPRODUCT((HC!$B:$B="A")*(HC!$O:$O="T+4Q"))</f>
        <v>0</v>
      </c>
      <c r="AM4" s="152">
        <f>SUMPRODUCT((HC!$B:$B="B")*(HC!$O:$O="T+4Q"))</f>
        <v>0</v>
      </c>
      <c r="AN4" s="152">
        <f>SUMPRODUCT((HC!$B:$B="C")*(HC!$O:$O="T+4Q"))</f>
        <v>0</v>
      </c>
      <c r="AO4" s="152">
        <f>SUMPRODUCT((HC!$B:$B="CA")*(HC!$O:$O="T+4Q"))</f>
        <v>0</v>
      </c>
      <c r="AP4" s="152">
        <f>SUMPRODUCT((HC!$B:$B="CB")*(HC!$O:$O="T+4Q"))</f>
        <v>0</v>
      </c>
      <c r="AQ4" s="152">
        <f>SUMPRODUCT((HC!$B:$B="CC")*(HC!$O:$O="T+4Q"))</f>
        <v>0</v>
      </c>
    </row>
    <row r="5" spans="1:43" ht="22.5" customHeight="1">
      <c r="A5" s="66" t="s">
        <v>419</v>
      </c>
      <c r="B5" s="66" t="s">
        <v>420</v>
      </c>
      <c r="C5" s="62" t="s">
        <v>497</v>
      </c>
      <c r="D5" s="66">
        <f>COUNTIF(HD!$B:$B,"A")</f>
        <v>0</v>
      </c>
      <c r="E5" s="66">
        <f>COUNTIF(HD!$B:$B,"B")</f>
        <v>0</v>
      </c>
      <c r="F5" s="66">
        <f>COUNTIF(HD!$B:$B,"C")</f>
        <v>0</v>
      </c>
      <c r="G5" s="66">
        <f>COUNTIF(HD!$B:$B,"CA")</f>
        <v>0</v>
      </c>
      <c r="H5" s="66">
        <f>COUNTIF(HD!$B:$B,"CB")</f>
        <v>2</v>
      </c>
      <c r="I5" s="66">
        <f>COUNTIF(HD!$B:$B,"CC")</f>
        <v>4</v>
      </c>
      <c r="J5" s="66">
        <f t="shared" si="0"/>
        <v>6</v>
      </c>
      <c r="K5" s="152">
        <f>SUMPRODUCT((HD!$B:$B="CA")*(HD!$O:$O="NA"))</f>
        <v>0</v>
      </c>
      <c r="L5" s="152">
        <f>SUMPRODUCT((HD!$B:$B="CB")*(HD!$O:$O="NA"))</f>
        <v>0</v>
      </c>
      <c r="M5" s="152">
        <f>SUMPRODUCT((HD!$B:$B="CC")*(HD!$O:$O="NA"))</f>
        <v>0</v>
      </c>
      <c r="N5" s="152">
        <f>SUMPRODUCT((HD!$B:$B="A")*(HD!$O:$O="T"))</f>
        <v>0</v>
      </c>
      <c r="O5" s="152">
        <f>SUMPRODUCT((HD!$B:$B="B")*(HD!$O:$O="T"))</f>
        <v>0</v>
      </c>
      <c r="P5" s="152">
        <f>SUMPRODUCT((HD!$B:$B="C")*(HD!$O:$O="T"))</f>
        <v>0</v>
      </c>
      <c r="Q5" s="152">
        <f>SUMPRODUCT((HD!$B:$B="CA")*(HD!$O:$O="T"))</f>
        <v>0</v>
      </c>
      <c r="R5" s="152">
        <f>SUMPRODUCT((HD!$B:$B="CB")*(HD!$O:$O="T"))</f>
        <v>1</v>
      </c>
      <c r="S5" s="152">
        <f>SUMPRODUCT((HD!$B:$B="CC")*(HD!$O:$O="T"))</f>
        <v>0</v>
      </c>
      <c r="T5" s="152">
        <f>SUMPRODUCT((HD!$B:$B="A")*(HD!$O:$O="T+1Q"))</f>
        <v>0</v>
      </c>
      <c r="U5" s="152">
        <f>SUMPRODUCT((HD!$B:$B="B")*(HD!$O:$O="T+1Q"))</f>
        <v>0</v>
      </c>
      <c r="V5" s="152">
        <f>SUMPRODUCT((HD!$B:$B="C")*(HD!$O:$O="T+1Q"))</f>
        <v>0</v>
      </c>
      <c r="W5" s="152">
        <f>SUMPRODUCT((HD!$B:$B="CA")*(HD!$O:$O="T+1Q"))</f>
        <v>0</v>
      </c>
      <c r="X5" s="152">
        <f>SUMPRODUCT((HD!$B:$B="CB")*(HD!$O:$O="T+1Q"))</f>
        <v>0</v>
      </c>
      <c r="Y5" s="152">
        <f>SUMPRODUCT((HD!$B:$B="CC")*(HD!$O:$O="T+1Q"))</f>
        <v>0</v>
      </c>
      <c r="Z5" s="152">
        <f>SUMPRODUCT((HD!$B:$B="A")*(HD!$O:$O="T+2Q"))</f>
        <v>0</v>
      </c>
      <c r="AA5" s="152">
        <f>SUMPRODUCT((HD!$B:$B="B")*(HD!$O:$O="T+2Q"))</f>
        <v>0</v>
      </c>
      <c r="AB5" s="152">
        <f>SUMPRODUCT((HD!$B:$B="C")*(HD!$O:$O="T+2Q"))</f>
        <v>0</v>
      </c>
      <c r="AC5" s="152">
        <f>SUMPRODUCT((HD!$B:$B="CA")*(HD!$O:$O="T+2Q"))</f>
        <v>0</v>
      </c>
      <c r="AD5" s="152">
        <f>SUMPRODUCT((HD!$B:$B="CB")*(HD!$O:$O="T+2Q"))</f>
        <v>0</v>
      </c>
      <c r="AE5" s="152">
        <f>SUMPRODUCT((HD!$B:$B="CC")*(HD!$O:$O="T+2Q"))</f>
        <v>0</v>
      </c>
      <c r="AF5" s="152">
        <f>SUMPRODUCT((HD!$B:$B="A")*(HD!$O:$O="T+3Q"))</f>
        <v>0</v>
      </c>
      <c r="AG5" s="152">
        <f>SUMPRODUCT((HD!$B:$B="B")*(HD!$O:$O="T+3Q"))</f>
        <v>0</v>
      </c>
      <c r="AH5" s="152">
        <f>SUMPRODUCT((HD!$B:$B="C")*(HD!$O:$O="T+3Q"))</f>
        <v>0</v>
      </c>
      <c r="AI5" s="152">
        <f>SUMPRODUCT((HD!$B:$B="CA")*(HD!$O:$O="T+3Q"))</f>
        <v>0</v>
      </c>
      <c r="AJ5" s="152">
        <f>SUMPRODUCT((HD!$B:$B="CB")*(HD!$O:$O="T+3Q"))</f>
        <v>0</v>
      </c>
      <c r="AK5" s="152">
        <f>SUMPRODUCT((HD!$B:$B="CC")*(HD!$O:$O="T+3Q"))</f>
        <v>0</v>
      </c>
      <c r="AL5" s="152">
        <f>SUMPRODUCT((HD!$B:$B="A")*(HD!$O:$O="T+4Q"))</f>
        <v>0</v>
      </c>
      <c r="AM5" s="152">
        <f>SUMPRODUCT((HD!$B:$B="B")*(HD!$O:$O="T+4Q"))</f>
        <v>0</v>
      </c>
      <c r="AN5" s="152">
        <f>SUMPRODUCT((HD!$B:$B="C")*(HD!$O:$O="T+4Q"))</f>
        <v>0</v>
      </c>
      <c r="AO5" s="152">
        <f>SUMPRODUCT((HD!$B:$B="CA")*(HD!$O:$O="T+4Q"))</f>
        <v>0</v>
      </c>
      <c r="AP5" s="152">
        <f>SUMPRODUCT((HD!$B:$B="CB")*(HD!$O:$O="T+4Q"))</f>
        <v>0</v>
      </c>
      <c r="AQ5" s="152">
        <f>SUMPRODUCT((HD!$B:$B="CC")*(HD!$O:$O="T+4Q"))</f>
        <v>0</v>
      </c>
    </row>
    <row r="6" spans="1:43" ht="22.5" customHeight="1">
      <c r="A6" s="66" t="s">
        <v>421</v>
      </c>
      <c r="B6" s="66" t="s">
        <v>422</v>
      </c>
      <c r="C6" s="62" t="s">
        <v>497</v>
      </c>
      <c r="D6" s="66">
        <f>COUNTIF(HE!$B:$B,"A")</f>
        <v>0</v>
      </c>
      <c r="E6" s="66">
        <f>COUNTIF(HE!$B:$B,"B")</f>
        <v>0</v>
      </c>
      <c r="F6" s="66">
        <f>COUNTIF(HE!$B:$B,"C")</f>
        <v>0</v>
      </c>
      <c r="G6" s="66">
        <f>COUNTIF(HE!$B:$B,"CA")</f>
        <v>0</v>
      </c>
      <c r="H6" s="66">
        <f>COUNTIF(HE!$B:$B,"CB")</f>
        <v>8</v>
      </c>
      <c r="I6" s="66">
        <f>COUNTIF(HE!$B:$B,"CC")</f>
        <v>0</v>
      </c>
      <c r="J6" s="66">
        <f t="shared" si="0"/>
        <v>8</v>
      </c>
      <c r="K6" s="152">
        <f>SUMPRODUCT((HE!$B:$B="CA")*(HE!$O:$O="NA"))</f>
        <v>0</v>
      </c>
      <c r="L6" s="152">
        <f>SUMPRODUCT((HE!$B:$B="CB")*(HE!$O:$O="NA"))</f>
        <v>0</v>
      </c>
      <c r="M6" s="152">
        <f>SUMPRODUCT((HE!$B:$B="CC")*(HE!$O:$O="NA"))</f>
        <v>0</v>
      </c>
      <c r="N6" s="152">
        <f>SUMPRODUCT((HE!$B:$B="A")*(HE!$O:$O="T"))</f>
        <v>0</v>
      </c>
      <c r="O6" s="152">
        <f>SUMPRODUCT((HE!$B:$B="B")*(HE!$O:$O="T"))</f>
        <v>0</v>
      </c>
      <c r="P6" s="152">
        <f>SUMPRODUCT((HE!$B:$B="C")*(HE!$O:$O="T"))</f>
        <v>0</v>
      </c>
      <c r="Q6" s="152">
        <f>SUMPRODUCT((HE!$B:$B="CA")*(HE!$O:$O="T"))</f>
        <v>0</v>
      </c>
      <c r="R6" s="152">
        <f>SUMPRODUCT((HE!$B:$B="CB")*(HE!$O:$O="T"))</f>
        <v>1</v>
      </c>
      <c r="S6" s="152">
        <f>SUMPRODUCT((HE!$B:$B="CC")*(HE!$O:$O="T"))</f>
        <v>0</v>
      </c>
      <c r="T6" s="152">
        <f>SUMPRODUCT((HE!$B:$B="A")*(HE!$O:$O="T+1Q"))</f>
        <v>0</v>
      </c>
      <c r="U6" s="152">
        <f>SUMPRODUCT((HE!$B:$B="B")*(HE!$O:$O="T+1Q"))</f>
        <v>0</v>
      </c>
      <c r="V6" s="152">
        <f>SUMPRODUCT((HE!$B:$B="C")*(HE!$O:$O="T+1Q"))</f>
        <v>0</v>
      </c>
      <c r="W6" s="152">
        <f>SUMPRODUCT((HE!$B:$B="CA")*(HE!$O:$O="T+1Q"))</f>
        <v>0</v>
      </c>
      <c r="X6" s="152">
        <f>SUMPRODUCT((HE!$B:$B="CB")*(HE!$O:$O="T+1Q"))</f>
        <v>0</v>
      </c>
      <c r="Y6" s="152">
        <f>SUMPRODUCT((HE!$B:$B="CC")*(HE!$O:$O="T+1Q"))</f>
        <v>0</v>
      </c>
      <c r="Z6" s="152">
        <f>SUMPRODUCT((HE!$B:$B="A")*(HE!$O:$O="T+2Q"))</f>
        <v>0</v>
      </c>
      <c r="AA6" s="152">
        <f>SUMPRODUCT((HE!$B:$B="B")*(HE!$O:$O="T+2Q"))</f>
        <v>0</v>
      </c>
      <c r="AB6" s="152">
        <f>SUMPRODUCT((HE!$B:$B="C")*(HE!$O:$O="T+2Q"))</f>
        <v>0</v>
      </c>
      <c r="AC6" s="152">
        <f>SUMPRODUCT((HE!$B:$B="CA")*(HE!$O:$O="T+2Q"))</f>
        <v>0</v>
      </c>
      <c r="AD6" s="152">
        <f>SUMPRODUCT((HE!$B:$B="CB")*(HE!$O:$O="T+2Q"))</f>
        <v>0</v>
      </c>
      <c r="AE6" s="152">
        <f>SUMPRODUCT((HE!$B:$B="CC")*(HE!$O:$O="T+2Q"))</f>
        <v>0</v>
      </c>
      <c r="AF6" s="152">
        <f>SUMPRODUCT((HE!$B:$B="A")*(HE!$O:$O="T+3Q"))</f>
        <v>0</v>
      </c>
      <c r="AG6" s="152">
        <f>SUMPRODUCT((HE!$B:$B="B")*(HE!$O:$O="T+3Q"))</f>
        <v>0</v>
      </c>
      <c r="AH6" s="152">
        <f>SUMPRODUCT((HE!$B:$B="C")*(HE!$O:$O="T+3Q"))</f>
        <v>0</v>
      </c>
      <c r="AI6" s="152">
        <f>SUMPRODUCT((HE!$B:$B="CA")*(HE!$O:$O="T+3Q"))</f>
        <v>0</v>
      </c>
      <c r="AJ6" s="152">
        <f>SUMPRODUCT((HE!$B:$B="CB")*(HE!$O:$O="T+3Q"))</f>
        <v>0</v>
      </c>
      <c r="AK6" s="152">
        <f>SUMPRODUCT((HE!$B:$B="CC")*(HE!$O:$O="T+3Q"))</f>
        <v>0</v>
      </c>
      <c r="AL6" s="152">
        <f>SUMPRODUCT((HE!$B:$B="A")*(HE!$O:$O="T+4Q"))</f>
        <v>0</v>
      </c>
      <c r="AM6" s="152">
        <f>SUMPRODUCT((HE!$B:$B="B")*(HE!$O:$O="T+4Q"))</f>
        <v>0</v>
      </c>
      <c r="AN6" s="152">
        <f>SUMPRODUCT((HE!$B:$B="C")*(HE!$O:$O="T+4Q"))</f>
        <v>0</v>
      </c>
      <c r="AO6" s="152">
        <f>SUMPRODUCT((HE!$B:$B="CA")*(HE!$O:$O="T+4Q"))</f>
        <v>0</v>
      </c>
      <c r="AP6" s="152">
        <f>SUMPRODUCT((HE!$B:$B="CB")*(HE!$O:$O="T+4Q"))</f>
        <v>0</v>
      </c>
      <c r="AQ6" s="152">
        <f>SUMPRODUCT((HE!$B:$B="CC")*(HE!$O:$O="T+4Q"))</f>
        <v>0</v>
      </c>
    </row>
    <row r="7" spans="1:43">
      <c r="A7" s="66" t="s">
        <v>493</v>
      </c>
      <c r="B7" s="66" t="s">
        <v>414</v>
      </c>
      <c r="C7" s="62" t="s">
        <v>498</v>
      </c>
      <c r="D7" s="66">
        <f>COUNTIF(HF!$B:$B,"A")</f>
        <v>0</v>
      </c>
      <c r="E7" s="66">
        <f>COUNTIF(HF!$B:$B,"B")</f>
        <v>0</v>
      </c>
      <c r="F7" s="66">
        <f>COUNTIF(HF!$B:$B,"C")</f>
        <v>0</v>
      </c>
      <c r="G7" s="66">
        <f>COUNTIF(HF!$B:$B,"CA")</f>
        <v>2</v>
      </c>
      <c r="H7" s="66">
        <f>COUNTIF(HF!$B:$B,"CB")</f>
        <v>26</v>
      </c>
      <c r="I7" s="66">
        <f>COUNTIF(HF!$B:$B,"CC")</f>
        <v>8</v>
      </c>
      <c r="J7" s="66">
        <f t="shared" si="0"/>
        <v>36</v>
      </c>
      <c r="K7" s="152">
        <f>SUMPRODUCT((HF!$B:$B="CA")*(HF!$O:$O="NA"))</f>
        <v>0</v>
      </c>
      <c r="L7" s="152">
        <f>SUMPRODUCT((HF!$B:$B="CB")*(HF!$O:$O="NA"))</f>
        <v>0</v>
      </c>
      <c r="M7" s="152">
        <f>SUMPRODUCT((HF!$B:$B="CC")*(HF!$O:$O="NA"))</f>
        <v>0</v>
      </c>
      <c r="N7" s="152">
        <f>SUMPRODUCT((HF!$B:$B="A")*(HF!$O:$O="T"))</f>
        <v>0</v>
      </c>
      <c r="O7" s="152">
        <f>SUMPRODUCT((HF!$B:$B="B")*(HF!$O:$O="T"))</f>
        <v>0</v>
      </c>
      <c r="P7" s="152">
        <f>SUMPRODUCT((HF!$B:$B="C")*(HF!$O:$O="T"))</f>
        <v>0</v>
      </c>
      <c r="Q7" s="152">
        <f>SUMPRODUCT((HF!$B:$B="CA")*(HF!$O:$O="T"))</f>
        <v>1</v>
      </c>
      <c r="R7" s="152">
        <f>SUMPRODUCT((HF!$B:$B="CB")*(HF!$O:$O="T"))</f>
        <v>0</v>
      </c>
      <c r="S7" s="152">
        <f>SUMPRODUCT((HF!$B:$B="CC")*(HF!$O:$O="T"))</f>
        <v>0</v>
      </c>
      <c r="T7" s="152">
        <f>SUMPRODUCT((HF!$B:$B="A")*(HF!$O:$O="T+1Q"))</f>
        <v>0</v>
      </c>
      <c r="U7" s="152">
        <f>SUMPRODUCT((HF!$B:$B="B")*(HF!$O:$O="T+1Q"))</f>
        <v>0</v>
      </c>
      <c r="V7" s="152">
        <f>SUMPRODUCT((HF!$B:$B="C")*(HF!$O:$O="T+1Q"))</f>
        <v>0</v>
      </c>
      <c r="W7" s="152">
        <f>SUMPRODUCT((HF!$B:$B="CA")*(HF!$O:$O="T+1Q"))</f>
        <v>0</v>
      </c>
      <c r="X7" s="152">
        <f>SUMPRODUCT((HF!$B:$B="CB")*(HF!$O:$O="T+1Q"))</f>
        <v>0</v>
      </c>
      <c r="Y7" s="152">
        <f>SUMPRODUCT((HF!$B:$B="CC")*(HF!$O:$O="T+1Q"))</f>
        <v>0</v>
      </c>
      <c r="Z7" s="152">
        <f>SUMPRODUCT((HF!$B:$B="A")*(HF!$O:$O="T+2Q"))</f>
        <v>0</v>
      </c>
      <c r="AA7" s="152">
        <f>SUMPRODUCT((HF!$B:$B="B")*(HF!$O:$O="T+2Q"))</f>
        <v>0</v>
      </c>
      <c r="AB7" s="152">
        <f>SUMPRODUCT((HF!$B:$B="C")*(HF!$O:$O="T+2Q"))</f>
        <v>0</v>
      </c>
      <c r="AC7" s="152">
        <f>SUMPRODUCT((HF!$B:$B="CA")*(HF!$O:$O="T+2Q"))</f>
        <v>0</v>
      </c>
      <c r="AD7" s="152">
        <f>SUMPRODUCT((HF!$B:$B="CB")*(HF!$O:$O="T+2Q"))</f>
        <v>0</v>
      </c>
      <c r="AE7" s="152">
        <f>SUMPRODUCT((HF!$B:$B="CC")*(HF!$O:$O="T+2Q"))</f>
        <v>0</v>
      </c>
      <c r="AF7" s="152">
        <f>SUMPRODUCT((HF!$B:$B="A")*(HF!$O:$O="T+3Q"))</f>
        <v>0</v>
      </c>
      <c r="AG7" s="152">
        <f>SUMPRODUCT((HF!$B:$B="B")*(HF!$O:$O="T+3Q"))</f>
        <v>0</v>
      </c>
      <c r="AH7" s="152">
        <f>SUMPRODUCT((HF!$B:$B="C")*(HF!$O:$O="T+3Q"))</f>
        <v>0</v>
      </c>
      <c r="AI7" s="152">
        <f>SUMPRODUCT((HF!$B:$B="CA")*(HF!$O:$O="T+3Q"))</f>
        <v>0</v>
      </c>
      <c r="AJ7" s="152">
        <f>SUMPRODUCT((HF!$B:$B="CB")*(HF!$O:$O="T+3Q"))</f>
        <v>0</v>
      </c>
      <c r="AK7" s="152">
        <f>SUMPRODUCT((HF!$B:$B="CC")*(HF!$O:$O="T+3Q"))</f>
        <v>0</v>
      </c>
      <c r="AL7" s="152">
        <f>SUMPRODUCT((HF!$B:$B="A")*(HF!$O:$O="T+4Q"))</f>
        <v>0</v>
      </c>
      <c r="AM7" s="152">
        <f>SUMPRODUCT((HF!$B:$B="B")*(HF!$O:$O="T+4Q"))</f>
        <v>0</v>
      </c>
      <c r="AN7" s="152">
        <f>SUMPRODUCT((HF!$B:$B="C")*(HF!$O:$O="T+4Q"))</f>
        <v>0</v>
      </c>
      <c r="AO7" s="152">
        <f>SUMPRODUCT((HF!$B:$B="CA")*(HF!$O:$O="T+4Q"))</f>
        <v>0</v>
      </c>
      <c r="AP7" s="152">
        <f>SUMPRODUCT((HF!$B:$B="CB")*(HF!$O:$O="T+4Q"))</f>
        <v>0</v>
      </c>
      <c r="AQ7" s="152">
        <f>SUMPRODUCT((HF!$B:$B="CC")*(HF!$O:$O="T+4Q"))</f>
        <v>0</v>
      </c>
    </row>
    <row r="8" spans="1:43">
      <c r="A8" s="66" t="s">
        <v>494</v>
      </c>
      <c r="B8" s="66" t="s">
        <v>416</v>
      </c>
      <c r="C8" s="62" t="s">
        <v>498</v>
      </c>
      <c r="D8" s="66">
        <f>COUNTIF(HG!$B:$B,"A")</f>
        <v>0</v>
      </c>
      <c r="E8" s="66">
        <f>COUNTIF(HG!$B:$B,"B")</f>
        <v>0</v>
      </c>
      <c r="F8" s="66">
        <f>COUNTIF(HG!$B:$B,"C")</f>
        <v>0</v>
      </c>
      <c r="G8" s="66">
        <f>COUNTIF(HG!$B:$B,"CA")</f>
        <v>6</v>
      </c>
      <c r="H8" s="66">
        <f>COUNTIF(HG!$B:$B,"CB")</f>
        <v>57</v>
      </c>
      <c r="I8" s="66">
        <f>COUNTIF(HG!$B:$B,"CC")</f>
        <v>16</v>
      </c>
      <c r="J8" s="66">
        <f t="shared" si="0"/>
        <v>79</v>
      </c>
      <c r="K8" s="152">
        <f>SUMPRODUCT((HG!$B:$B="CA")*(HG!$O:$O="NA"))</f>
        <v>0</v>
      </c>
      <c r="L8" s="152">
        <f>SUMPRODUCT((HG!$B:$B="CB")*(HG!$O:$O="NA"))</f>
        <v>0</v>
      </c>
      <c r="M8" s="152">
        <f>SUMPRODUCT((HG!$B:$B="CC")*(HG!$O:$O="NA"))</f>
        <v>0</v>
      </c>
      <c r="N8" s="152">
        <f>SUMPRODUCT((HG!$B:$B="A")*(HG!$O:$O="T"))</f>
        <v>0</v>
      </c>
      <c r="O8" s="152">
        <f>SUMPRODUCT((HG!$B:$B="B")*(HG!$O:$O="T"))</f>
        <v>0</v>
      </c>
      <c r="P8" s="152">
        <f>SUMPRODUCT((HG!$B:$B="C")*(HG!$O:$O="T"))</f>
        <v>0</v>
      </c>
      <c r="Q8" s="152">
        <f>SUMPRODUCT((HG!$B:$B="CA")*(HG!$O:$O="T"))</f>
        <v>0</v>
      </c>
      <c r="R8" s="152">
        <f>SUMPRODUCT((HG!$B:$B="CB")*(HG!$O:$O="T"))</f>
        <v>1</v>
      </c>
      <c r="S8" s="152">
        <f>SUMPRODUCT((HG!$B:$B="CC")*(HG!$O:$O="T"))</f>
        <v>0</v>
      </c>
      <c r="T8" s="152">
        <f>SUMPRODUCT((HG!$B:$B="A")*(HG!$O:$O="T+1Q"))</f>
        <v>0</v>
      </c>
      <c r="U8" s="152">
        <f>SUMPRODUCT((HG!$B:$B="B")*(HG!$O:$O="T+1Q"))</f>
        <v>0</v>
      </c>
      <c r="V8" s="152">
        <f>SUMPRODUCT((HG!$B:$B="C")*(HG!$O:$O="T+1Q"))</f>
        <v>0</v>
      </c>
      <c r="W8" s="152">
        <f>SUMPRODUCT((HG!$B:$B="CA")*(HG!$O:$O="T+1Q"))</f>
        <v>0</v>
      </c>
      <c r="X8" s="152">
        <f>SUMPRODUCT((HG!$B:$B="CB")*(HG!$O:$O="T+1Q"))</f>
        <v>0</v>
      </c>
      <c r="Y8" s="152">
        <f>SUMPRODUCT((HG!$B:$B="CC")*(HG!$O:$O="T+1Q"))</f>
        <v>0</v>
      </c>
      <c r="Z8" s="152">
        <f>SUMPRODUCT((HG!$B:$B="A")*(HG!$O:$O="T+2Q"))</f>
        <v>0</v>
      </c>
      <c r="AA8" s="152">
        <f>SUMPRODUCT((HG!$B:$B="B")*(HG!$O:$O="T+2Q"))</f>
        <v>0</v>
      </c>
      <c r="AB8" s="152">
        <f>SUMPRODUCT((HG!$B:$B="C")*(HG!$O:$O="T+2Q"))</f>
        <v>0</v>
      </c>
      <c r="AC8" s="152">
        <f>SUMPRODUCT((HG!$B:$B="CA")*(HG!$O:$O="T+2Q"))</f>
        <v>0</v>
      </c>
      <c r="AD8" s="152">
        <f>SUMPRODUCT((HG!$B:$B="CB")*(HG!$O:$O="T+2Q"))</f>
        <v>0</v>
      </c>
      <c r="AE8" s="152">
        <f>SUMPRODUCT((HG!$B:$B="CC")*(HG!$O:$O="T+2Q"))</f>
        <v>0</v>
      </c>
      <c r="AF8" s="152">
        <f>SUMPRODUCT((HG!$B:$B="A")*(HG!$O:$O="T+3Q"))</f>
        <v>0</v>
      </c>
      <c r="AG8" s="152">
        <f>SUMPRODUCT((HG!$B:$B="B")*(HG!$O:$O="T+3Q"))</f>
        <v>0</v>
      </c>
      <c r="AH8" s="152">
        <f>SUMPRODUCT((HG!$B:$B="C")*(HG!$O:$O="T+3Q"))</f>
        <v>0</v>
      </c>
      <c r="AI8" s="152">
        <f>SUMPRODUCT((HG!$B:$B="CA")*(HG!$O:$O="T+3Q"))</f>
        <v>0</v>
      </c>
      <c r="AJ8" s="152">
        <f>SUMPRODUCT((HG!$B:$B="CB")*(HG!$O:$O="T+3Q"))</f>
        <v>0</v>
      </c>
      <c r="AK8" s="152">
        <f>SUMPRODUCT((HG!$B:$B="CC")*(HG!$O:$O="T+3Q"))</f>
        <v>0</v>
      </c>
      <c r="AL8" s="152">
        <f>SUMPRODUCT((HG!$B:$B="A")*(HG!$O:$O="T+4Q"))</f>
        <v>0</v>
      </c>
      <c r="AM8" s="152">
        <f>SUMPRODUCT((HG!$B:$B="B")*(HG!$O:$O="T+4Q"))</f>
        <v>0</v>
      </c>
      <c r="AN8" s="152">
        <f>SUMPRODUCT((HG!$B:$B="C")*(HG!$O:$O="T+4Q"))</f>
        <v>0</v>
      </c>
      <c r="AO8" s="152">
        <f>SUMPRODUCT((HG!$B:$B="CA")*(HG!$O:$O="T+4Q"))</f>
        <v>0</v>
      </c>
      <c r="AP8" s="152">
        <f>SUMPRODUCT((HG!$B:$B="CB")*(HG!$O:$O="T+4Q"))</f>
        <v>0</v>
      </c>
      <c r="AQ8" s="152">
        <f>SUMPRODUCT((HG!$B:$B="CC")*(HG!$O:$O="T+4Q"))</f>
        <v>0</v>
      </c>
    </row>
    <row r="9" spans="1:43">
      <c r="A9" s="66" t="s">
        <v>495</v>
      </c>
      <c r="B9" s="66" t="s">
        <v>418</v>
      </c>
      <c r="C9" s="62" t="s">
        <v>1600</v>
      </c>
      <c r="D9" s="66">
        <f>COUNTIF(HH!$B:$B,"A")</f>
        <v>0</v>
      </c>
      <c r="E9" s="66">
        <f>COUNTIF(HH!$B:$B,"B")</f>
        <v>0</v>
      </c>
      <c r="F9" s="66">
        <f>COUNTIF(HH!$B:$B,"C")</f>
        <v>0</v>
      </c>
      <c r="G9" s="66">
        <f>COUNTIF(HH!$B:$B,"CA")</f>
        <v>0</v>
      </c>
      <c r="H9" s="66">
        <f>COUNTIF(HH!$B:$B,"CB")</f>
        <v>0</v>
      </c>
      <c r="I9" s="66">
        <f>COUNTIF(HH!$B:$B,"CC")</f>
        <v>2</v>
      </c>
      <c r="J9" s="66">
        <f t="shared" si="0"/>
        <v>2</v>
      </c>
      <c r="K9" s="152">
        <f>SUMPRODUCT((HH!$B:$B="CA")*(HH!$O:$O="NA"))</f>
        <v>0</v>
      </c>
      <c r="L9" s="152">
        <f>SUMPRODUCT((HH!$B:$B="CB")*(HH!$O:$O="NA"))</f>
        <v>0</v>
      </c>
      <c r="M9" s="152">
        <f>SUMPRODUCT((HH!$B:$B="CC")*(HH!$O:$O="NA"))</f>
        <v>0</v>
      </c>
      <c r="N9" s="152">
        <f>SUMPRODUCT((HH!$B:$B="A")*(HH!$O:$O="T"))</f>
        <v>0</v>
      </c>
      <c r="O9" s="152">
        <f>SUMPRODUCT((HH!$B:$B="B")*(HH!$O:$O="T"))</f>
        <v>0</v>
      </c>
      <c r="P9" s="152">
        <f>SUMPRODUCT((HH!$B:$B="C")*(HH!$O:$O="T"))</f>
        <v>0</v>
      </c>
      <c r="Q9" s="152">
        <f>SUMPRODUCT((HH!$B:$B="CA")*(HH!$O:$O="T"))</f>
        <v>0</v>
      </c>
      <c r="R9" s="152">
        <f>SUMPRODUCT((HH!$B:$B="CB")*(HH!$O:$O="T"))</f>
        <v>0</v>
      </c>
      <c r="S9" s="152">
        <f>SUMPRODUCT((HH!$B:$B="CC")*(HH!$O:$O="T"))</f>
        <v>1</v>
      </c>
      <c r="T9" s="152">
        <f>SUMPRODUCT((HH!$B:$B="A")*(HH!$O:$O="T+1Q"))</f>
        <v>0</v>
      </c>
      <c r="U9" s="152">
        <f>SUMPRODUCT((HH!$B:$B="B")*(HH!$O:$O="T+1Q"))</f>
        <v>0</v>
      </c>
      <c r="V9" s="152">
        <f>SUMPRODUCT((HH!$B:$B="C")*(HH!$O:$O="T+1Q"))</f>
        <v>0</v>
      </c>
      <c r="W9" s="152">
        <f>SUMPRODUCT((HH!$B:$B="CA")*(HH!$O:$O="T+1Q"))</f>
        <v>0</v>
      </c>
      <c r="X9" s="152">
        <f>SUMPRODUCT((HH!$B:$B="CB")*(HH!$O:$O="T+1Q"))</f>
        <v>0</v>
      </c>
      <c r="Y9" s="152">
        <f>SUMPRODUCT((HH!$B:$B="CC")*(HH!$O:$O="T+1Q"))</f>
        <v>0</v>
      </c>
      <c r="Z9" s="152">
        <f>SUMPRODUCT((HH!$B:$B="A")*(HH!$O:$O="T+2Q"))</f>
        <v>0</v>
      </c>
      <c r="AA9" s="152">
        <f>SUMPRODUCT((HH!$B:$B="B")*(HH!$O:$O="T+2Q"))</f>
        <v>0</v>
      </c>
      <c r="AB9" s="152">
        <f>SUMPRODUCT((HH!$B:$B="C")*(HH!$O:$O="T+2Q"))</f>
        <v>0</v>
      </c>
      <c r="AC9" s="152">
        <f>SUMPRODUCT((HH!$B:$B="CA")*(HH!$O:$O="T+2Q"))</f>
        <v>0</v>
      </c>
      <c r="AD9" s="152">
        <f>SUMPRODUCT((HH!$B:$B="CB")*(HH!$O:$O="T+2Q"))</f>
        <v>0</v>
      </c>
      <c r="AE9" s="152">
        <f>SUMPRODUCT((HH!$B:$B="CC")*(HH!$O:$O="T+2Q"))</f>
        <v>0</v>
      </c>
      <c r="AF9" s="152">
        <f>SUMPRODUCT((HH!$B:$B="A")*(HH!$O:$O="T+3Q"))</f>
        <v>0</v>
      </c>
      <c r="AG9" s="152">
        <f>SUMPRODUCT((HH!$B:$B="B")*(HH!$O:$O="T+3Q"))</f>
        <v>0</v>
      </c>
      <c r="AH9" s="152">
        <f>SUMPRODUCT((HH!$B:$B="C")*(HH!$O:$O="T+3Q"))</f>
        <v>0</v>
      </c>
      <c r="AI9" s="152">
        <f>SUMPRODUCT((HH!$B:$B="CA")*(HH!$O:$O="T+3Q"))</f>
        <v>0</v>
      </c>
      <c r="AJ9" s="152">
        <f>SUMPRODUCT((HH!$B:$B="CB")*(HH!$O:$O="T+3Q"))</f>
        <v>0</v>
      </c>
      <c r="AK9" s="152">
        <f>SUMPRODUCT((HH!$B:$B="CC")*(HH!$O:$O="T+3Q"))</f>
        <v>0</v>
      </c>
      <c r="AL9" s="152">
        <f>SUMPRODUCT((HH!$B:$B="A")*(HH!$O:$O="T+4Q"))</f>
        <v>0</v>
      </c>
      <c r="AM9" s="152">
        <f>SUMPRODUCT((HH!$B:$B="B")*(HH!$O:$O="T+4Q"))</f>
        <v>0</v>
      </c>
      <c r="AN9" s="152">
        <f>SUMPRODUCT((HH!$B:$B="C")*(HH!$O:$O="T+4Q"))</f>
        <v>0</v>
      </c>
      <c r="AO9" s="152">
        <f>SUMPRODUCT((HH!$B:$B="CA")*(HH!$O:$O="T+4Q"))</f>
        <v>0</v>
      </c>
      <c r="AP9" s="152">
        <f>SUMPRODUCT((HH!$B:$B="CB")*(HH!$O:$O="T+4Q"))</f>
        <v>0</v>
      </c>
      <c r="AQ9" s="152">
        <f>SUMPRODUCT((HH!$B:$B="CC")*(HH!$O:$O="T+4Q"))</f>
        <v>0</v>
      </c>
    </row>
    <row r="10" spans="1:43">
      <c r="A10" s="66" t="s">
        <v>496</v>
      </c>
      <c r="B10" s="66" t="s">
        <v>422</v>
      </c>
      <c r="C10" s="62" t="s">
        <v>498</v>
      </c>
      <c r="D10" s="66">
        <f>COUNTIF(HJ!$B:$B,"A")</f>
        <v>0</v>
      </c>
      <c r="E10" s="66">
        <f>COUNTIF(HJ!$B:$B,"B")</f>
        <v>0</v>
      </c>
      <c r="F10" s="66">
        <f>COUNTIF(HJ!$B:$B,"C")</f>
        <v>0</v>
      </c>
      <c r="G10" s="66">
        <f>COUNTIF(HJ!$B:$B,"CA")</f>
        <v>0</v>
      </c>
      <c r="H10" s="66">
        <f>COUNTIF(HJ!$B:$B,"CB")</f>
        <v>8</v>
      </c>
      <c r="I10" s="66">
        <f>COUNTIF(HJ!$B:$B,"CC")</f>
        <v>0</v>
      </c>
      <c r="J10" s="66">
        <f t="shared" si="0"/>
        <v>8</v>
      </c>
      <c r="K10" s="152">
        <f>SUMPRODUCT((HJ!$B:$B="CA")*(HJ!$O:$O="NA"))</f>
        <v>0</v>
      </c>
      <c r="L10" s="152">
        <f>SUMPRODUCT((HJ!$B:$B="CB")*(HJ!$O:$O="NA"))</f>
        <v>0</v>
      </c>
      <c r="M10" s="152">
        <f>SUMPRODUCT((HJ!$B:$B="CC")*(HJ!$O:$O="NA"))</f>
        <v>0</v>
      </c>
      <c r="N10" s="152">
        <f>SUMPRODUCT((HJ!$B:$B="A")*(HJ!$O:$O="T"))</f>
        <v>0</v>
      </c>
      <c r="O10" s="152">
        <f>SUMPRODUCT((HJ!$B:$B="B")*(HJ!$O:$O="T"))</f>
        <v>0</v>
      </c>
      <c r="P10" s="152">
        <f>SUMPRODUCT((HJ!$B:$B="C")*(HJ!$O:$O="T"))</f>
        <v>0</v>
      </c>
      <c r="Q10" s="152">
        <f>SUMPRODUCT((HJ!$B:$B="CA")*(HJ!$O:$O="T"))</f>
        <v>0</v>
      </c>
      <c r="R10" s="152">
        <f>SUMPRODUCT((HJ!$B:$B="CB")*(HJ!$O:$O="T"))</f>
        <v>1</v>
      </c>
      <c r="S10" s="152">
        <f>SUMPRODUCT((HJ!$B:$B="CC")*(HJ!$O:$O="T"))</f>
        <v>0</v>
      </c>
      <c r="T10" s="152">
        <f>SUMPRODUCT((HJ!$B:$B="A")*(HJ!$O:$O="T+1Q"))</f>
        <v>0</v>
      </c>
      <c r="U10" s="152">
        <f>SUMPRODUCT((HJ!$B:$B="B")*(HJ!$O:$O="T+1Q"))</f>
        <v>0</v>
      </c>
      <c r="V10" s="152">
        <f>SUMPRODUCT((HJ!$B:$B="C")*(HJ!$O:$O="T+1Q"))</f>
        <v>0</v>
      </c>
      <c r="W10" s="152">
        <f>SUMPRODUCT((HJ!$B:$B="CA")*(HJ!$O:$O="T+1Q"))</f>
        <v>0</v>
      </c>
      <c r="X10" s="152">
        <f>SUMPRODUCT((HJ!$B:$B="CB")*(HJ!$O:$O="T+1Q"))</f>
        <v>0</v>
      </c>
      <c r="Y10" s="152">
        <f>SUMPRODUCT((HJ!$B:$B="CC")*(HJ!$O:$O="T+1Q"))</f>
        <v>0</v>
      </c>
      <c r="Z10" s="152">
        <f>SUMPRODUCT((HJ!$B:$B="A")*(HJ!$O:$O="T+2Q"))</f>
        <v>0</v>
      </c>
      <c r="AA10" s="152">
        <f>SUMPRODUCT((HJ!$B:$B="B")*(HJ!$O:$O="T+2Q"))</f>
        <v>0</v>
      </c>
      <c r="AB10" s="152">
        <f>SUMPRODUCT((HJ!$B:$B="C")*(HJ!$O:$O="T+2Q"))</f>
        <v>0</v>
      </c>
      <c r="AC10" s="152">
        <f>SUMPRODUCT((HJ!$B:$B="CA")*(HJ!$O:$O="T+2Q"))</f>
        <v>0</v>
      </c>
      <c r="AD10" s="152">
        <f>SUMPRODUCT((HJ!$B:$B="CB")*(HJ!$O:$O="T+2Q"))</f>
        <v>0</v>
      </c>
      <c r="AE10" s="152">
        <f>SUMPRODUCT((HJ!$B:$B="CC")*(HJ!$O:$O="T+2Q"))</f>
        <v>0</v>
      </c>
      <c r="AF10" s="152">
        <f>SUMPRODUCT((HJ!$B:$B="A")*(HJ!$O:$O="T+3Q"))</f>
        <v>0</v>
      </c>
      <c r="AG10" s="152">
        <f>SUMPRODUCT((HJ!$B:$B="B")*(HJ!$O:$O="T+3Q"))</f>
        <v>0</v>
      </c>
      <c r="AH10" s="152">
        <f>SUMPRODUCT((HJ!$B:$B="C")*(HJ!$O:$O="T+3Q"))</f>
        <v>0</v>
      </c>
      <c r="AI10" s="152">
        <f>SUMPRODUCT((HJ!$B:$B="CA")*(HJ!$O:$O="T+3Q"))</f>
        <v>0</v>
      </c>
      <c r="AJ10" s="152">
        <f>SUMPRODUCT((HJ!$B:$B="CB")*(HJ!$O:$O="T+3Q"))</f>
        <v>0</v>
      </c>
      <c r="AK10" s="152">
        <f>SUMPRODUCT((HJ!$B:$B="CC")*(HJ!$O:$O="T+3Q"))</f>
        <v>0</v>
      </c>
      <c r="AL10" s="152">
        <f>SUMPRODUCT((HJ!$B:$B="A")*(HJ!$O:$O="T+4Q"))</f>
        <v>0</v>
      </c>
      <c r="AM10" s="152">
        <f>SUMPRODUCT((HJ!$B:$B="B")*(HJ!$O:$O="T+4Q"))</f>
        <v>0</v>
      </c>
      <c r="AN10" s="152">
        <f>SUMPRODUCT((HJ!$B:$B="C")*(HJ!$O:$O="T+4Q"))</f>
        <v>0</v>
      </c>
      <c r="AO10" s="152">
        <f>SUMPRODUCT((HJ!$B:$B="CA")*(HJ!$O:$O="T+4Q"))</f>
        <v>0</v>
      </c>
      <c r="AP10" s="152">
        <f>SUMPRODUCT((HJ!$B:$B="CB")*(HJ!$O:$O="T+4Q"))</f>
        <v>0</v>
      </c>
      <c r="AQ10" s="152">
        <f>SUMPRODUCT((HJ!$B:$B="CC")*(HJ!$O:$O="T+4Q"))</f>
        <v>0</v>
      </c>
    </row>
    <row r="11" spans="1:43" s="58" customFormat="1">
      <c r="A11" s="66" t="s">
        <v>772</v>
      </c>
      <c r="B11" s="66" t="s">
        <v>420</v>
      </c>
      <c r="C11" s="62" t="s">
        <v>498</v>
      </c>
      <c r="D11" s="66">
        <f>COUNTIF(HK!$B:$B,"A")</f>
        <v>0</v>
      </c>
      <c r="E11" s="66">
        <f>COUNTIF(HK!$B:$B,"B")</f>
        <v>0</v>
      </c>
      <c r="F11" s="66">
        <f>COUNTIF(HK!$B:$B,"C")</f>
        <v>0</v>
      </c>
      <c r="G11" s="66">
        <f>COUNTIF(HK!$B:$B,"CA")</f>
        <v>0</v>
      </c>
      <c r="H11" s="66">
        <f>COUNTIF(HK!$B:$B,"CB")</f>
        <v>2</v>
      </c>
      <c r="I11" s="66">
        <f>COUNTIF(HK!$B:$B,"CC")</f>
        <v>4</v>
      </c>
      <c r="J11" s="66">
        <f t="shared" si="0"/>
        <v>6</v>
      </c>
      <c r="K11" s="152">
        <f>SUMPRODUCT((HK!$B:$B="HK")*(HK!$O:$O="NA"))</f>
        <v>0</v>
      </c>
      <c r="L11" s="152">
        <f>SUMPRODUCT((HK!$B:$B="CB")*(HK!$O:$O="NA"))</f>
        <v>0</v>
      </c>
      <c r="M11" s="152">
        <f>SUMPRODUCT((HK!$B:$B="CC")*(HK!$O:$O="NA"))</f>
        <v>0</v>
      </c>
      <c r="N11" s="152">
        <f>SUMPRODUCT((HK!$B:$B="A")*(HK!$O:$O="T"))</f>
        <v>0</v>
      </c>
      <c r="O11" s="152">
        <f>SUMPRODUCT((HK!$B:$B="B")*(HK!$O:$O="T"))</f>
        <v>0</v>
      </c>
      <c r="P11" s="152">
        <f>SUMPRODUCT((HK!$B:$B="C")*(HK!$O:$O="T"))</f>
        <v>0</v>
      </c>
      <c r="Q11" s="152">
        <f>SUMPRODUCT((HK!$B:$B="HK")*(HK!$O:$O="T"))</f>
        <v>0</v>
      </c>
      <c r="R11" s="152">
        <f>SUMPRODUCT((HK!$B:$B="CB")*(HK!$O:$O="T"))</f>
        <v>1</v>
      </c>
      <c r="S11" s="152">
        <f>SUMPRODUCT((HK!$B:$B="CC")*(HK!$O:$O="T"))</f>
        <v>0</v>
      </c>
      <c r="T11" s="152">
        <f>SUMPRODUCT((HK!$B:$B="A")*(HK!$O:$O="T+1Q"))</f>
        <v>0</v>
      </c>
      <c r="U11" s="152">
        <f>SUMPRODUCT((HK!$B:$B="B")*(HK!$O:$O="T+1Q"))</f>
        <v>0</v>
      </c>
      <c r="V11" s="152">
        <f>SUMPRODUCT((HK!$B:$B="C")*(HK!$O:$O="T+1Q"))</f>
        <v>0</v>
      </c>
      <c r="W11" s="152">
        <f>SUMPRODUCT((HK!$B:$B="HK")*(HK!$O:$O="T+1Q"))</f>
        <v>0</v>
      </c>
      <c r="X11" s="152">
        <f>SUMPRODUCT((HK!$B:$B="CB")*(HK!$O:$O="T+1Q"))</f>
        <v>0</v>
      </c>
      <c r="Y11" s="152">
        <f>SUMPRODUCT((HK!$B:$B="CC")*(HK!$O:$O="T+1Q"))</f>
        <v>0</v>
      </c>
      <c r="Z11" s="152">
        <f>SUMPRODUCT((HK!$B:$B="A")*(HK!$O:$O="T+2Q"))</f>
        <v>0</v>
      </c>
      <c r="AA11" s="152">
        <f>SUMPRODUCT((HK!$B:$B="B")*(HK!$O:$O="T+2Q"))</f>
        <v>0</v>
      </c>
      <c r="AB11" s="152">
        <f>SUMPRODUCT((HK!$B:$B="C")*(HK!$O:$O="T+2Q"))</f>
        <v>0</v>
      </c>
      <c r="AC11" s="152">
        <f>SUMPRODUCT((HK!$B:$B="HK")*(HK!$O:$O="T+2Q"))</f>
        <v>0</v>
      </c>
      <c r="AD11" s="152">
        <f>SUMPRODUCT((HK!$B:$B="CB")*(HK!$O:$O="T+2Q"))</f>
        <v>0</v>
      </c>
      <c r="AE11" s="152">
        <f>SUMPRODUCT((HK!$B:$B="CC")*(HK!$O:$O="T+2Q"))</f>
        <v>0</v>
      </c>
      <c r="AF11" s="152">
        <f>SUMPRODUCT((HK!$B:$B="A")*(HK!$O:$O="T+3Q"))</f>
        <v>0</v>
      </c>
      <c r="AG11" s="152">
        <f>SUMPRODUCT((HK!$B:$B="B")*(HK!$O:$O="T+3Q"))</f>
        <v>0</v>
      </c>
      <c r="AH11" s="152">
        <f>SUMPRODUCT((HK!$B:$B="C")*(HK!$O:$O="T+3Q"))</f>
        <v>0</v>
      </c>
      <c r="AI11" s="152">
        <f>SUMPRODUCT((HK!$B:$B="HK")*(HK!$O:$O="T+3Q"))</f>
        <v>0</v>
      </c>
      <c r="AJ11" s="152">
        <f>SUMPRODUCT((HK!$B:$B="CB")*(HK!$O:$O="T+3Q"))</f>
        <v>0</v>
      </c>
      <c r="AK11" s="152">
        <f>SUMPRODUCT((HK!$B:$B="CC")*(HK!$O:$O="T+3Q"))</f>
        <v>0</v>
      </c>
      <c r="AL11" s="152">
        <f>SUMPRODUCT((HK!$B:$B="A")*(HK!$O:$O="T+4Q"))</f>
        <v>0</v>
      </c>
      <c r="AM11" s="152">
        <f>SUMPRODUCT((HK!$B:$B="B")*(HK!$O:$O="T+4Q"))</f>
        <v>0</v>
      </c>
      <c r="AN11" s="152">
        <f>SUMPRODUCT((HK!$B:$B="C")*(HK!$O:$O="T+4Q"))</f>
        <v>0</v>
      </c>
      <c r="AO11" s="152">
        <f>SUMPRODUCT((HK!$B:$B="HK")*(HK!$O:$O="T+4Q"))</f>
        <v>0</v>
      </c>
      <c r="AP11" s="152">
        <f>SUMPRODUCT((HK!$B:$B="CB")*(HK!$O:$O="T+4Q"))</f>
        <v>0</v>
      </c>
      <c r="AQ11" s="152">
        <f>SUMPRODUCT((HK!$B:$B="CC")*(HK!$O:$O="T+4Q"))</f>
        <v>0</v>
      </c>
    </row>
    <row r="12" spans="1:43" s="58" customFormat="1" ht="22.5" customHeight="1">
      <c r="A12" s="146" t="s">
        <v>1365</v>
      </c>
      <c r="B12" s="146" t="s">
        <v>1160</v>
      </c>
      <c r="C12" s="147" t="s">
        <v>497</v>
      </c>
      <c r="D12" s="146">
        <f>COUNTIF(HL!$B:$B,"A")</f>
        <v>0</v>
      </c>
      <c r="E12" s="146">
        <f>COUNTIF(HL!$B:$B,"B")</f>
        <v>0</v>
      </c>
      <c r="F12" s="146">
        <f>COUNTIF(HL!$B:$B,"C")</f>
        <v>0</v>
      </c>
      <c r="G12" s="146">
        <f>COUNTIF(HL!$B:$B,"CA")</f>
        <v>4</v>
      </c>
      <c r="H12" s="146">
        <f>COUNTIF(HL!$B:$B,"CB")</f>
        <v>20</v>
      </c>
      <c r="I12" s="146">
        <f>COUNTIF(HL!$B:$B,"CC")</f>
        <v>0</v>
      </c>
      <c r="J12" s="146">
        <f t="shared" si="0"/>
        <v>24</v>
      </c>
      <c r="K12" s="152">
        <f>SUMPRODUCT((HL!$B:$B="HL")*(HL!$O:$O="NA"))</f>
        <v>0</v>
      </c>
      <c r="L12" s="152">
        <f>SUMPRODUCT((HL!$B:$B="CB")*(HL!$O:$O="NA"))</f>
        <v>0</v>
      </c>
      <c r="M12" s="152">
        <f>SUMPRODUCT((HL!$B:$B="CC")*(HL!$O:$O="NA"))</f>
        <v>0</v>
      </c>
      <c r="N12" s="152">
        <f>SUMPRODUCT((HL!$B:$B="A")*(HL!$O:$O="T"))</f>
        <v>0</v>
      </c>
      <c r="O12" s="152">
        <f>SUMPRODUCT((HL!$B:$B="B")*(HL!$O:$O="T"))</f>
        <v>0</v>
      </c>
      <c r="P12" s="152">
        <f>SUMPRODUCT((HL!$B:$B="C")*(HL!$O:$O="T"))</f>
        <v>0</v>
      </c>
      <c r="Q12" s="152">
        <f>SUMPRODUCT((HL!$B:$B="HL")*(HL!$O:$O="T"))</f>
        <v>0</v>
      </c>
      <c r="R12" s="152">
        <f>SUMPRODUCT((HL!$B:$B="CB")*(HL!$O:$O="T"))</f>
        <v>1</v>
      </c>
      <c r="S12" s="152">
        <f>SUMPRODUCT((HL!$B:$B="CC")*(HL!$O:$O="T"))</f>
        <v>0</v>
      </c>
      <c r="T12" s="152">
        <f>SUMPRODUCT((HL!$B:$B="A")*(HL!$O:$O="T+1Q"))</f>
        <v>0</v>
      </c>
      <c r="U12" s="152">
        <f>SUMPRODUCT((HL!$B:$B="B")*(HL!$O:$O="T+1Q"))</f>
        <v>0</v>
      </c>
      <c r="V12" s="152">
        <f>SUMPRODUCT((HL!$B:$B="C")*(HL!$O:$O="T+1Q"))</f>
        <v>0</v>
      </c>
      <c r="W12" s="152">
        <f>SUMPRODUCT((HL!$B:$B="HL")*(HL!$O:$O="T+1Q"))</f>
        <v>0</v>
      </c>
      <c r="X12" s="152">
        <f>SUMPRODUCT((HL!$B:$B="CB")*(HL!$O:$O="T+1Q"))</f>
        <v>0</v>
      </c>
      <c r="Y12" s="152">
        <f>SUMPRODUCT((HL!$B:$B="CC")*(HL!$O:$O="T+1Q"))</f>
        <v>0</v>
      </c>
      <c r="Z12" s="152">
        <f>SUMPRODUCT((HL!$B:$B="A")*(HL!$O:$O="T+2Q"))</f>
        <v>0</v>
      </c>
      <c r="AA12" s="152">
        <f>SUMPRODUCT((HL!$B:$B="B")*(HL!$O:$O="T+2Q"))</f>
        <v>0</v>
      </c>
      <c r="AB12" s="152">
        <f>SUMPRODUCT((HL!$B:$B="C")*(HL!$O:$O="T+2Q"))</f>
        <v>0</v>
      </c>
      <c r="AC12" s="152">
        <f>SUMPRODUCT((HL!$B:$B="HL")*(HL!$O:$O="T+2Q"))</f>
        <v>0</v>
      </c>
      <c r="AD12" s="152">
        <f>SUMPRODUCT((HL!$B:$B="CB")*(HL!$O:$O="T+2Q"))</f>
        <v>0</v>
      </c>
      <c r="AE12" s="152">
        <f>SUMPRODUCT((HL!$B:$B="CC")*(HL!$O:$O="T+2Q"))</f>
        <v>0</v>
      </c>
      <c r="AF12" s="152">
        <f>SUMPRODUCT((HL!$B:$B="A")*(HL!$O:$O="T+3Q"))</f>
        <v>0</v>
      </c>
      <c r="AG12" s="152">
        <f>SUMPRODUCT((HL!$B:$B="B")*(HL!$O:$O="T+3Q"))</f>
        <v>0</v>
      </c>
      <c r="AH12" s="152">
        <f>SUMPRODUCT((HL!$B:$B="C")*(HL!$O:$O="T+3Q"))</f>
        <v>0</v>
      </c>
      <c r="AI12" s="152">
        <f>SUMPRODUCT((HL!$B:$B="HL")*(HL!$O:$O="T+3Q"))</f>
        <v>0</v>
      </c>
      <c r="AJ12" s="152">
        <f>SUMPRODUCT((HL!$B:$B="CB")*(HL!$O:$O="T+3Q"))</f>
        <v>0</v>
      </c>
      <c r="AK12" s="152">
        <f>SUMPRODUCT((HL!$B:$B="CC")*(HL!$O:$O="T+3Q"))</f>
        <v>0</v>
      </c>
      <c r="AL12" s="152">
        <f>SUMPRODUCT((HL!$B:$B="A")*(HL!$O:$O="T+4Q"))</f>
        <v>0</v>
      </c>
      <c r="AM12" s="152">
        <f>SUMPRODUCT((HL!$B:$B="B")*(HL!$O:$O="T+4Q"))</f>
        <v>0</v>
      </c>
      <c r="AN12" s="152">
        <f>SUMPRODUCT((HL!$B:$B="C")*(HL!$O:$O="T+4Q"))</f>
        <v>0</v>
      </c>
      <c r="AO12" s="152">
        <f>SUMPRODUCT((HL!$B:$B="HL")*(HL!$O:$O="T+4Q"))</f>
        <v>0</v>
      </c>
      <c r="AP12" s="152">
        <f>SUMPRODUCT((HL!$B:$B="CB")*(HL!$O:$O="T+4Q"))</f>
        <v>0</v>
      </c>
      <c r="AQ12" s="152">
        <f>SUMPRODUCT((HL!$B:$B="CC")*(HL!$O:$O="T+4Q"))</f>
        <v>0</v>
      </c>
    </row>
    <row r="13" spans="1:43" s="58" customFormat="1" ht="22.5" customHeight="1">
      <c r="A13" s="146" t="s">
        <v>1245</v>
      </c>
      <c r="B13" s="146" t="s">
        <v>1161</v>
      </c>
      <c r="C13" s="147" t="s">
        <v>497</v>
      </c>
      <c r="D13" s="146">
        <f>COUNTIF(HM!$B:$B,"A")</f>
        <v>0</v>
      </c>
      <c r="E13" s="146">
        <f>COUNTIF(HM!$B:$B,"B")</f>
        <v>0</v>
      </c>
      <c r="F13" s="146">
        <f>COUNTIF(HM!$B:$B,"C")</f>
        <v>0</v>
      </c>
      <c r="G13" s="146">
        <f>COUNTIF(HM!$B:$B,"CA")</f>
        <v>4</v>
      </c>
      <c r="H13" s="146">
        <f>COUNTIF(HM!$B:$B,"CB")</f>
        <v>20</v>
      </c>
      <c r="I13" s="146">
        <f>COUNTIF(HM!$B:$B,"CC")</f>
        <v>0</v>
      </c>
      <c r="J13" s="146">
        <f t="shared" si="0"/>
        <v>24</v>
      </c>
      <c r="K13" s="152">
        <f>SUMPRODUCT((HM!$B:$B="HM")*(HM!$O:$O="NA"))</f>
        <v>0</v>
      </c>
      <c r="L13" s="152">
        <f>SUMPRODUCT((HM!$B:$B="CB")*(HM!$O:$O="NA"))</f>
        <v>0</v>
      </c>
      <c r="M13" s="152">
        <f>SUMPRODUCT((HM!$B:$B="CC")*(HM!$O:$O="NA"))</f>
        <v>0</v>
      </c>
      <c r="N13" s="152">
        <f>SUMPRODUCT((HM!$B:$B="A")*(HM!$O:$O="T"))</f>
        <v>0</v>
      </c>
      <c r="O13" s="152">
        <f>SUMPRODUCT((HM!$B:$B="B")*(HM!$O:$O="T"))</f>
        <v>0</v>
      </c>
      <c r="P13" s="152">
        <f>SUMPRODUCT((HM!$B:$B="C")*(HM!$O:$O="T"))</f>
        <v>0</v>
      </c>
      <c r="Q13" s="152">
        <f>SUMPRODUCT((HM!$B:$B="HM")*(HM!$O:$O="T"))</f>
        <v>0</v>
      </c>
      <c r="R13" s="152">
        <f>SUMPRODUCT((HM!$B:$B="CB")*(HM!$O:$O="T"))</f>
        <v>0</v>
      </c>
      <c r="S13" s="152">
        <f>SUMPRODUCT((HM!$B:$B="CC")*(HM!$O:$O="T"))</f>
        <v>0</v>
      </c>
      <c r="T13" s="152">
        <f>SUMPRODUCT((HM!$B:$B="A")*(HM!$O:$O="T+1Q"))</f>
        <v>0</v>
      </c>
      <c r="U13" s="152">
        <f>SUMPRODUCT((HM!$B:$B="B")*(HM!$O:$O="T+1Q"))</f>
        <v>0</v>
      </c>
      <c r="V13" s="152">
        <f>SUMPRODUCT((HM!$B:$B="C")*(HM!$O:$O="T+1Q"))</f>
        <v>0</v>
      </c>
      <c r="W13" s="152">
        <f>SUMPRODUCT((HM!$B:$B="HM")*(HM!$O:$O="T+1Q"))</f>
        <v>0</v>
      </c>
      <c r="X13" s="152">
        <f>SUMPRODUCT((HM!$B:$B="CB")*(HM!$O:$O="T+1Q"))</f>
        <v>0</v>
      </c>
      <c r="Y13" s="152">
        <f>SUMPRODUCT((HM!$B:$B="CC")*(HM!$O:$O="T+1Q"))</f>
        <v>0</v>
      </c>
      <c r="Z13" s="152">
        <f>SUMPRODUCT((HM!$B:$B="A")*(HM!$O:$O="T+2Q"))</f>
        <v>0</v>
      </c>
      <c r="AA13" s="152">
        <f>SUMPRODUCT((HM!$B:$B="B")*(HM!$O:$O="T+2Q"))</f>
        <v>0</v>
      </c>
      <c r="AB13" s="152">
        <f>SUMPRODUCT((HM!$B:$B="C")*(HM!$O:$O="T+2Q"))</f>
        <v>0</v>
      </c>
      <c r="AC13" s="152">
        <f>SUMPRODUCT((HM!$B:$B="HM")*(HM!$O:$O="T+2Q"))</f>
        <v>0</v>
      </c>
      <c r="AD13" s="152">
        <f>SUMPRODUCT((HM!$B:$B="CB")*(HM!$O:$O="T+2Q"))</f>
        <v>0</v>
      </c>
      <c r="AE13" s="152">
        <f>SUMPRODUCT((HM!$B:$B="CC")*(HM!$O:$O="T+2Q"))</f>
        <v>0</v>
      </c>
      <c r="AF13" s="152">
        <f>SUMPRODUCT((HM!$B:$B="A")*(HM!$O:$O="T+3Q"))</f>
        <v>0</v>
      </c>
      <c r="AG13" s="152">
        <f>SUMPRODUCT((HM!$B:$B="B")*(HM!$O:$O="T+3Q"))</f>
        <v>0</v>
      </c>
      <c r="AH13" s="152">
        <f>SUMPRODUCT((HM!$B:$B="C")*(HM!$O:$O="T+3Q"))</f>
        <v>0</v>
      </c>
      <c r="AI13" s="152">
        <f>SUMPRODUCT((HM!$B:$B="HM")*(HM!$O:$O="T+3Q"))</f>
        <v>0</v>
      </c>
      <c r="AJ13" s="152">
        <f>SUMPRODUCT((HM!$B:$B="CB")*(HM!$O:$O="T+3Q"))</f>
        <v>0</v>
      </c>
      <c r="AK13" s="152">
        <f>SUMPRODUCT((HM!$B:$B="CC")*(HM!$O:$O="T+3Q"))</f>
        <v>0</v>
      </c>
      <c r="AL13" s="152">
        <f>SUMPRODUCT((HM!$B:$B="A")*(HM!$O:$O="T+4Q"))</f>
        <v>0</v>
      </c>
      <c r="AM13" s="152">
        <f>SUMPRODUCT((HM!$B:$B="B")*(HM!$O:$O="T+4Q"))</f>
        <v>0</v>
      </c>
      <c r="AN13" s="152">
        <f>SUMPRODUCT((HM!$B:$B="C")*(HM!$O:$O="T+4Q"))</f>
        <v>0</v>
      </c>
      <c r="AO13" s="152">
        <f>SUMPRODUCT((HM!$B:$B="HM")*(HM!$O:$O="T+4Q"))</f>
        <v>0</v>
      </c>
      <c r="AP13" s="152">
        <f>SUMPRODUCT((HM!$B:$B="CB")*(HM!$O:$O="T+4Q"))</f>
        <v>0</v>
      </c>
      <c r="AQ13" s="152">
        <f>SUMPRODUCT((HM!$B:$B="CC")*(HM!$O:$O="T+4Q"))</f>
        <v>0</v>
      </c>
    </row>
    <row r="14" spans="1:43" s="58" customFormat="1">
      <c r="A14" s="146" t="s">
        <v>1456</v>
      </c>
      <c r="B14" s="146" t="s">
        <v>1160</v>
      </c>
      <c r="C14" s="147" t="s">
        <v>498</v>
      </c>
      <c r="D14" s="146">
        <f>COUNTIF(HN!$B:$B,"A")</f>
        <v>0</v>
      </c>
      <c r="E14" s="146">
        <f>COUNTIF(HN!$B:$B,"B")</f>
        <v>0</v>
      </c>
      <c r="F14" s="146">
        <f>COUNTIF(HN!$B:$B,"C")</f>
        <v>0</v>
      </c>
      <c r="G14" s="146">
        <f>COUNTIF(HN!$B:$B,"CA")</f>
        <v>4</v>
      </c>
      <c r="H14" s="146">
        <f>COUNTIF(HN!$B:$B,"CB")</f>
        <v>20</v>
      </c>
      <c r="I14" s="146">
        <f>COUNTIF(HN!$B:$B,"CC")</f>
        <v>0</v>
      </c>
      <c r="J14" s="146">
        <f t="shared" si="0"/>
        <v>24</v>
      </c>
      <c r="K14" s="152">
        <f>SUMPRODUCT((HN!$B:$B="HN")*(HN!$O:$O="NA"))</f>
        <v>0</v>
      </c>
      <c r="L14" s="152">
        <f>SUMPRODUCT((HN!$B:$B="CB")*(HN!$O:$O="NA"))</f>
        <v>0</v>
      </c>
      <c r="M14" s="152">
        <f>SUMPRODUCT((HN!$B:$B="CC")*(HN!$O:$O="NA"))</f>
        <v>0</v>
      </c>
      <c r="N14" s="152">
        <f>SUMPRODUCT((HN!$B:$B="A")*(HN!$O:$O="T"))</f>
        <v>0</v>
      </c>
      <c r="O14" s="152">
        <f>SUMPRODUCT((HN!$B:$B="B")*(HN!$O:$O="T"))</f>
        <v>0</v>
      </c>
      <c r="P14" s="152">
        <f>SUMPRODUCT((HN!$B:$B="C")*(HN!$O:$O="T"))</f>
        <v>0</v>
      </c>
      <c r="Q14" s="152">
        <f>SUMPRODUCT((HN!$B:$B="HN")*(HN!$O:$O="T"))</f>
        <v>0</v>
      </c>
      <c r="R14" s="152">
        <f>SUMPRODUCT((HN!$B:$B="CB")*(HN!$O:$O="T"))</f>
        <v>0</v>
      </c>
      <c r="S14" s="152">
        <f>SUMPRODUCT((HN!$B:$B="CC")*(HN!$O:$O="T"))</f>
        <v>0</v>
      </c>
      <c r="T14" s="152">
        <f>SUMPRODUCT((HN!$B:$B="A")*(HN!$O:$O="T+1Q"))</f>
        <v>0</v>
      </c>
      <c r="U14" s="152">
        <f>SUMPRODUCT((HN!$B:$B="B")*(HN!$O:$O="T+1Q"))</f>
        <v>0</v>
      </c>
      <c r="V14" s="152">
        <f>SUMPRODUCT((HN!$B:$B="C")*(HN!$O:$O="T+1Q"))</f>
        <v>0</v>
      </c>
      <c r="W14" s="152">
        <f>SUMPRODUCT((HN!$B:$B="HN")*(HN!$O:$O="T+1Q"))</f>
        <v>0</v>
      </c>
      <c r="X14" s="152">
        <f>SUMPRODUCT((HN!$B:$B="CB")*(HN!$O:$O="T+1Q"))</f>
        <v>0</v>
      </c>
      <c r="Y14" s="152">
        <f>SUMPRODUCT((HN!$B:$B="CC")*(HN!$O:$O="T+1Q"))</f>
        <v>0</v>
      </c>
      <c r="Z14" s="152">
        <f>SUMPRODUCT((HN!$B:$B="A")*(HN!$O:$O="T+2Q"))</f>
        <v>0</v>
      </c>
      <c r="AA14" s="152">
        <f>SUMPRODUCT((HN!$B:$B="B")*(HN!$O:$O="T+2Q"))</f>
        <v>0</v>
      </c>
      <c r="AB14" s="152">
        <f>SUMPRODUCT((HN!$B:$B="C")*(HN!$O:$O="T+2Q"))</f>
        <v>0</v>
      </c>
      <c r="AC14" s="152">
        <f>SUMPRODUCT((HN!$B:$B="HN")*(HN!$O:$O="T+2Q"))</f>
        <v>0</v>
      </c>
      <c r="AD14" s="152">
        <f>SUMPRODUCT((HN!$B:$B="CB")*(HN!$O:$O="T+2Q"))</f>
        <v>0</v>
      </c>
      <c r="AE14" s="152">
        <f>SUMPRODUCT((HN!$B:$B="CC")*(HN!$O:$O="T+2Q"))</f>
        <v>0</v>
      </c>
      <c r="AF14" s="152">
        <f>SUMPRODUCT((HN!$B:$B="A")*(HN!$O:$O="T+3Q"))</f>
        <v>0</v>
      </c>
      <c r="AG14" s="152">
        <f>SUMPRODUCT((HN!$B:$B="B")*(HN!$O:$O="T+3Q"))</f>
        <v>0</v>
      </c>
      <c r="AH14" s="152">
        <f>SUMPRODUCT((HN!$B:$B="C")*(HN!$O:$O="T+3Q"))</f>
        <v>0</v>
      </c>
      <c r="AI14" s="152">
        <f>SUMPRODUCT((HN!$B:$B="HN")*(HN!$O:$O="T+3Q"))</f>
        <v>0</v>
      </c>
      <c r="AJ14" s="152">
        <f>SUMPRODUCT((HN!$B:$B="CB")*(HN!$O:$O="T+3Q"))</f>
        <v>0</v>
      </c>
      <c r="AK14" s="152">
        <f>SUMPRODUCT((HN!$B:$B="CC")*(HN!$O:$O="T+3Q"))</f>
        <v>0</v>
      </c>
      <c r="AL14" s="152">
        <f>SUMPRODUCT((HN!$B:$B="A")*(HN!$O:$O="T+4Q"))</f>
        <v>0</v>
      </c>
      <c r="AM14" s="152">
        <f>SUMPRODUCT((HN!$B:$B="B")*(HN!$O:$O="T+4Q"))</f>
        <v>0</v>
      </c>
      <c r="AN14" s="152">
        <f>SUMPRODUCT((HN!$B:$B="C")*(HN!$O:$O="T+4Q"))</f>
        <v>0</v>
      </c>
      <c r="AO14" s="152">
        <f>SUMPRODUCT((HN!$B:$B="HN")*(HN!$O:$O="T+4Q"))</f>
        <v>0</v>
      </c>
      <c r="AP14" s="152">
        <f>SUMPRODUCT((HN!$B:$B="CB")*(HN!$O:$O="T+4Q"))</f>
        <v>0</v>
      </c>
      <c r="AQ14" s="152">
        <f>SUMPRODUCT((HN!$B:$B="CC")*(HN!$O:$O="T+4Q"))</f>
        <v>0</v>
      </c>
    </row>
    <row r="15" spans="1:43" s="58" customFormat="1">
      <c r="A15" s="146" t="s">
        <v>1457</v>
      </c>
      <c r="B15" s="146" t="s">
        <v>1161</v>
      </c>
      <c r="C15" s="147" t="s">
        <v>498</v>
      </c>
      <c r="D15" s="146">
        <f>COUNTIF(HO!$B:$B,"A")</f>
        <v>0</v>
      </c>
      <c r="E15" s="146">
        <f>COUNTIF(HO!$B:$B,"B")</f>
        <v>0</v>
      </c>
      <c r="F15" s="146">
        <f>COUNTIF(HO!$B:$B,"C")</f>
        <v>0</v>
      </c>
      <c r="G15" s="146">
        <f>COUNTIF(HO!$B:$B,"CA")</f>
        <v>4</v>
      </c>
      <c r="H15" s="146">
        <f>COUNTIF(HO!$B:$B,"CB")</f>
        <v>20</v>
      </c>
      <c r="I15" s="146">
        <f>COUNTIF(HO!$B:$B,"CC")</f>
        <v>0</v>
      </c>
      <c r="J15" s="146">
        <f t="shared" si="0"/>
        <v>24</v>
      </c>
      <c r="K15" s="152">
        <f>SUMPRODUCT((HO!$B:$B="HO")*(HO!$O:$O="NA"))</f>
        <v>0</v>
      </c>
      <c r="L15" s="152">
        <f>SUMPRODUCT((HO!$B:$B="CB")*(HO!$O:$O="NA"))</f>
        <v>0</v>
      </c>
      <c r="M15" s="152">
        <f>SUMPRODUCT((HO!$B:$B="CC")*(HO!$O:$O="NA"))</f>
        <v>0</v>
      </c>
      <c r="N15" s="152">
        <f>SUMPRODUCT((HO!$B:$B="A")*(HO!$O:$O="T"))</f>
        <v>0</v>
      </c>
      <c r="O15" s="152">
        <f>SUMPRODUCT((HO!$B:$B="B")*(HO!$O:$O="T"))</f>
        <v>0</v>
      </c>
      <c r="P15" s="152">
        <f>SUMPRODUCT((HO!$B:$B="C")*(HO!$O:$O="T"))</f>
        <v>0</v>
      </c>
      <c r="Q15" s="152">
        <f>SUMPRODUCT((HO!$B:$B="HO")*(HO!$O:$O="T"))</f>
        <v>0</v>
      </c>
      <c r="R15" s="152">
        <f>SUMPRODUCT((HO!$B:$B="CB")*(HO!$O:$O="T"))</f>
        <v>1</v>
      </c>
      <c r="S15" s="152">
        <f>SUMPRODUCT((HO!$B:$B="CC")*(HO!$O:$O="T"))</f>
        <v>0</v>
      </c>
      <c r="T15" s="152">
        <f>SUMPRODUCT((HO!$B:$B="A")*(HO!$O:$O="T+1Q"))</f>
        <v>0</v>
      </c>
      <c r="U15" s="152">
        <f>SUMPRODUCT((HO!$B:$B="B")*(HO!$O:$O="T+1Q"))</f>
        <v>0</v>
      </c>
      <c r="V15" s="152">
        <f>SUMPRODUCT((HO!$B:$B="C")*(HO!$O:$O="T+1Q"))</f>
        <v>0</v>
      </c>
      <c r="W15" s="152">
        <f>SUMPRODUCT((HO!$B:$B="HO")*(HO!$O:$O="T+1Q"))</f>
        <v>0</v>
      </c>
      <c r="X15" s="152">
        <f>SUMPRODUCT((HO!$B:$B="CB")*(HO!$O:$O="T+1Q"))</f>
        <v>0</v>
      </c>
      <c r="Y15" s="152">
        <f>SUMPRODUCT((HO!$B:$B="CC")*(HO!$O:$O="T+1Q"))</f>
        <v>0</v>
      </c>
      <c r="Z15" s="152">
        <f>SUMPRODUCT((HO!$B:$B="A")*(HO!$O:$O="T+2Q"))</f>
        <v>0</v>
      </c>
      <c r="AA15" s="152">
        <f>SUMPRODUCT((HO!$B:$B="B")*(HO!$O:$O="T+2Q"))</f>
        <v>0</v>
      </c>
      <c r="AB15" s="152">
        <f>SUMPRODUCT((HO!$B:$B="C")*(HO!$O:$O="T+2Q"))</f>
        <v>0</v>
      </c>
      <c r="AC15" s="152">
        <f>SUMPRODUCT((HO!$B:$B="HO")*(HO!$O:$O="T+2Q"))</f>
        <v>0</v>
      </c>
      <c r="AD15" s="152">
        <f>SUMPRODUCT((HO!$B:$B="CB")*(HO!$O:$O="T+2Q"))</f>
        <v>0</v>
      </c>
      <c r="AE15" s="152">
        <f>SUMPRODUCT((HO!$B:$B="CC")*(HO!$O:$O="T+2Q"))</f>
        <v>0</v>
      </c>
      <c r="AF15" s="152">
        <f>SUMPRODUCT((HO!$B:$B="A")*(HO!$O:$O="T+3Q"))</f>
        <v>0</v>
      </c>
      <c r="AG15" s="152">
        <f>SUMPRODUCT((HO!$B:$B="B")*(HO!$O:$O="T+3Q"))</f>
        <v>0</v>
      </c>
      <c r="AH15" s="152">
        <f>SUMPRODUCT((HO!$B:$B="C")*(HO!$O:$O="T+3Q"))</f>
        <v>0</v>
      </c>
      <c r="AI15" s="152">
        <f>SUMPRODUCT((HO!$B:$B="HO")*(HO!$O:$O="T+3Q"))</f>
        <v>0</v>
      </c>
      <c r="AJ15" s="152">
        <f>SUMPRODUCT((HO!$B:$B="CB")*(HO!$O:$O="T+3Q"))</f>
        <v>0</v>
      </c>
      <c r="AK15" s="152">
        <f>SUMPRODUCT((HO!$B:$B="CC")*(HO!$O:$O="T+3Q"))</f>
        <v>0</v>
      </c>
      <c r="AL15" s="152">
        <f>SUMPRODUCT((HO!$B:$B="A")*(HO!$O:$O="T+4Q"))</f>
        <v>0</v>
      </c>
      <c r="AM15" s="152">
        <f>SUMPRODUCT((HO!$B:$B="B")*(HO!$O:$O="T+4Q"))</f>
        <v>0</v>
      </c>
      <c r="AN15" s="152">
        <f>SUMPRODUCT((HO!$B:$B="C")*(HO!$O:$O="T+4Q"))</f>
        <v>0</v>
      </c>
      <c r="AO15" s="152">
        <f>SUMPRODUCT((HO!$B:$B="HO")*(HO!$O:$O="T+4Q"))</f>
        <v>0</v>
      </c>
      <c r="AP15" s="152">
        <f>SUMPRODUCT((HO!$B:$B="CB")*(HO!$O:$O="T+4Q"))</f>
        <v>0</v>
      </c>
      <c r="AQ15" s="152">
        <f>SUMPRODUCT((HO!$B:$B="CC")*(HO!$O:$O="T+4Q"))</f>
        <v>0</v>
      </c>
    </row>
    <row r="16" spans="1:43">
      <c r="A16" s="67" t="s">
        <v>386</v>
      </c>
      <c r="B16" s="66" t="s">
        <v>423</v>
      </c>
      <c r="C16" s="62"/>
      <c r="D16" s="66">
        <f>COUNTIF(CA!$B:$B,"A")</f>
        <v>2</v>
      </c>
      <c r="E16" s="66">
        <f>COUNTIF(CA!$B:$B,"B")</f>
        <v>1</v>
      </c>
      <c r="F16" s="66">
        <f>COUNTIF(CA!$B:$B,"C")</f>
        <v>0</v>
      </c>
      <c r="G16" s="66">
        <f>COUNTIF(CA!$B:$B,"CA")</f>
        <v>0</v>
      </c>
      <c r="H16" s="66">
        <f>COUNTIF(CA!$B:$B,"CB")</f>
        <v>0</v>
      </c>
      <c r="I16" s="66">
        <f>COUNTIF(CA!$B:$B,"CC")</f>
        <v>0</v>
      </c>
      <c r="J16" s="66">
        <f t="shared" si="0"/>
        <v>3</v>
      </c>
      <c r="K16" s="152">
        <f>SUMPRODUCT((CA!$B:$B="CA")*(CA!$O:$O="NA"))</f>
        <v>0</v>
      </c>
      <c r="L16" s="152">
        <f>SUMPRODUCT((CA!$B:$B="CB")*(CA!$O:$O="NA"))</f>
        <v>0</v>
      </c>
      <c r="M16" s="152">
        <f>SUMPRODUCT((CA!$B:$B="CC")*(CA!$O:$O="NA"))</f>
        <v>0</v>
      </c>
      <c r="N16" s="152">
        <f>SUMPRODUCT((CA!$B:$B="A")*(CA!$O:$O="T"))</f>
        <v>1</v>
      </c>
      <c r="O16" s="152">
        <f>SUMPRODUCT((CA!$B:$B="B")*(CA!$O:$O="T"))</f>
        <v>0</v>
      </c>
      <c r="P16" s="152">
        <f>SUMPRODUCT((CA!$B:$B="C")*(CA!$O:$O="T"))</f>
        <v>0</v>
      </c>
      <c r="Q16" s="152">
        <f>SUMPRODUCT((CA!$B:$B="CA")*(CA!$O:$O="T"))</f>
        <v>0</v>
      </c>
      <c r="R16" s="152">
        <f>SUMPRODUCT((CA!$B:$B="CB")*(CA!$O:$O="T"))</f>
        <v>0</v>
      </c>
      <c r="S16" s="152">
        <f>SUMPRODUCT((CA!$B:$B="CC")*(CA!$O:$O="T"))</f>
        <v>0</v>
      </c>
      <c r="T16" s="152">
        <f>SUMPRODUCT((CA!$B:$B="A")*(CA!$O:$O="T+1Q"))</f>
        <v>0</v>
      </c>
      <c r="U16" s="152">
        <f>SUMPRODUCT((CA!$B:$B="B")*(CA!$O:$O="T+1Q"))</f>
        <v>0</v>
      </c>
      <c r="V16" s="152">
        <f>SUMPRODUCT((CA!$B:$B="C")*(CA!$O:$O="T+1Q"))</f>
        <v>0</v>
      </c>
      <c r="W16" s="152">
        <f>SUMPRODUCT((CA!$B:$B="CA")*(CA!$O:$O="T+1Q"))</f>
        <v>0</v>
      </c>
      <c r="X16" s="152">
        <f>SUMPRODUCT((CA!$B:$B="CB")*(CA!$O:$O="T+1Q"))</f>
        <v>0</v>
      </c>
      <c r="Y16" s="152">
        <f>SUMPRODUCT((CA!$B:$B="CC")*(CA!$O:$O="T+1Q"))</f>
        <v>0</v>
      </c>
      <c r="Z16" s="152">
        <f>SUMPRODUCT((CA!$B:$B="A")*(CA!$O:$O="T+2Q"))</f>
        <v>0</v>
      </c>
      <c r="AA16" s="152">
        <f>SUMPRODUCT((CA!$B:$B="B")*(CA!$O:$O="T+2Q"))</f>
        <v>0</v>
      </c>
      <c r="AB16" s="152">
        <f>SUMPRODUCT((CA!$B:$B="C")*(CA!$O:$O="T+2Q"))</f>
        <v>0</v>
      </c>
      <c r="AC16" s="152">
        <f>SUMPRODUCT((CA!$B:$B="CA")*(CA!$O:$O="T+2Q"))</f>
        <v>0</v>
      </c>
      <c r="AD16" s="152">
        <f>SUMPRODUCT((CA!$B:$B="CB")*(CA!$O:$O="T+2Q"))</f>
        <v>0</v>
      </c>
      <c r="AE16" s="152">
        <f>SUMPRODUCT((CA!$B:$B="CC")*(CA!$O:$O="T+2Q"))</f>
        <v>0</v>
      </c>
      <c r="AF16" s="152">
        <f>SUMPRODUCT((CA!$B:$B="A")*(CA!$O:$O="T+3Q"))</f>
        <v>0</v>
      </c>
      <c r="AG16" s="152">
        <f>SUMPRODUCT((CA!$B:$B="B")*(CA!$O:$O="T+3Q"))</f>
        <v>0</v>
      </c>
      <c r="AH16" s="152">
        <f>SUMPRODUCT((CA!$B:$B="C")*(CA!$O:$O="T+3Q"))</f>
        <v>0</v>
      </c>
      <c r="AI16" s="152">
        <f>SUMPRODUCT((CA!$B:$B="CA")*(CA!$O:$O="T+3Q"))</f>
        <v>0</v>
      </c>
      <c r="AJ16" s="152">
        <f>SUMPRODUCT((CA!$B:$B="CB")*(CA!$O:$O="T+3Q"))</f>
        <v>0</v>
      </c>
      <c r="AK16" s="152">
        <f>SUMPRODUCT((CA!$B:$B="CC")*(CA!$O:$O="T+3Q"))</f>
        <v>0</v>
      </c>
      <c r="AL16" s="152">
        <f>SUMPRODUCT((CA!$B:$B="A")*(CA!$O:$O="T+4Q"))</f>
        <v>0</v>
      </c>
      <c r="AM16" s="152">
        <f>SUMPRODUCT((CA!$B:$B="B")*(CA!$O:$O="T+4Q"))</f>
        <v>0</v>
      </c>
      <c r="AN16" s="152">
        <f>SUMPRODUCT((CA!$B:$B="C")*(CA!$O:$O="T+4Q"))</f>
        <v>0</v>
      </c>
      <c r="AO16" s="152">
        <f>SUMPRODUCT((CA!$B:$B="CA")*(CA!$O:$O="T+4Q"))</f>
        <v>0</v>
      </c>
      <c r="AP16" s="152">
        <f>SUMPRODUCT((CA!$B:$B="CB")*(CA!$O:$O="T+4Q"))</f>
        <v>0</v>
      </c>
      <c r="AQ16" s="152">
        <f>SUMPRODUCT((CA!$B:$B="CC")*(CA!$O:$O="T+4Q"))</f>
        <v>0</v>
      </c>
    </row>
    <row r="17" spans="1:43">
      <c r="A17" s="67" t="s">
        <v>387</v>
      </c>
      <c r="B17" s="66" t="s">
        <v>424</v>
      </c>
      <c r="C17" s="66"/>
      <c r="D17" s="66">
        <f>COUNTIF(CB!$B:$B,"A")</f>
        <v>0</v>
      </c>
      <c r="E17" s="66">
        <f>COUNTIF(CB!$B:$B,"B")</f>
        <v>0</v>
      </c>
      <c r="F17" s="66">
        <f>COUNTIF(CB!$B:$B,"C")</f>
        <v>0</v>
      </c>
      <c r="G17" s="66">
        <f>COUNTIF(CB!$B:$B,"CA")</f>
        <v>0</v>
      </c>
      <c r="H17" s="66">
        <f>COUNTIF(CB!$B:$B,"CB")</f>
        <v>2</v>
      </c>
      <c r="I17" s="66">
        <f>COUNTIF(CB!$B:$B,"CC")</f>
        <v>0</v>
      </c>
      <c r="J17" s="66">
        <f t="shared" si="0"/>
        <v>2</v>
      </c>
      <c r="K17" s="152">
        <f>SUMPRODUCT((CB!$B:$B="CB")*(CB!$O:$O="NA"))</f>
        <v>0</v>
      </c>
      <c r="L17" s="152">
        <f>SUMPRODUCT((CB!$B:$B="CB")*(CB!$O:$O="NA"))</f>
        <v>0</v>
      </c>
      <c r="M17" s="152">
        <f>SUMPRODUCT((CB!$B:$B="CC")*(CB!$O:$O="NA"))</f>
        <v>0</v>
      </c>
      <c r="N17" s="152">
        <f>SUMPRODUCT((CB!$B:$B="A")*(CB!$O:$O="T"))</f>
        <v>0</v>
      </c>
      <c r="O17" s="152">
        <f>SUMPRODUCT((CB!$B:$B="B")*(CB!$O:$O="T"))</f>
        <v>0</v>
      </c>
      <c r="P17" s="152">
        <f>SUMPRODUCT((CB!$B:$B="C")*(CB!$O:$O="T"))</f>
        <v>0</v>
      </c>
      <c r="Q17" s="152">
        <f>SUMPRODUCT((CB!$B:$B="CB")*(CB!$O:$O="T"))</f>
        <v>1</v>
      </c>
      <c r="R17" s="152">
        <f>SUMPRODUCT((CB!$B:$B="CB")*(CB!$O:$O="T"))</f>
        <v>1</v>
      </c>
      <c r="S17" s="152">
        <f>SUMPRODUCT((CB!$B:$B="CC")*(CB!$O:$O="T"))</f>
        <v>0</v>
      </c>
      <c r="T17" s="152">
        <f>SUMPRODUCT((CB!$B:$B="A")*(CB!$O:$O="T+1Q"))</f>
        <v>0</v>
      </c>
      <c r="U17" s="152">
        <f>SUMPRODUCT((CB!$B:$B="B")*(CB!$O:$O="T+1Q"))</f>
        <v>0</v>
      </c>
      <c r="V17" s="152">
        <f>SUMPRODUCT((CB!$B:$B="C")*(CB!$O:$O="T+1Q"))</f>
        <v>0</v>
      </c>
      <c r="W17" s="152">
        <f>SUMPRODUCT((CB!$B:$B="CB")*(CB!$O:$O="T+1Q"))</f>
        <v>0</v>
      </c>
      <c r="X17" s="152">
        <f>SUMPRODUCT((CB!$B:$B="CB")*(CB!$O:$O="T+1Q"))</f>
        <v>0</v>
      </c>
      <c r="Y17" s="152">
        <f>SUMPRODUCT((CB!$B:$B="CC")*(CB!$O:$O="T+1Q"))</f>
        <v>0</v>
      </c>
      <c r="Z17" s="152">
        <f>SUMPRODUCT((CB!$B:$B="A")*(CB!$O:$O="T+2Q"))</f>
        <v>0</v>
      </c>
      <c r="AA17" s="152">
        <f>SUMPRODUCT((CB!$B:$B="B")*(CB!$O:$O="T+2Q"))</f>
        <v>0</v>
      </c>
      <c r="AB17" s="152">
        <f>SUMPRODUCT((CB!$B:$B="C")*(CB!$O:$O="T+2Q"))</f>
        <v>0</v>
      </c>
      <c r="AC17" s="152">
        <f>SUMPRODUCT((CB!$B:$B="CB")*(CB!$O:$O="T+2Q"))</f>
        <v>0</v>
      </c>
      <c r="AD17" s="152">
        <f>SUMPRODUCT((CB!$B:$B="CB")*(CB!$O:$O="T+2Q"))</f>
        <v>0</v>
      </c>
      <c r="AE17" s="152">
        <f>SUMPRODUCT((CB!$B:$B="CC")*(CB!$O:$O="T+2Q"))</f>
        <v>0</v>
      </c>
      <c r="AF17" s="152">
        <f>SUMPRODUCT((CB!$B:$B="A")*(CB!$O:$O="T+3Q"))</f>
        <v>0</v>
      </c>
      <c r="AG17" s="152">
        <f>SUMPRODUCT((CB!$B:$B="B")*(CB!$O:$O="T+3Q"))</f>
        <v>0</v>
      </c>
      <c r="AH17" s="152">
        <f>SUMPRODUCT((CB!$B:$B="C")*(CB!$O:$O="T+3Q"))</f>
        <v>0</v>
      </c>
      <c r="AI17" s="152">
        <f>SUMPRODUCT((CB!$B:$B="CB")*(CB!$O:$O="T+3Q"))</f>
        <v>0</v>
      </c>
      <c r="AJ17" s="152">
        <f>SUMPRODUCT((CB!$B:$B="CB")*(CB!$O:$O="T+3Q"))</f>
        <v>0</v>
      </c>
      <c r="AK17" s="152">
        <f>SUMPRODUCT((CB!$B:$B="CC")*(CB!$O:$O="T+3Q"))</f>
        <v>0</v>
      </c>
      <c r="AL17" s="152">
        <f>SUMPRODUCT((CB!$B:$B="A")*(CB!$O:$O="T+4Q"))</f>
        <v>0</v>
      </c>
      <c r="AM17" s="152">
        <f>SUMPRODUCT((CB!$B:$B="B")*(CB!$O:$O="T+4Q"))</f>
        <v>0</v>
      </c>
      <c r="AN17" s="152">
        <f>SUMPRODUCT((CB!$B:$B="C")*(CB!$O:$O="T+4Q"))</f>
        <v>0</v>
      </c>
      <c r="AO17" s="152">
        <f>SUMPRODUCT((CB!$B:$B="CB")*(CB!$O:$O="T+4Q"))</f>
        <v>0</v>
      </c>
      <c r="AP17" s="152">
        <f>SUMPRODUCT((CB!$B:$B="CB")*(CB!$O:$O="T+4Q"))</f>
        <v>0</v>
      </c>
      <c r="AQ17" s="152">
        <f>SUMPRODUCT((CB!$B:$B="CC")*(CB!$O:$O="T+4Q"))</f>
        <v>0</v>
      </c>
    </row>
    <row r="18" spans="1:43" s="154" customFormat="1" ht="13.2">
      <c r="A18" s="67" t="s">
        <v>34</v>
      </c>
      <c r="B18" s="66" t="s">
        <v>425</v>
      </c>
      <c r="C18" s="66"/>
      <c r="D18" s="66">
        <f>COUNTIF(CC!$B:$B,"A")</f>
        <v>0</v>
      </c>
      <c r="E18" s="66">
        <f>COUNTIF(CC!$B:$B,"B")</f>
        <v>0</v>
      </c>
      <c r="F18" s="66">
        <f>COUNTIF(CC!$B:$B,"C")</f>
        <v>0</v>
      </c>
      <c r="G18" s="66">
        <f>COUNTIF(CC!$B:$B,"CA")</f>
        <v>0</v>
      </c>
      <c r="H18" s="66">
        <f>COUNTIF(CC!$B:$B,"CB")</f>
        <v>16</v>
      </c>
      <c r="I18" s="66">
        <f>COUNTIF(CC!$B:$B,"CC")</f>
        <v>2</v>
      </c>
      <c r="J18" s="66">
        <f t="shared" si="0"/>
        <v>18</v>
      </c>
      <c r="K18" s="152">
        <f>SUMPRODUCT((CC!$B:$B="CC")*(CC!$O:$O="NA"))</f>
        <v>0</v>
      </c>
      <c r="L18" s="152">
        <f>SUMPRODUCT((CC!$B:$B="CB")*(CC!$O:$O="NA"))</f>
        <v>0</v>
      </c>
      <c r="M18" s="152">
        <f>SUMPRODUCT((CC!$B:$B="CC")*(CC!$O:$O="NA"))</f>
        <v>0</v>
      </c>
      <c r="N18" s="152">
        <f>SUMPRODUCT((CC!$B:$B="A")*(CC!$O:$O="T"))</f>
        <v>0</v>
      </c>
      <c r="O18" s="152">
        <f>SUMPRODUCT((CC!$B:$B="B")*(CC!$O:$O="T"))</f>
        <v>0</v>
      </c>
      <c r="P18" s="152">
        <f>SUMPRODUCT((CC!$B:$B="C")*(CC!$O:$O="T"))</f>
        <v>0</v>
      </c>
      <c r="Q18" s="152">
        <f>SUMPRODUCT((CC!$B:$B="CC")*(CC!$O:$O="T"))</f>
        <v>0</v>
      </c>
      <c r="R18" s="152">
        <f>SUMPRODUCT((CC!$B:$B="CB")*(CC!$O:$O="T"))</f>
        <v>1</v>
      </c>
      <c r="S18" s="152">
        <f>SUMPRODUCT((CC!$B:$B="CC")*(CC!$O:$O="T"))</f>
        <v>0</v>
      </c>
      <c r="T18" s="152">
        <f>SUMPRODUCT((CC!$B:$B="A")*(CC!$O:$O="T+1Q"))</f>
        <v>0</v>
      </c>
      <c r="U18" s="152">
        <f>SUMPRODUCT((CC!$B:$B="B")*(CC!$O:$O="T+1Q"))</f>
        <v>0</v>
      </c>
      <c r="V18" s="152">
        <f>SUMPRODUCT((CC!$B:$B="C")*(CC!$O:$O="T+1Q"))</f>
        <v>0</v>
      </c>
      <c r="W18" s="152">
        <f>SUMPRODUCT((CC!$B:$B="CC")*(CC!$O:$O="T+1Q"))</f>
        <v>0</v>
      </c>
      <c r="X18" s="152">
        <f>SUMPRODUCT((CC!$B:$B="CB")*(CC!$O:$O="T+1Q"))</f>
        <v>0</v>
      </c>
      <c r="Y18" s="152">
        <f>SUMPRODUCT((CC!$B:$B="CC")*(CC!$O:$O="T+1Q"))</f>
        <v>0</v>
      </c>
      <c r="Z18" s="152">
        <f>SUMPRODUCT((CC!$B:$B="A")*(CC!$O:$O="T+2Q"))</f>
        <v>0</v>
      </c>
      <c r="AA18" s="152">
        <f>SUMPRODUCT((CC!$B:$B="B")*(CC!$O:$O="T+2Q"))</f>
        <v>0</v>
      </c>
      <c r="AB18" s="152">
        <f>SUMPRODUCT((CC!$B:$B="C")*(CC!$O:$O="T+2Q"))</f>
        <v>0</v>
      </c>
      <c r="AC18" s="152">
        <f>SUMPRODUCT((CC!$B:$B="CC")*(CC!$O:$O="T+2Q"))</f>
        <v>0</v>
      </c>
      <c r="AD18" s="152">
        <f>SUMPRODUCT((CC!$B:$B="CB")*(CC!$O:$O="T+2Q"))</f>
        <v>0</v>
      </c>
      <c r="AE18" s="152">
        <f>SUMPRODUCT((CC!$B:$B="CC")*(CC!$O:$O="T+2Q"))</f>
        <v>0</v>
      </c>
      <c r="AF18" s="152">
        <f>SUMPRODUCT((CC!$B:$B="A")*(CC!$O:$O="T+3Q"))</f>
        <v>0</v>
      </c>
      <c r="AG18" s="152">
        <f>SUMPRODUCT((CC!$B:$B="B")*(CC!$O:$O="T+3Q"))</f>
        <v>0</v>
      </c>
      <c r="AH18" s="152">
        <f>SUMPRODUCT((CC!$B:$B="C")*(CC!$O:$O="T+3Q"))</f>
        <v>0</v>
      </c>
      <c r="AI18" s="152">
        <f>SUMPRODUCT((CC!$B:$B="CC")*(CC!$O:$O="T+3Q"))</f>
        <v>0</v>
      </c>
      <c r="AJ18" s="152">
        <f>SUMPRODUCT((CC!$B:$B="CB")*(CC!$O:$O="T+3Q"))</f>
        <v>0</v>
      </c>
      <c r="AK18" s="152">
        <f>SUMPRODUCT((CC!$B:$B="CC")*(CC!$O:$O="T+3Q"))</f>
        <v>0</v>
      </c>
      <c r="AL18" s="152">
        <f>SUMPRODUCT((CC!$B:$B="A")*(CC!$O:$O="T+4Q"))</f>
        <v>0</v>
      </c>
      <c r="AM18" s="152">
        <f>SUMPRODUCT((CC!$B:$B="B")*(CC!$O:$O="T+4Q"))</f>
        <v>0</v>
      </c>
      <c r="AN18" s="152">
        <f>SUMPRODUCT((CC!$B:$B="C")*(CC!$O:$O="T+4Q"))</f>
        <v>0</v>
      </c>
      <c r="AO18" s="152">
        <f>SUMPRODUCT((CC!$B:$B="CC")*(CC!$O:$O="T+4Q"))</f>
        <v>0</v>
      </c>
      <c r="AP18" s="152">
        <f>SUMPRODUCT((CC!$B:$B="CB")*(CC!$O:$O="T+4Q"))</f>
        <v>0</v>
      </c>
      <c r="AQ18" s="152">
        <f>SUMPRODUCT((CC!$B:$B="CC")*(CC!$O:$O="T+4Q"))</f>
        <v>0</v>
      </c>
    </row>
    <row r="19" spans="1:43" s="154" customFormat="1" ht="12">
      <c r="A19" s="68" t="s">
        <v>426</v>
      </c>
      <c r="B19" s="68" t="s">
        <v>427</v>
      </c>
      <c r="C19" s="66"/>
      <c r="D19" s="66">
        <f>COUNTIF(CD!$B:$B,"A")</f>
        <v>0</v>
      </c>
      <c r="E19" s="66">
        <f>COUNTIF(CD!$B:$B,"B")</f>
        <v>0</v>
      </c>
      <c r="F19" s="66">
        <f>COUNTIF(CD!$B:$B,"C")</f>
        <v>0</v>
      </c>
      <c r="G19" s="66">
        <f>COUNTIF(CD!$B:$B,"CA")</f>
        <v>0</v>
      </c>
      <c r="H19" s="66">
        <f>COUNTIF(CD!$B:$B,"CB")</f>
        <v>2</v>
      </c>
      <c r="I19" s="66">
        <f>COUNTIF(CD!$B:$B,"CC")</f>
        <v>0</v>
      </c>
      <c r="J19" s="66">
        <f t="shared" si="0"/>
        <v>2</v>
      </c>
      <c r="K19" s="152">
        <f>SUMPRODUCT((CD!$B:$B="CD")*(CD!$O:$O="NA"))</f>
        <v>0</v>
      </c>
      <c r="L19" s="152">
        <f>SUMPRODUCT((CD!$B:$B="CB")*(CD!$O:$O="NA"))</f>
        <v>0</v>
      </c>
      <c r="M19" s="152">
        <f>SUMPRODUCT((CD!$B:$B="CC")*(CD!$O:$O="NA"))</f>
        <v>0</v>
      </c>
      <c r="N19" s="152">
        <f>SUMPRODUCT((CD!$B:$B="A")*(CD!$O:$O="T"))</f>
        <v>0</v>
      </c>
      <c r="O19" s="152">
        <f>SUMPRODUCT((CD!$B:$B="B")*(CD!$O:$O="T"))</f>
        <v>0</v>
      </c>
      <c r="P19" s="152">
        <f>SUMPRODUCT((CD!$B:$B="C")*(CD!$O:$O="T"))</f>
        <v>0</v>
      </c>
      <c r="Q19" s="152">
        <f>SUMPRODUCT((CD!$B:$B="CD")*(CD!$O:$O="T"))</f>
        <v>0</v>
      </c>
      <c r="R19" s="152">
        <f>SUMPRODUCT((CD!$B:$B="CB")*(CD!$O:$O="T"))</f>
        <v>1</v>
      </c>
      <c r="S19" s="152">
        <f>SUMPRODUCT((CD!$B:$B="CC")*(CD!$O:$O="T"))</f>
        <v>0</v>
      </c>
      <c r="T19" s="152">
        <f>SUMPRODUCT((CD!$B:$B="A")*(CD!$O:$O="T+1Q"))</f>
        <v>0</v>
      </c>
      <c r="U19" s="152">
        <f>SUMPRODUCT((CD!$B:$B="B")*(CD!$O:$O="T+1Q"))</f>
        <v>0</v>
      </c>
      <c r="V19" s="152">
        <f>SUMPRODUCT((CD!$B:$B="C")*(CD!$O:$O="T+1Q"))</f>
        <v>0</v>
      </c>
      <c r="W19" s="152">
        <f>SUMPRODUCT((CD!$B:$B="CD")*(CD!$O:$O="T+1Q"))</f>
        <v>0</v>
      </c>
      <c r="X19" s="152">
        <f>SUMPRODUCT((CD!$B:$B="CB")*(CD!$O:$O="T+1Q"))</f>
        <v>0</v>
      </c>
      <c r="Y19" s="152">
        <f>SUMPRODUCT((CD!$B:$B="CC")*(CD!$O:$O="T+1Q"))</f>
        <v>0</v>
      </c>
      <c r="Z19" s="152">
        <f>SUMPRODUCT((CD!$B:$B="A")*(CD!$O:$O="T+2Q"))</f>
        <v>0</v>
      </c>
      <c r="AA19" s="152">
        <f>SUMPRODUCT((CD!$B:$B="B")*(CD!$O:$O="T+2Q"))</f>
        <v>0</v>
      </c>
      <c r="AB19" s="152">
        <f>SUMPRODUCT((CD!$B:$B="C")*(CD!$O:$O="T+2Q"))</f>
        <v>0</v>
      </c>
      <c r="AC19" s="152">
        <f>SUMPRODUCT((CD!$B:$B="CD")*(CD!$O:$O="T+2Q"))</f>
        <v>0</v>
      </c>
      <c r="AD19" s="152">
        <f>SUMPRODUCT((CD!$B:$B="CB")*(CD!$O:$O="T+2Q"))</f>
        <v>0</v>
      </c>
      <c r="AE19" s="152">
        <f>SUMPRODUCT((CD!$B:$B="CC")*(CD!$O:$O="T+2Q"))</f>
        <v>0</v>
      </c>
      <c r="AF19" s="152">
        <f>SUMPRODUCT((CD!$B:$B="A")*(CD!$O:$O="T+3Q"))</f>
        <v>0</v>
      </c>
      <c r="AG19" s="152">
        <f>SUMPRODUCT((CD!$B:$B="B")*(CD!$O:$O="T+3Q"))</f>
        <v>0</v>
      </c>
      <c r="AH19" s="152">
        <f>SUMPRODUCT((CD!$B:$B="C")*(CD!$O:$O="T+3Q"))</f>
        <v>0</v>
      </c>
      <c r="AI19" s="152">
        <f>SUMPRODUCT((CD!$B:$B="CD")*(CD!$O:$O="T+3Q"))</f>
        <v>0</v>
      </c>
      <c r="AJ19" s="152">
        <f>SUMPRODUCT((CD!$B:$B="CB")*(CD!$O:$O="T+3Q"))</f>
        <v>0</v>
      </c>
      <c r="AK19" s="152">
        <f>SUMPRODUCT((CD!$B:$B="CC")*(CD!$O:$O="T+3Q"))</f>
        <v>0</v>
      </c>
      <c r="AL19" s="152">
        <f>SUMPRODUCT((CD!$B:$B="A")*(CD!$O:$O="T+4Q"))</f>
        <v>0</v>
      </c>
      <c r="AM19" s="152">
        <f>SUMPRODUCT((CD!$B:$B="B")*(CD!$O:$O="T+4Q"))</f>
        <v>0</v>
      </c>
      <c r="AN19" s="152">
        <f>SUMPRODUCT((CD!$B:$B="C")*(CD!$O:$O="T+4Q"))</f>
        <v>0</v>
      </c>
      <c r="AO19" s="152">
        <f>SUMPRODUCT((CD!$B:$B="CD")*(CD!$O:$O="T+4Q"))</f>
        <v>0</v>
      </c>
      <c r="AP19" s="152">
        <f>SUMPRODUCT((CD!$B:$B="CB")*(CD!$O:$O="T+4Q"))</f>
        <v>0</v>
      </c>
      <c r="AQ19" s="152">
        <f>SUMPRODUCT((CD!$B:$B="CC")*(CD!$O:$O="T+4Q"))</f>
        <v>0</v>
      </c>
    </row>
    <row r="20" spans="1:43" s="154" customFormat="1" ht="12">
      <c r="A20" s="68" t="s">
        <v>463</v>
      </c>
      <c r="B20" s="66" t="s">
        <v>464</v>
      </c>
      <c r="C20" s="66"/>
      <c r="D20" s="66">
        <f>COUNTIF(CE!$B:$B,"A")</f>
        <v>0</v>
      </c>
      <c r="E20" s="66">
        <f>COUNTIF(CE!$B:$B,"B")</f>
        <v>0</v>
      </c>
      <c r="F20" s="66">
        <f>COUNTIF(CE!$B:$B,"C")</f>
        <v>0</v>
      </c>
      <c r="G20" s="66">
        <f>COUNTIF(CE!$B:$B,"CA")</f>
        <v>0</v>
      </c>
      <c r="H20" s="66">
        <f>COUNTIF(CE!$B:$B,"CB")</f>
        <v>2</v>
      </c>
      <c r="I20" s="66">
        <f>COUNTIF(CE!$B:$B,"CC")</f>
        <v>0</v>
      </c>
      <c r="J20" s="66">
        <f t="shared" si="0"/>
        <v>2</v>
      </c>
      <c r="K20" s="152">
        <f>SUMPRODUCT((CE!$B:$B="CE")*(CE!$O:$O="NA"))</f>
        <v>0</v>
      </c>
      <c r="L20" s="152">
        <f>SUMPRODUCT((CE!$B:$B="CB")*(CE!$O:$O="NA"))</f>
        <v>0</v>
      </c>
      <c r="M20" s="152">
        <f>SUMPRODUCT((CE!$B:$B="CC")*(CE!$O:$O="NA"))</f>
        <v>0</v>
      </c>
      <c r="N20" s="152">
        <f>SUMPRODUCT((CE!$B:$B="A")*(CE!$O:$O="T"))</f>
        <v>0</v>
      </c>
      <c r="O20" s="152">
        <f>SUMPRODUCT((CE!$B:$B="B")*(CE!$O:$O="T"))</f>
        <v>0</v>
      </c>
      <c r="P20" s="152">
        <f>SUMPRODUCT((CE!$B:$B="C")*(CE!$O:$O="T"))</f>
        <v>0</v>
      </c>
      <c r="Q20" s="152">
        <f>SUMPRODUCT((CE!$B:$B="CE")*(CE!$O:$O="T"))</f>
        <v>0</v>
      </c>
      <c r="R20" s="152">
        <f>SUMPRODUCT((CE!$B:$B="CB")*(CE!$O:$O="T"))</f>
        <v>1</v>
      </c>
      <c r="S20" s="152">
        <f>SUMPRODUCT((CE!$B:$B="CC")*(CE!$O:$O="T"))</f>
        <v>0</v>
      </c>
      <c r="T20" s="152">
        <f>SUMPRODUCT((CE!$B:$B="A")*(CE!$O:$O="T+1Q"))</f>
        <v>0</v>
      </c>
      <c r="U20" s="152">
        <f>SUMPRODUCT((CE!$B:$B="B")*(CE!$O:$O="T+1Q"))</f>
        <v>0</v>
      </c>
      <c r="V20" s="152">
        <f>SUMPRODUCT((CE!$B:$B="C")*(CE!$O:$O="T+1Q"))</f>
        <v>0</v>
      </c>
      <c r="W20" s="152">
        <f>SUMPRODUCT((CE!$B:$B="CE")*(CE!$O:$O="T+1Q"))</f>
        <v>0</v>
      </c>
      <c r="X20" s="152">
        <f>SUMPRODUCT((CE!$B:$B="CB")*(CE!$O:$O="T+1Q"))</f>
        <v>0</v>
      </c>
      <c r="Y20" s="152">
        <f>SUMPRODUCT((CE!$B:$B="CC")*(CE!$O:$O="T+1Q"))</f>
        <v>0</v>
      </c>
      <c r="Z20" s="152">
        <f>SUMPRODUCT((CE!$B:$B="A")*(CE!$O:$O="T+2Q"))</f>
        <v>0</v>
      </c>
      <c r="AA20" s="152">
        <f>SUMPRODUCT((CE!$B:$B="B")*(CE!$O:$O="T+2Q"))</f>
        <v>0</v>
      </c>
      <c r="AB20" s="152">
        <f>SUMPRODUCT((CE!$B:$B="C")*(CE!$O:$O="T+2Q"))</f>
        <v>0</v>
      </c>
      <c r="AC20" s="152">
        <f>SUMPRODUCT((CE!$B:$B="CE")*(CE!$O:$O="T+2Q"))</f>
        <v>0</v>
      </c>
      <c r="AD20" s="152">
        <f>SUMPRODUCT((CE!$B:$B="CB")*(CE!$O:$O="T+2Q"))</f>
        <v>0</v>
      </c>
      <c r="AE20" s="152">
        <f>SUMPRODUCT((CE!$B:$B="CC")*(CE!$O:$O="T+2Q"))</f>
        <v>0</v>
      </c>
      <c r="AF20" s="152">
        <f>SUMPRODUCT((CE!$B:$B="A")*(CE!$O:$O="T+3Q"))</f>
        <v>0</v>
      </c>
      <c r="AG20" s="152">
        <f>SUMPRODUCT((CE!$B:$B="B")*(CE!$O:$O="T+3Q"))</f>
        <v>0</v>
      </c>
      <c r="AH20" s="152">
        <f>SUMPRODUCT((CE!$B:$B="C")*(CE!$O:$O="T+3Q"))</f>
        <v>0</v>
      </c>
      <c r="AI20" s="152">
        <f>SUMPRODUCT((CE!$B:$B="CE")*(CE!$O:$O="T+3Q"))</f>
        <v>0</v>
      </c>
      <c r="AJ20" s="152">
        <f>SUMPRODUCT((CE!$B:$B="CB")*(CE!$O:$O="T+3Q"))</f>
        <v>0</v>
      </c>
      <c r="AK20" s="152">
        <f>SUMPRODUCT((CE!$B:$B="CC")*(CE!$O:$O="T+3Q"))</f>
        <v>0</v>
      </c>
      <c r="AL20" s="152">
        <f>SUMPRODUCT((CE!$B:$B="A")*(CE!$O:$O="T+4Q"))</f>
        <v>0</v>
      </c>
      <c r="AM20" s="152">
        <f>SUMPRODUCT((CE!$B:$B="B")*(CE!$O:$O="T+4Q"))</f>
        <v>0</v>
      </c>
      <c r="AN20" s="152">
        <f>SUMPRODUCT((CE!$B:$B="C")*(CE!$O:$O="T+4Q"))</f>
        <v>0</v>
      </c>
      <c r="AO20" s="152">
        <f>SUMPRODUCT((CE!$B:$B="CE")*(CE!$O:$O="T+4Q"))</f>
        <v>0</v>
      </c>
      <c r="AP20" s="152">
        <f>SUMPRODUCT((CE!$B:$B="CB")*(CE!$O:$O="T+4Q"))</f>
        <v>0</v>
      </c>
      <c r="AQ20" s="152">
        <f>SUMPRODUCT((CE!$B:$B="HL")*(CE!$O:$O="NA"))</f>
        <v>0</v>
      </c>
    </row>
    <row r="21" spans="1:43" s="154" customFormat="1" ht="12">
      <c r="A21" s="174" t="s">
        <v>428</v>
      </c>
      <c r="B21" s="174"/>
      <c r="C21" s="69"/>
      <c r="D21" s="70">
        <f>SUM(D2:D20)</f>
        <v>2</v>
      </c>
      <c r="E21" s="70">
        <f t="shared" ref="E21:AQ21" si="1">SUM(E2:E20)</f>
        <v>5</v>
      </c>
      <c r="F21" s="70">
        <f t="shared" si="1"/>
        <v>0</v>
      </c>
      <c r="G21" s="70">
        <f t="shared" si="1"/>
        <v>32</v>
      </c>
      <c r="H21" s="70">
        <f t="shared" si="1"/>
        <v>288</v>
      </c>
      <c r="I21" s="70">
        <f t="shared" si="1"/>
        <v>62</v>
      </c>
      <c r="J21" s="70">
        <f t="shared" si="1"/>
        <v>389</v>
      </c>
      <c r="K21" s="70">
        <f t="shared" si="1"/>
        <v>0</v>
      </c>
      <c r="L21" s="70">
        <f t="shared" si="1"/>
        <v>0</v>
      </c>
      <c r="M21" s="70">
        <f t="shared" si="1"/>
        <v>0</v>
      </c>
      <c r="N21" s="70">
        <f t="shared" si="1"/>
        <v>1</v>
      </c>
      <c r="O21" s="70">
        <f t="shared" si="1"/>
        <v>1</v>
      </c>
      <c r="P21" s="70">
        <f t="shared" si="1"/>
        <v>0</v>
      </c>
      <c r="Q21" s="70">
        <f t="shared" si="1"/>
        <v>3</v>
      </c>
      <c r="R21" s="70">
        <f t="shared" si="1"/>
        <v>12</v>
      </c>
      <c r="S21" s="70">
        <f t="shared" si="1"/>
        <v>1</v>
      </c>
      <c r="T21" s="70">
        <f t="shared" si="1"/>
        <v>0</v>
      </c>
      <c r="U21" s="70">
        <f t="shared" si="1"/>
        <v>0</v>
      </c>
      <c r="V21" s="70">
        <f t="shared" si="1"/>
        <v>0</v>
      </c>
      <c r="W21" s="70">
        <f t="shared" si="1"/>
        <v>0</v>
      </c>
      <c r="X21" s="70">
        <f t="shared" si="1"/>
        <v>0</v>
      </c>
      <c r="Y21" s="70">
        <f t="shared" si="1"/>
        <v>0</v>
      </c>
      <c r="Z21" s="70">
        <f t="shared" si="1"/>
        <v>0</v>
      </c>
      <c r="AA21" s="70">
        <f t="shared" si="1"/>
        <v>0</v>
      </c>
      <c r="AB21" s="70">
        <f t="shared" si="1"/>
        <v>0</v>
      </c>
      <c r="AC21" s="70">
        <f t="shared" si="1"/>
        <v>0</v>
      </c>
      <c r="AD21" s="70">
        <f t="shared" si="1"/>
        <v>0</v>
      </c>
      <c r="AE21" s="70">
        <f t="shared" si="1"/>
        <v>0</v>
      </c>
      <c r="AF21" s="70">
        <f t="shared" si="1"/>
        <v>0</v>
      </c>
      <c r="AG21" s="70">
        <f t="shared" si="1"/>
        <v>0</v>
      </c>
      <c r="AH21" s="70">
        <f t="shared" si="1"/>
        <v>0</v>
      </c>
      <c r="AI21" s="70">
        <f t="shared" si="1"/>
        <v>0</v>
      </c>
      <c r="AJ21" s="70">
        <f t="shared" si="1"/>
        <v>0</v>
      </c>
      <c r="AK21" s="70">
        <f t="shared" si="1"/>
        <v>0</v>
      </c>
      <c r="AL21" s="70">
        <f t="shared" si="1"/>
        <v>0</v>
      </c>
      <c r="AM21" s="70">
        <f t="shared" si="1"/>
        <v>0</v>
      </c>
      <c r="AN21" s="70">
        <f t="shared" si="1"/>
        <v>0</v>
      </c>
      <c r="AO21" s="70">
        <f t="shared" si="1"/>
        <v>0</v>
      </c>
      <c r="AP21" s="70">
        <f t="shared" si="1"/>
        <v>0</v>
      </c>
      <c r="AQ21" s="70">
        <f t="shared" si="1"/>
        <v>0</v>
      </c>
    </row>
    <row r="22" spans="1:43" s="154" customFormat="1" ht="12">
      <c r="A22" s="153"/>
    </row>
    <row r="23" spans="1:43" s="154" customFormat="1" ht="12">
      <c r="A23" s="153"/>
    </row>
    <row r="24" spans="1:43" s="154" customFormat="1" ht="12">
      <c r="A24" s="153"/>
    </row>
    <row r="25" spans="1:43" s="154" customFormat="1" ht="12">
      <c r="A25" s="153"/>
    </row>
  </sheetData>
  <mergeCells count="1">
    <mergeCell ref="A21:B21"/>
  </mergeCells>
  <phoneticPr fontId="5" type="noConversion"/>
  <dataValidations count="3">
    <dataValidation type="textLength" operator="lessThanOrEqual" allowBlank="1" showInputMessage="1" showErrorMessage="1" sqref="B2:B16 B18:B20">
      <formula1>128</formula1>
    </dataValidation>
    <dataValidation type="textLength" operator="lessThanOrEqual" allowBlank="1" showInputMessage="1" showErrorMessage="1" sqref="B17">
      <formula1>64</formula1>
    </dataValidation>
    <dataValidation type="whole" allowBlank="1" showInputMessage="1" showErrorMessage="1" sqref="C18:C20">
      <formula1>0</formula1>
      <formula2>2147483647</formula2>
    </dataValidation>
  </dataValidations>
  <pageMargins left="0.74803149606299213" right="0.74803149606299213" top="0.98425196850393704" bottom="0.98425196850393704" header="0.51181102362204722" footer="0.51181102362204722"/>
  <pageSetup paperSize="9" orientation="portrait" r:id="rId1"/>
  <headerFooter alignWithMargins="0">
    <oddHeader xml:space="preserve">&amp;L&amp;"Times New Roman,加粗"ZTE&amp;"宋体,加粗"中兴&amp;R秘密  Proprietary Confidential▲
</oddHeader>
    <oddFooter>&amp;L&amp;10&lt;本文中的所有信息均为中兴通讯股份有限公司内部信息，未经允许，不得外传&gt;&amp;R&amp;10共 &amp;N 页 , 第 &amp;P 页</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C1" workbookViewId="0">
      <selection activeCell="O1" sqref="O1:O1048576"/>
    </sheetView>
  </sheetViews>
  <sheetFormatPr defaultColWidth="9" defaultRowHeight="15.6"/>
  <cols>
    <col min="1" max="3" width="9" style="56"/>
    <col min="4" max="4" width="15.5" style="56" bestFit="1" customWidth="1"/>
    <col min="5" max="5" width="23.09765625" style="56" customWidth="1"/>
    <col min="6" max="6" width="15.19921875" style="56" customWidth="1"/>
    <col min="7" max="9" width="9" style="57"/>
    <col min="10" max="10" width="10.69921875" style="56" bestFit="1" customWidth="1"/>
    <col min="11" max="14" width="9" style="56"/>
    <col min="15" max="15" width="10.796875" style="149" customWidth="1"/>
    <col min="16" max="16384" width="9" style="56"/>
  </cols>
  <sheetData>
    <row r="1" spans="1:16" s="2" customFormat="1" ht="35.25" customHeight="1">
      <c r="A1" s="51" t="s">
        <v>358</v>
      </c>
      <c r="B1" s="51" t="s">
        <v>359</v>
      </c>
      <c r="C1" s="87" t="s">
        <v>465</v>
      </c>
      <c r="D1" s="87" t="s">
        <v>466</v>
      </c>
      <c r="E1" s="87" t="s">
        <v>467</v>
      </c>
      <c r="F1" s="87" t="s">
        <v>468</v>
      </c>
      <c r="G1" s="51" t="s">
        <v>361</v>
      </c>
      <c r="H1" s="82" t="s">
        <v>460</v>
      </c>
      <c r="I1" s="51" t="s">
        <v>360</v>
      </c>
      <c r="J1" s="87" t="s">
        <v>469</v>
      </c>
      <c r="K1" s="87" t="s">
        <v>470</v>
      </c>
      <c r="L1" s="87" t="s">
        <v>471</v>
      </c>
      <c r="M1" s="101" t="s">
        <v>596</v>
      </c>
      <c r="N1" s="51" t="s">
        <v>362</v>
      </c>
      <c r="O1" s="175" t="s">
        <v>1635</v>
      </c>
      <c r="P1" s="88"/>
    </row>
    <row r="2" spans="1:16" s="13" customFormat="1" ht="24">
      <c r="A2" s="14" t="s">
        <v>501</v>
      </c>
      <c r="B2" s="4" t="s">
        <v>502</v>
      </c>
      <c r="C2" s="17" t="s">
        <v>503</v>
      </c>
      <c r="D2" s="60" t="s">
        <v>504</v>
      </c>
      <c r="E2" s="17" t="s">
        <v>505</v>
      </c>
      <c r="F2" s="15" t="s">
        <v>506</v>
      </c>
      <c r="G2" s="61" t="s">
        <v>507</v>
      </c>
      <c r="H2" s="86" t="s">
        <v>508</v>
      </c>
      <c r="I2" s="4" t="s">
        <v>509</v>
      </c>
      <c r="J2" s="96" t="s">
        <v>372</v>
      </c>
      <c r="K2" s="14" t="s">
        <v>510</v>
      </c>
      <c r="L2" s="14" t="s">
        <v>510</v>
      </c>
      <c r="M2" s="14"/>
      <c r="N2" s="55" t="s">
        <v>348</v>
      </c>
      <c r="O2" s="176" t="s">
        <v>1634</v>
      </c>
    </row>
    <row r="3" spans="1:16" s="13" customFormat="1" ht="48">
      <c r="A3" s="14" t="s">
        <v>373</v>
      </c>
      <c r="B3" s="4" t="s">
        <v>511</v>
      </c>
      <c r="C3" s="17" t="s">
        <v>512</v>
      </c>
      <c r="D3" s="60" t="s">
        <v>513</v>
      </c>
      <c r="E3" s="17" t="s">
        <v>514</v>
      </c>
      <c r="F3" s="15" t="s">
        <v>515</v>
      </c>
      <c r="G3" s="61" t="s">
        <v>516</v>
      </c>
      <c r="H3" s="86" t="s">
        <v>517</v>
      </c>
      <c r="I3" s="4" t="s">
        <v>518</v>
      </c>
      <c r="J3" s="96" t="s">
        <v>372</v>
      </c>
      <c r="K3" s="14" t="s">
        <v>510</v>
      </c>
      <c r="L3" s="14" t="s">
        <v>510</v>
      </c>
      <c r="M3" s="14"/>
      <c r="N3" s="55" t="s">
        <v>348</v>
      </c>
      <c r="O3" s="177"/>
    </row>
    <row r="4" spans="1:16" ht="24">
      <c r="A4" s="14" t="s">
        <v>374</v>
      </c>
      <c r="B4" s="4" t="s">
        <v>511</v>
      </c>
      <c r="C4" s="17" t="s">
        <v>376</v>
      </c>
      <c r="D4" s="60" t="s">
        <v>375</v>
      </c>
      <c r="E4" s="17" t="s">
        <v>519</v>
      </c>
      <c r="F4" s="15" t="s">
        <v>515</v>
      </c>
      <c r="G4" s="61" t="s">
        <v>520</v>
      </c>
      <c r="H4" s="86" t="s">
        <v>521</v>
      </c>
      <c r="I4" s="4" t="s">
        <v>522</v>
      </c>
      <c r="J4" s="96" t="s">
        <v>372</v>
      </c>
      <c r="K4" s="14" t="s">
        <v>510</v>
      </c>
      <c r="L4" s="14" t="s">
        <v>510</v>
      </c>
      <c r="M4" s="14"/>
      <c r="N4" s="55" t="s">
        <v>348</v>
      </c>
      <c r="O4" s="177"/>
    </row>
    <row r="5" spans="1:16" ht="48">
      <c r="A5" s="14" t="s">
        <v>523</v>
      </c>
      <c r="B5" s="4" t="s">
        <v>511</v>
      </c>
      <c r="C5" s="17" t="s">
        <v>524</v>
      </c>
      <c r="D5" s="60" t="s">
        <v>525</v>
      </c>
      <c r="E5" s="17" t="s">
        <v>526</v>
      </c>
      <c r="F5" s="15" t="s">
        <v>515</v>
      </c>
      <c r="G5" s="61" t="s">
        <v>516</v>
      </c>
      <c r="H5" s="86" t="s">
        <v>517</v>
      </c>
      <c r="I5" s="4" t="s">
        <v>527</v>
      </c>
      <c r="J5" s="96" t="s">
        <v>372</v>
      </c>
      <c r="K5" s="14" t="s">
        <v>510</v>
      </c>
      <c r="L5" s="14" t="s">
        <v>510</v>
      </c>
      <c r="M5" s="14"/>
      <c r="N5" s="55" t="s">
        <v>348</v>
      </c>
      <c r="O5" s="177"/>
    </row>
    <row r="6" spans="1:16" ht="24">
      <c r="A6" s="14" t="s">
        <v>528</v>
      </c>
      <c r="B6" s="4" t="s">
        <v>511</v>
      </c>
      <c r="C6" s="17" t="s">
        <v>529</v>
      </c>
      <c r="D6" s="60" t="s">
        <v>530</v>
      </c>
      <c r="E6" s="17" t="s">
        <v>531</v>
      </c>
      <c r="F6" s="15" t="s">
        <v>515</v>
      </c>
      <c r="G6" s="61" t="s">
        <v>520</v>
      </c>
      <c r="H6" s="86" t="s">
        <v>521</v>
      </c>
      <c r="I6" s="4" t="s">
        <v>522</v>
      </c>
      <c r="J6" s="96" t="s">
        <v>372</v>
      </c>
      <c r="K6" s="14" t="s">
        <v>510</v>
      </c>
      <c r="L6" s="14" t="s">
        <v>510</v>
      </c>
      <c r="M6" s="14"/>
      <c r="N6" s="55" t="s">
        <v>348</v>
      </c>
      <c r="O6" s="177"/>
    </row>
    <row r="7" spans="1:16" ht="48">
      <c r="A7" s="14" t="s">
        <v>532</v>
      </c>
      <c r="B7" s="4" t="s">
        <v>511</v>
      </c>
      <c r="C7" s="17" t="s">
        <v>533</v>
      </c>
      <c r="D7" s="60" t="s">
        <v>534</v>
      </c>
      <c r="E7" s="17" t="s">
        <v>535</v>
      </c>
      <c r="F7" s="15" t="s">
        <v>515</v>
      </c>
      <c r="G7" s="61" t="s">
        <v>516</v>
      </c>
      <c r="H7" s="86" t="s">
        <v>517</v>
      </c>
      <c r="I7" s="4" t="s">
        <v>527</v>
      </c>
      <c r="J7" s="96" t="s">
        <v>372</v>
      </c>
      <c r="K7" s="14" t="s">
        <v>510</v>
      </c>
      <c r="L7" s="14" t="s">
        <v>510</v>
      </c>
      <c r="M7" s="14"/>
      <c r="N7" s="55" t="s">
        <v>348</v>
      </c>
      <c r="O7" s="177"/>
    </row>
    <row r="8" spans="1:16" ht="36">
      <c r="A8" s="14" t="s">
        <v>536</v>
      </c>
      <c r="B8" s="4" t="s">
        <v>511</v>
      </c>
      <c r="C8" s="17" t="s">
        <v>537</v>
      </c>
      <c r="D8" s="60" t="s">
        <v>538</v>
      </c>
      <c r="E8" s="17" t="s">
        <v>539</v>
      </c>
      <c r="F8" s="15" t="s">
        <v>515</v>
      </c>
      <c r="G8" s="61" t="s">
        <v>520</v>
      </c>
      <c r="H8" s="86" t="s">
        <v>521</v>
      </c>
      <c r="I8" s="4" t="s">
        <v>522</v>
      </c>
      <c r="J8" s="96" t="s">
        <v>372</v>
      </c>
      <c r="K8" s="14" t="s">
        <v>510</v>
      </c>
      <c r="L8" s="14" t="s">
        <v>510</v>
      </c>
      <c r="M8" s="14"/>
      <c r="N8" s="55" t="s">
        <v>348</v>
      </c>
      <c r="O8" s="177"/>
    </row>
    <row r="9" spans="1:16" ht="48">
      <c r="A9" s="14" t="s">
        <v>540</v>
      </c>
      <c r="B9" s="4" t="s">
        <v>511</v>
      </c>
      <c r="C9" s="17" t="s">
        <v>541</v>
      </c>
      <c r="D9" s="60" t="s">
        <v>542</v>
      </c>
      <c r="E9" s="17" t="s">
        <v>543</v>
      </c>
      <c r="F9" s="15" t="s">
        <v>515</v>
      </c>
      <c r="G9" s="61" t="s">
        <v>516</v>
      </c>
      <c r="H9" s="86" t="s">
        <v>517</v>
      </c>
      <c r="I9" s="4" t="s">
        <v>527</v>
      </c>
      <c r="J9" s="96" t="s">
        <v>372</v>
      </c>
      <c r="K9" s="14" t="s">
        <v>510</v>
      </c>
      <c r="L9" s="14" t="s">
        <v>510</v>
      </c>
      <c r="M9" s="14"/>
      <c r="N9" s="55" t="s">
        <v>348</v>
      </c>
      <c r="O9" s="177"/>
    </row>
    <row r="10" spans="1:16" ht="24">
      <c r="A10" s="14" t="s">
        <v>544</v>
      </c>
      <c r="B10" s="4" t="s">
        <v>511</v>
      </c>
      <c r="C10" s="17" t="s">
        <v>545</v>
      </c>
      <c r="D10" s="60" t="s">
        <v>546</v>
      </c>
      <c r="E10" s="17" t="s">
        <v>547</v>
      </c>
      <c r="F10" s="16" t="s">
        <v>548</v>
      </c>
      <c r="G10" s="61" t="s">
        <v>520</v>
      </c>
      <c r="H10" s="86" t="s">
        <v>521</v>
      </c>
      <c r="I10" s="4" t="s">
        <v>509</v>
      </c>
      <c r="J10" s="96" t="s">
        <v>372</v>
      </c>
      <c r="K10" s="14" t="s">
        <v>510</v>
      </c>
      <c r="L10" s="14" t="s">
        <v>510</v>
      </c>
      <c r="M10" s="14"/>
      <c r="N10" s="55" t="s">
        <v>348</v>
      </c>
      <c r="O10" s="177"/>
    </row>
    <row r="11" spans="1:16" ht="48">
      <c r="A11" s="14" t="s">
        <v>549</v>
      </c>
      <c r="B11" s="4" t="s">
        <v>511</v>
      </c>
      <c r="C11" s="17" t="s">
        <v>550</v>
      </c>
      <c r="D11" s="60" t="s">
        <v>551</v>
      </c>
      <c r="E11" s="17" t="s">
        <v>552</v>
      </c>
      <c r="F11" s="16" t="s">
        <v>548</v>
      </c>
      <c r="G11" s="61" t="s">
        <v>516</v>
      </c>
      <c r="H11" s="86" t="s">
        <v>517</v>
      </c>
      <c r="I11" s="4" t="s">
        <v>518</v>
      </c>
      <c r="J11" s="96" t="s">
        <v>372</v>
      </c>
      <c r="K11" s="14" t="s">
        <v>510</v>
      </c>
      <c r="L11" s="14" t="s">
        <v>510</v>
      </c>
      <c r="M11" s="14"/>
      <c r="N11" s="55" t="s">
        <v>348</v>
      </c>
      <c r="O11" s="177"/>
    </row>
    <row r="12" spans="1:16" ht="24">
      <c r="A12" s="14" t="s">
        <v>553</v>
      </c>
      <c r="B12" s="4" t="s">
        <v>511</v>
      </c>
      <c r="C12" s="17" t="s">
        <v>554</v>
      </c>
      <c r="D12" s="60" t="s">
        <v>555</v>
      </c>
      <c r="E12" s="17" t="s">
        <v>556</v>
      </c>
      <c r="F12" s="16" t="s">
        <v>548</v>
      </c>
      <c r="G12" s="61" t="s">
        <v>520</v>
      </c>
      <c r="H12" s="86" t="s">
        <v>521</v>
      </c>
      <c r="I12" s="4" t="s">
        <v>522</v>
      </c>
      <c r="J12" s="96" t="s">
        <v>372</v>
      </c>
      <c r="K12" s="14" t="s">
        <v>510</v>
      </c>
      <c r="L12" s="14" t="s">
        <v>510</v>
      </c>
      <c r="M12" s="14"/>
      <c r="N12" s="55" t="s">
        <v>348</v>
      </c>
      <c r="O12" s="177"/>
    </row>
    <row r="13" spans="1:16" ht="48">
      <c r="A13" s="14" t="s">
        <v>557</v>
      </c>
      <c r="B13" s="4" t="s">
        <v>511</v>
      </c>
      <c r="C13" s="17" t="s">
        <v>558</v>
      </c>
      <c r="D13" s="60" t="s">
        <v>559</v>
      </c>
      <c r="E13" s="17" t="s">
        <v>560</v>
      </c>
      <c r="F13" s="16" t="s">
        <v>548</v>
      </c>
      <c r="G13" s="61" t="s">
        <v>516</v>
      </c>
      <c r="H13" s="86" t="s">
        <v>517</v>
      </c>
      <c r="I13" s="4" t="s">
        <v>527</v>
      </c>
      <c r="J13" s="96" t="s">
        <v>372</v>
      </c>
      <c r="K13" s="14" t="s">
        <v>510</v>
      </c>
      <c r="L13" s="14" t="s">
        <v>510</v>
      </c>
      <c r="M13" s="14"/>
      <c r="N13" s="55" t="s">
        <v>348</v>
      </c>
      <c r="O13" s="177"/>
    </row>
    <row r="14" spans="1:16" ht="48">
      <c r="A14" s="14" t="s">
        <v>561</v>
      </c>
      <c r="B14" s="4" t="s">
        <v>511</v>
      </c>
      <c r="C14" s="17" t="s">
        <v>562</v>
      </c>
      <c r="D14" s="60" t="s">
        <v>563</v>
      </c>
      <c r="E14" s="17" t="s">
        <v>564</v>
      </c>
      <c r="F14" s="16" t="s">
        <v>548</v>
      </c>
      <c r="G14" s="61" t="s">
        <v>520</v>
      </c>
      <c r="H14" s="86" t="s">
        <v>521</v>
      </c>
      <c r="I14" s="4" t="s">
        <v>522</v>
      </c>
      <c r="J14" s="96" t="s">
        <v>372</v>
      </c>
      <c r="K14" s="14" t="s">
        <v>510</v>
      </c>
      <c r="L14" s="14" t="s">
        <v>510</v>
      </c>
      <c r="M14" s="14"/>
      <c r="N14" s="55" t="s">
        <v>348</v>
      </c>
      <c r="O14" s="177"/>
    </row>
    <row r="15" spans="1:16" ht="48">
      <c r="A15" s="14" t="s">
        <v>565</v>
      </c>
      <c r="B15" s="4" t="s">
        <v>511</v>
      </c>
      <c r="C15" s="17" t="s">
        <v>566</v>
      </c>
      <c r="D15" s="60" t="s">
        <v>567</v>
      </c>
      <c r="E15" s="17" t="s">
        <v>568</v>
      </c>
      <c r="F15" s="16" t="s">
        <v>548</v>
      </c>
      <c r="G15" s="61" t="s">
        <v>516</v>
      </c>
      <c r="H15" s="86" t="s">
        <v>517</v>
      </c>
      <c r="I15" s="4" t="s">
        <v>527</v>
      </c>
      <c r="J15" s="96" t="s">
        <v>372</v>
      </c>
      <c r="K15" s="14" t="s">
        <v>510</v>
      </c>
      <c r="L15" s="14" t="s">
        <v>510</v>
      </c>
      <c r="M15" s="14"/>
      <c r="N15" s="55" t="s">
        <v>348</v>
      </c>
      <c r="O15" s="178"/>
    </row>
    <row r="16" spans="1:16" ht="36">
      <c r="A16" s="14" t="s">
        <v>569</v>
      </c>
      <c r="B16" s="4" t="s">
        <v>511</v>
      </c>
      <c r="C16" s="17" t="s">
        <v>570</v>
      </c>
      <c r="D16" s="60" t="s">
        <v>571</v>
      </c>
      <c r="E16" s="17" t="s">
        <v>572</v>
      </c>
      <c r="F16" s="16" t="s">
        <v>548</v>
      </c>
      <c r="G16" s="61" t="s">
        <v>520</v>
      </c>
      <c r="H16" s="86" t="s">
        <v>521</v>
      </c>
      <c r="I16" s="4" t="s">
        <v>522</v>
      </c>
      <c r="J16" s="96" t="s">
        <v>372</v>
      </c>
      <c r="K16" s="14" t="s">
        <v>510</v>
      </c>
      <c r="L16" s="14" t="s">
        <v>510</v>
      </c>
      <c r="M16" s="14"/>
      <c r="N16" s="55" t="s">
        <v>348</v>
      </c>
      <c r="O16" s="178"/>
    </row>
    <row r="17" spans="1:15" ht="48">
      <c r="A17" s="14" t="s">
        <v>573</v>
      </c>
      <c r="B17" s="4" t="s">
        <v>511</v>
      </c>
      <c r="C17" s="17" t="s">
        <v>574</v>
      </c>
      <c r="D17" s="60" t="s">
        <v>575</v>
      </c>
      <c r="E17" s="17" t="s">
        <v>576</v>
      </c>
      <c r="F17" s="16" t="s">
        <v>548</v>
      </c>
      <c r="G17" s="61" t="s">
        <v>516</v>
      </c>
      <c r="H17" s="86" t="s">
        <v>517</v>
      </c>
      <c r="I17" s="4" t="s">
        <v>527</v>
      </c>
      <c r="J17" s="96" t="s">
        <v>372</v>
      </c>
      <c r="K17" s="14" t="s">
        <v>510</v>
      </c>
      <c r="L17" s="14" t="s">
        <v>510</v>
      </c>
      <c r="M17" s="14"/>
      <c r="N17" s="55" t="s">
        <v>348</v>
      </c>
      <c r="O17" s="178"/>
    </row>
    <row r="18" spans="1:15" ht="37.200000000000003">
      <c r="A18" s="14" t="s">
        <v>577</v>
      </c>
      <c r="B18" s="4" t="s">
        <v>578</v>
      </c>
      <c r="C18" s="17" t="s">
        <v>579</v>
      </c>
      <c r="D18" s="60" t="s">
        <v>580</v>
      </c>
      <c r="E18" s="91" t="s">
        <v>581</v>
      </c>
      <c r="F18" s="92" t="s">
        <v>582</v>
      </c>
      <c r="G18" s="61" t="s">
        <v>520</v>
      </c>
      <c r="H18" s="86" t="s">
        <v>521</v>
      </c>
      <c r="I18" s="4" t="s">
        <v>522</v>
      </c>
      <c r="J18" s="96" t="s">
        <v>372</v>
      </c>
      <c r="K18" s="14" t="s">
        <v>510</v>
      </c>
      <c r="L18" s="14" t="s">
        <v>510</v>
      </c>
      <c r="M18" s="14"/>
      <c r="N18" s="55" t="s">
        <v>348</v>
      </c>
      <c r="O18" s="178"/>
    </row>
    <row r="19" spans="1:15" ht="61.2">
      <c r="A19" s="14" t="s">
        <v>583</v>
      </c>
      <c r="B19" s="4" t="s">
        <v>578</v>
      </c>
      <c r="C19" s="17" t="s">
        <v>584</v>
      </c>
      <c r="D19" s="60" t="s">
        <v>585</v>
      </c>
      <c r="E19" s="17" t="s">
        <v>586</v>
      </c>
      <c r="F19" s="17" t="s">
        <v>582</v>
      </c>
      <c r="G19" s="61" t="s">
        <v>516</v>
      </c>
      <c r="H19" s="86" t="s">
        <v>517</v>
      </c>
      <c r="I19" s="4" t="s">
        <v>527</v>
      </c>
      <c r="J19" s="96" t="s">
        <v>372</v>
      </c>
      <c r="K19" s="14" t="s">
        <v>510</v>
      </c>
      <c r="L19" s="14" t="s">
        <v>510</v>
      </c>
      <c r="M19" s="14"/>
      <c r="N19" s="55" t="s">
        <v>348</v>
      </c>
      <c r="O19" s="178"/>
    </row>
    <row r="20" spans="1:15">
      <c r="O20" s="178"/>
    </row>
    <row r="25" spans="1:15">
      <c r="O25" s="179"/>
    </row>
    <row r="26" spans="1:15">
      <c r="O26" s="178"/>
    </row>
    <row r="27" spans="1:15">
      <c r="O27" s="178"/>
    </row>
    <row r="28" spans="1:15">
      <c r="O28" s="178"/>
    </row>
    <row r="29" spans="1:15">
      <c r="O29" s="178"/>
    </row>
    <row r="30" spans="1:15">
      <c r="O30" s="178"/>
    </row>
    <row r="31" spans="1:15">
      <c r="O31" s="177"/>
    </row>
    <row r="32" spans="1: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3">
    <dataValidation type="list" allowBlank="1" showInputMessage="1" showErrorMessage="1" sqref="N2:N19">
      <formula1>"应用层,表示层,会话层,传输层,网络层,数据链路层,物理层"</formula1>
    </dataValidation>
    <dataValidation type="textLength" operator="lessThanOrEqual" allowBlank="1" showInputMessage="1" showErrorMessage="1" sqref="D2:D19">
      <formula1>64</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ColWidth="9" defaultRowHeight="15.6"/>
  <cols>
    <col min="1" max="2" width="9" style="59"/>
    <col min="3" max="3" width="16.59765625" style="59" customWidth="1"/>
    <col min="4" max="4" width="11.69921875" style="59" bestFit="1" customWidth="1"/>
    <col min="5" max="5" width="23.09765625" style="59" customWidth="1"/>
    <col min="6" max="6" width="15.19921875" style="59" customWidth="1"/>
    <col min="7" max="8" width="9" style="57"/>
    <col min="9" max="9" width="9" style="59"/>
    <col min="10" max="10" width="14.19921875" style="59" bestFit="1" customWidth="1"/>
    <col min="11" max="13" width="9" style="57"/>
    <col min="14" max="14" width="9" style="59"/>
    <col min="15" max="15" width="10.796875" style="149" customWidth="1"/>
    <col min="16" max="16384" width="9" style="59"/>
  </cols>
  <sheetData>
    <row r="1" spans="1:15" s="2" customFormat="1" ht="35.25" customHeight="1">
      <c r="A1" s="51" t="s">
        <v>9</v>
      </c>
      <c r="B1" s="51" t="s">
        <v>10</v>
      </c>
      <c r="C1" s="51" t="s">
        <v>472</v>
      </c>
      <c r="D1" s="51" t="s">
        <v>473</v>
      </c>
      <c r="E1" s="51" t="s">
        <v>474</v>
      </c>
      <c r="F1" s="51" t="s">
        <v>475</v>
      </c>
      <c r="G1" s="51" t="s">
        <v>14</v>
      </c>
      <c r="H1" s="89" t="s">
        <v>482</v>
      </c>
      <c r="I1" s="51" t="s">
        <v>0</v>
      </c>
      <c r="J1" s="51" t="s">
        <v>476</v>
      </c>
      <c r="K1" s="51" t="s">
        <v>477</v>
      </c>
      <c r="L1" s="51" t="s">
        <v>478</v>
      </c>
      <c r="M1" s="82" t="s">
        <v>596</v>
      </c>
      <c r="N1" s="51" t="s">
        <v>1</v>
      </c>
      <c r="O1" s="175" t="s">
        <v>1635</v>
      </c>
    </row>
    <row r="2" spans="1:15" s="58" customFormat="1" ht="48">
      <c r="A2" s="4" t="s">
        <v>364</v>
      </c>
      <c r="B2" s="4" t="s">
        <v>387</v>
      </c>
      <c r="C2" s="17" t="s">
        <v>366</v>
      </c>
      <c r="D2" s="17" t="s">
        <v>365</v>
      </c>
      <c r="E2" s="17" t="s">
        <v>367</v>
      </c>
      <c r="F2" s="98" t="s">
        <v>593</v>
      </c>
      <c r="G2" s="3" t="s">
        <v>346</v>
      </c>
      <c r="H2" s="3" t="s">
        <v>483</v>
      </c>
      <c r="I2" s="90" t="s">
        <v>363</v>
      </c>
      <c r="J2" s="96" t="s">
        <v>347</v>
      </c>
      <c r="K2" s="4" t="s">
        <v>63</v>
      </c>
      <c r="L2" s="4" t="s">
        <v>63</v>
      </c>
      <c r="M2" s="4"/>
      <c r="N2" s="4" t="s">
        <v>348</v>
      </c>
      <c r="O2" s="176" t="s">
        <v>1634</v>
      </c>
    </row>
    <row r="3" spans="1:15" s="58" customFormat="1" ht="48">
      <c r="A3" s="4" t="s">
        <v>368</v>
      </c>
      <c r="B3" s="4" t="s">
        <v>387</v>
      </c>
      <c r="C3" s="17" t="s">
        <v>370</v>
      </c>
      <c r="D3" s="17" t="s">
        <v>369</v>
      </c>
      <c r="E3" s="17" t="s">
        <v>371</v>
      </c>
      <c r="F3" s="98" t="s">
        <v>593</v>
      </c>
      <c r="G3" s="3" t="s">
        <v>346</v>
      </c>
      <c r="H3" s="3" t="s">
        <v>483</v>
      </c>
      <c r="I3" s="90" t="s">
        <v>363</v>
      </c>
      <c r="J3" s="96" t="s">
        <v>347</v>
      </c>
      <c r="K3" s="4" t="s">
        <v>63</v>
      </c>
      <c r="L3" s="4" t="s">
        <v>63</v>
      </c>
      <c r="M3" s="4"/>
      <c r="N3" s="4" t="s">
        <v>348</v>
      </c>
      <c r="O3" s="177"/>
    </row>
    <row r="4" spans="1:15">
      <c r="O4" s="177"/>
    </row>
    <row r="5" spans="1:15">
      <c r="O5" s="177"/>
    </row>
    <row r="6" spans="1:15">
      <c r="O6" s="177"/>
    </row>
    <row r="7" spans="1:15">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cols>
    <col min="1" max="2" width="9" style="59"/>
    <col min="3" max="3" width="16.59765625" style="59" customWidth="1"/>
    <col min="4" max="4" width="27.5" style="59" customWidth="1"/>
    <col min="5" max="5" width="23.09765625" style="59" customWidth="1"/>
    <col min="6" max="6" width="15.19921875" style="59" customWidth="1"/>
    <col min="7" max="8" width="9" style="57"/>
    <col min="9" max="9" width="9" style="59"/>
    <col min="10" max="10" width="14.19921875" style="59" bestFit="1" customWidth="1"/>
    <col min="11" max="13" width="9" style="57"/>
    <col min="14" max="14" width="9" style="59"/>
    <col min="15" max="15" width="10.796875" style="149" customWidth="1"/>
    <col min="16" max="16384" width="9" style="59"/>
  </cols>
  <sheetData>
    <row r="1" spans="1:15" s="2" customFormat="1" ht="35.25" customHeight="1">
      <c r="A1" s="51" t="s">
        <v>9</v>
      </c>
      <c r="B1" s="51" t="s">
        <v>10</v>
      </c>
      <c r="C1" s="51" t="s">
        <v>472</v>
      </c>
      <c r="D1" s="51" t="s">
        <v>473</v>
      </c>
      <c r="E1" s="51" t="s">
        <v>474</v>
      </c>
      <c r="F1" s="51" t="s">
        <v>475</v>
      </c>
      <c r="G1" s="51" t="s">
        <v>14</v>
      </c>
      <c r="H1" s="89" t="s">
        <v>482</v>
      </c>
      <c r="I1" s="51" t="s">
        <v>0</v>
      </c>
      <c r="J1" s="51" t="s">
        <v>476</v>
      </c>
      <c r="K1" s="51" t="s">
        <v>477</v>
      </c>
      <c r="L1" s="51" t="s">
        <v>478</v>
      </c>
      <c r="M1" s="82" t="s">
        <v>596</v>
      </c>
      <c r="N1" s="51" t="s">
        <v>1</v>
      </c>
      <c r="O1" s="175" t="s">
        <v>1633</v>
      </c>
    </row>
    <row r="2" spans="1:15" s="58" customFormat="1" ht="48">
      <c r="A2" s="4" t="s">
        <v>485</v>
      </c>
      <c r="B2" s="4" t="s">
        <v>387</v>
      </c>
      <c r="C2" s="17" t="s">
        <v>486</v>
      </c>
      <c r="D2" s="17" t="s">
        <v>487</v>
      </c>
      <c r="E2" s="17" t="s">
        <v>488</v>
      </c>
      <c r="F2" s="98" t="s">
        <v>594</v>
      </c>
      <c r="G2" s="3" t="s">
        <v>346</v>
      </c>
      <c r="H2" s="3" t="s">
        <v>483</v>
      </c>
      <c r="I2" s="90" t="s">
        <v>363</v>
      </c>
      <c r="J2" s="96" t="s">
        <v>347</v>
      </c>
      <c r="K2" s="4" t="s">
        <v>63</v>
      </c>
      <c r="L2" s="4" t="s">
        <v>63</v>
      </c>
      <c r="M2" s="4"/>
      <c r="N2" s="4" t="s">
        <v>348</v>
      </c>
      <c r="O2" s="176" t="s">
        <v>1634</v>
      </c>
    </row>
    <row r="3" spans="1:15" s="58" customFormat="1" ht="48">
      <c r="A3" s="4" t="s">
        <v>489</v>
      </c>
      <c r="B3" s="4" t="s">
        <v>387</v>
      </c>
      <c r="C3" s="17" t="s">
        <v>490</v>
      </c>
      <c r="D3" s="17" t="s">
        <v>491</v>
      </c>
      <c r="E3" s="17" t="s">
        <v>492</v>
      </c>
      <c r="F3" s="98" t="s">
        <v>594</v>
      </c>
      <c r="G3" s="3" t="s">
        <v>346</v>
      </c>
      <c r="H3" s="3" t="s">
        <v>483</v>
      </c>
      <c r="I3" s="90" t="s">
        <v>363</v>
      </c>
      <c r="J3" s="96" t="s">
        <v>347</v>
      </c>
      <c r="K3" s="4" t="s">
        <v>63</v>
      </c>
      <c r="L3" s="4" t="s">
        <v>63</v>
      </c>
      <c r="M3" s="4"/>
      <c r="N3" s="4" t="s">
        <v>348</v>
      </c>
      <c r="O3" s="177"/>
    </row>
    <row r="4" spans="1:15">
      <c r="O4" s="177"/>
    </row>
    <row r="5" spans="1:15">
      <c r="O5" s="177"/>
    </row>
    <row r="6" spans="1:15">
      <c r="O6" s="177"/>
    </row>
    <row r="7" spans="1:15">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25" type="noConversion"/>
  <dataValidations count="3">
    <dataValidation type="list" allowBlank="1" showInputMessage="1" showErrorMessage="1" sqref="N2:N3">
      <formula1>"应用层,表示层,会话层,传输层,网络层,数据链路层,物理层"</formula1>
    </dataValidation>
    <dataValidation type="textLength" operator="lessThanOrEqual" allowBlank="1" showInputMessage="1" showErrorMessage="1" sqref="D2:D3">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ColWidth="9" defaultRowHeight="15.6"/>
  <cols>
    <col min="1" max="16384" width="9" style="109"/>
  </cols>
  <sheetData>
    <row r="1" spans="1:1">
      <c r="A1" s="108" t="s">
        <v>778</v>
      </c>
    </row>
  </sheetData>
  <phoneticPr fontId="5" type="noConversion"/>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N1"/>
    </sheetView>
  </sheetViews>
  <sheetFormatPr defaultColWidth="9" defaultRowHeight="15.6"/>
  <cols>
    <col min="1" max="16384" width="9" style="107"/>
  </cols>
  <sheetData/>
  <phoneticPr fontId="5"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5"/>
  <sheetViews>
    <sheetView workbookViewId="0">
      <selection activeCell="A11" sqref="A11"/>
    </sheetView>
  </sheetViews>
  <sheetFormatPr defaultRowHeight="15.6"/>
  <cols>
    <col min="1" max="2" width="12.09765625" customWidth="1"/>
    <col min="3" max="3" width="51.19921875" customWidth="1"/>
    <col min="4" max="4" width="13.59765625" customWidth="1"/>
    <col min="5" max="5" width="57.09765625" customWidth="1"/>
  </cols>
  <sheetData>
    <row r="1" spans="1:5" s="7" customFormat="1" ht="19.5" customHeight="1">
      <c r="A1" s="9" t="s">
        <v>2</v>
      </c>
      <c r="B1" s="9" t="s">
        <v>3</v>
      </c>
      <c r="C1" s="9" t="s">
        <v>4</v>
      </c>
      <c r="D1" s="9" t="s">
        <v>5</v>
      </c>
      <c r="E1" s="9" t="s">
        <v>6</v>
      </c>
    </row>
    <row r="2" spans="1:5" s="8" customFormat="1" ht="21" customHeight="1">
      <c r="A2" s="10" t="s">
        <v>499</v>
      </c>
      <c r="B2" s="5">
        <v>41758</v>
      </c>
      <c r="C2" s="10"/>
      <c r="D2" s="6"/>
      <c r="E2" s="6"/>
    </row>
    <row r="3" spans="1:5" s="8" customFormat="1" ht="46.5" customHeight="1">
      <c r="A3" s="95" t="s">
        <v>590</v>
      </c>
      <c r="B3" s="5">
        <v>41759</v>
      </c>
      <c r="C3" s="10" t="s">
        <v>500</v>
      </c>
      <c r="D3" s="6"/>
      <c r="E3" s="6"/>
    </row>
    <row r="4" spans="1:5" s="8" customFormat="1" ht="24" customHeight="1">
      <c r="A4" s="95" t="s">
        <v>591</v>
      </c>
      <c r="B4" s="93">
        <v>41841</v>
      </c>
      <c r="C4" s="94" t="s">
        <v>589</v>
      </c>
      <c r="D4" s="6"/>
      <c r="E4" s="6"/>
    </row>
    <row r="5" spans="1:5" s="8" customFormat="1" ht="106.5" customHeight="1">
      <c r="A5" s="95" t="s">
        <v>777</v>
      </c>
      <c r="B5" s="93">
        <v>42401</v>
      </c>
      <c r="C5" s="106" t="s">
        <v>1112</v>
      </c>
      <c r="D5" s="6"/>
      <c r="E5" s="6"/>
    </row>
    <row r="6" spans="1:5" s="8" customFormat="1" ht="143.25" customHeight="1">
      <c r="A6" s="10" t="s">
        <v>1113</v>
      </c>
      <c r="B6" s="93">
        <v>42431</v>
      </c>
      <c r="C6" s="106" t="s">
        <v>1159</v>
      </c>
      <c r="D6" s="6"/>
      <c r="E6" s="6"/>
    </row>
    <row r="7" spans="1:5" s="8" customFormat="1" ht="192.6" customHeight="1">
      <c r="A7" s="10" t="s">
        <v>1338</v>
      </c>
      <c r="B7" s="93">
        <v>42439</v>
      </c>
      <c r="C7" s="106" t="s">
        <v>1514</v>
      </c>
      <c r="D7" s="6"/>
      <c r="E7" s="6"/>
    </row>
    <row r="8" spans="1:5" s="8" customFormat="1" ht="60" customHeight="1">
      <c r="A8" s="10" t="s">
        <v>1516</v>
      </c>
      <c r="B8" s="93">
        <v>42451</v>
      </c>
      <c r="C8" s="106" t="s">
        <v>1517</v>
      </c>
      <c r="D8" s="6"/>
      <c r="E8" s="6"/>
    </row>
    <row r="9" spans="1:5" s="8" customFormat="1" ht="60" customHeight="1">
      <c r="A9" s="10" t="s">
        <v>1518</v>
      </c>
      <c r="B9" s="138">
        <v>42458</v>
      </c>
      <c r="C9" s="106" t="s">
        <v>1519</v>
      </c>
      <c r="D9" s="6"/>
      <c r="E9" s="6"/>
    </row>
    <row r="10" spans="1:5" s="8" customFormat="1" ht="60" customHeight="1">
      <c r="A10" s="10" t="s">
        <v>1554</v>
      </c>
      <c r="B10" s="138">
        <v>42534</v>
      </c>
      <c r="C10" s="106" t="s">
        <v>1556</v>
      </c>
      <c r="D10" s="6"/>
      <c r="E10" s="6"/>
    </row>
    <row r="11" spans="1:5" s="8" customFormat="1" ht="60" customHeight="1">
      <c r="A11" s="10" t="s">
        <v>1563</v>
      </c>
      <c r="B11" s="138">
        <v>42551</v>
      </c>
      <c r="C11" s="106" t="s">
        <v>1566</v>
      </c>
      <c r="D11" s="6"/>
      <c r="E11" s="6"/>
    </row>
    <row r="12" spans="1:5" s="12" customFormat="1" ht="21" customHeight="1">
      <c r="A12" s="11" t="s">
        <v>7</v>
      </c>
    </row>
    <row r="13" spans="1:5" s="12" customFormat="1" ht="21.75" customHeight="1">
      <c r="A13" s="12" t="s">
        <v>8</v>
      </c>
    </row>
    <row r="14" spans="1:5" s="12" customFormat="1" ht="12"/>
    <row r="16" spans="1:5" s="12" customFormat="1" ht="12">
      <c r="A16" s="12" t="s">
        <v>27</v>
      </c>
    </row>
    <row r="17" spans="1:1" s="12" customFormat="1" ht="12">
      <c r="A17" s="12" t="s">
        <v>15</v>
      </c>
    </row>
    <row r="18" spans="1:1" s="12" customFormat="1" ht="12">
      <c r="A18" s="12" t="s">
        <v>16</v>
      </c>
    </row>
    <row r="19" spans="1:1" s="12" customFormat="1" ht="12">
      <c r="A19" s="12" t="s">
        <v>17</v>
      </c>
    </row>
    <row r="20" spans="1:1" s="12" customFormat="1" ht="12"/>
    <row r="21" spans="1:1" s="12" customFormat="1" ht="12">
      <c r="A21" s="12" t="s">
        <v>28</v>
      </c>
    </row>
    <row r="22" spans="1:1" s="12" customFormat="1" ht="12">
      <c r="A22" s="12" t="s">
        <v>18</v>
      </c>
    </row>
    <row r="23" spans="1:1" s="12" customFormat="1" ht="12">
      <c r="A23" s="12" t="s">
        <v>19</v>
      </c>
    </row>
    <row r="24" spans="1:1" s="12" customFormat="1" ht="12"/>
    <row r="25" spans="1:1" s="12" customFormat="1" ht="12">
      <c r="A25" s="12" t="s">
        <v>29</v>
      </c>
    </row>
    <row r="26" spans="1:1" s="12" customFormat="1" ht="12">
      <c r="A26" s="12" t="s">
        <v>20</v>
      </c>
    </row>
    <row r="27" spans="1:1" s="12" customFormat="1" ht="12">
      <c r="A27" s="12" t="s">
        <v>21</v>
      </c>
    </row>
    <row r="28" spans="1:1" s="12" customFormat="1" ht="12">
      <c r="A28" s="12" t="s">
        <v>22</v>
      </c>
    </row>
    <row r="29" spans="1:1" s="12" customFormat="1" ht="12">
      <c r="A29" s="12" t="s">
        <v>23</v>
      </c>
    </row>
    <row r="30" spans="1:1" s="12" customFormat="1" ht="12"/>
    <row r="31" spans="1:1" s="12" customFormat="1" ht="12">
      <c r="A31" s="12" t="s">
        <v>30</v>
      </c>
    </row>
    <row r="32" spans="1:1" s="12" customFormat="1" ht="12">
      <c r="A32" s="12" t="s">
        <v>24</v>
      </c>
    </row>
    <row r="33" spans="1:1" s="12" customFormat="1" ht="12">
      <c r="A33" s="12" t="s">
        <v>25</v>
      </c>
    </row>
    <row r="34" spans="1:1" s="12" customFormat="1" ht="12">
      <c r="A34" s="12" t="s">
        <v>26</v>
      </c>
    </row>
    <row r="35" spans="1:1" s="12" customFormat="1" ht="12"/>
  </sheetData>
  <phoneticPr fontId="5" type="noConversion"/>
  <pageMargins left="0.75" right="0.75" top="1" bottom="1" header="0.5" footer="0.5"/>
  <pageSetup paperSize="9" orientation="portrait" r:id="rId1"/>
  <headerFooter alignWithMargins="0">
    <oddHeader>&amp;L&amp;G&amp;C中国移动IMS域运行质量指标（IMS_MGCF）-性能&amp;R内部公开</oddHeader>
    <oddFooter>&amp;L&amp;D&amp;C华为机密，未经许可不得扩散&amp;R第&amp;P页，共&amp;N页</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zoomScaleNormal="100" workbookViewId="0">
      <selection activeCell="O1" sqref="O1:O1048576"/>
    </sheetView>
  </sheetViews>
  <sheetFormatPr defaultRowHeight="15.6"/>
  <cols>
    <col min="1" max="1" width="11.09765625" customWidth="1"/>
    <col min="2" max="2" width="9" style="124"/>
    <col min="3" max="3" width="24.19921875" style="78" customWidth="1"/>
    <col min="4" max="4" width="15.69921875" customWidth="1"/>
    <col min="5" max="5" width="56.5" customWidth="1"/>
    <col min="6" max="6" width="20.19921875" customWidth="1"/>
    <col min="10" max="10" width="11.3984375" bestFit="1" customWidth="1"/>
    <col min="14" max="14" width="14.59765625" customWidth="1"/>
    <col min="15" max="15" width="10.796875" style="149" customWidth="1"/>
  </cols>
  <sheetData>
    <row r="1" spans="1:15" s="2" customFormat="1" ht="35.25" customHeight="1">
      <c r="A1" s="1" t="s">
        <v>43</v>
      </c>
      <c r="B1" s="1" t="s">
        <v>44</v>
      </c>
      <c r="C1" s="1" t="s">
        <v>472</v>
      </c>
      <c r="D1" s="1" t="s">
        <v>473</v>
      </c>
      <c r="E1" s="1" t="s">
        <v>474</v>
      </c>
      <c r="F1" s="1" t="s">
        <v>475</v>
      </c>
      <c r="G1" s="1" t="s">
        <v>46</v>
      </c>
      <c r="H1" s="71" t="s">
        <v>460</v>
      </c>
      <c r="I1" s="1" t="s">
        <v>45</v>
      </c>
      <c r="J1" s="1" t="s">
        <v>476</v>
      </c>
      <c r="K1" s="1" t="s">
        <v>477</v>
      </c>
      <c r="L1" s="1" t="s">
        <v>478</v>
      </c>
      <c r="M1" s="71" t="s">
        <v>596</v>
      </c>
      <c r="N1" s="1" t="s">
        <v>47</v>
      </c>
      <c r="O1" s="175" t="s">
        <v>1633</v>
      </c>
    </row>
    <row r="2" spans="1:15" s="12" customFormat="1" ht="24">
      <c r="A2" s="14" t="s">
        <v>814</v>
      </c>
      <c r="B2" s="4" t="s">
        <v>386</v>
      </c>
      <c r="C2" s="72" t="s">
        <v>429</v>
      </c>
      <c r="D2" s="17" t="s">
        <v>48</v>
      </c>
      <c r="E2" s="23" t="s">
        <v>50</v>
      </c>
      <c r="F2" s="23" t="s">
        <v>598</v>
      </c>
      <c r="G2" s="19" t="s">
        <v>51</v>
      </c>
      <c r="H2" s="83" t="s">
        <v>461</v>
      </c>
      <c r="I2" s="17" t="s">
        <v>49</v>
      </c>
      <c r="J2" s="14" t="s">
        <v>774</v>
      </c>
      <c r="K2" s="14" t="s">
        <v>52</v>
      </c>
      <c r="L2" s="14" t="s">
        <v>52</v>
      </c>
      <c r="M2" s="14"/>
      <c r="N2" s="62" t="s">
        <v>479</v>
      </c>
      <c r="O2" s="176" t="s">
        <v>1634</v>
      </c>
    </row>
    <row r="3" spans="1:15" s="18" customFormat="1" ht="84">
      <c r="A3" s="14" t="s">
        <v>815</v>
      </c>
      <c r="B3" s="4" t="s">
        <v>1126</v>
      </c>
      <c r="C3" s="16" t="s">
        <v>430</v>
      </c>
      <c r="D3" s="33" t="s">
        <v>1124</v>
      </c>
      <c r="E3" s="17" t="s">
        <v>1125</v>
      </c>
      <c r="F3" s="17" t="s">
        <v>1361</v>
      </c>
      <c r="G3" s="43" t="s">
        <v>283</v>
      </c>
      <c r="H3" s="83" t="s">
        <v>461</v>
      </c>
      <c r="I3" s="17" t="s">
        <v>282</v>
      </c>
      <c r="J3" s="14" t="s">
        <v>774</v>
      </c>
      <c r="K3" s="3" t="s">
        <v>284</v>
      </c>
      <c r="L3" s="3" t="s">
        <v>284</v>
      </c>
      <c r="M3" s="3"/>
      <c r="N3" s="62" t="s">
        <v>479</v>
      </c>
      <c r="O3" s="177"/>
    </row>
    <row r="4" spans="1:15" s="18" customFormat="1" ht="36">
      <c r="A4" s="14" t="s">
        <v>816</v>
      </c>
      <c r="B4" s="4" t="s">
        <v>387</v>
      </c>
      <c r="C4" s="74" t="s">
        <v>54</v>
      </c>
      <c r="D4" s="20" t="s">
        <v>53</v>
      </c>
      <c r="E4" s="20" t="s">
        <v>167</v>
      </c>
      <c r="F4" s="102" t="s">
        <v>599</v>
      </c>
      <c r="G4" s="19" t="s">
        <v>56</v>
      </c>
      <c r="H4" s="83" t="s">
        <v>461</v>
      </c>
      <c r="I4" s="17" t="s">
        <v>55</v>
      </c>
      <c r="J4" s="14" t="s">
        <v>774</v>
      </c>
      <c r="K4" s="14" t="s">
        <v>52</v>
      </c>
      <c r="L4" s="14" t="s">
        <v>52</v>
      </c>
      <c r="M4" s="14"/>
      <c r="N4" s="62" t="s">
        <v>479</v>
      </c>
      <c r="O4" s="177"/>
    </row>
    <row r="5" spans="1:15" s="18" customFormat="1" ht="50.4">
      <c r="A5" s="14" t="s">
        <v>817</v>
      </c>
      <c r="B5" s="4" t="s">
        <v>387</v>
      </c>
      <c r="C5" s="17" t="s">
        <v>1128</v>
      </c>
      <c r="D5" s="17" t="s">
        <v>57</v>
      </c>
      <c r="E5" s="23" t="s">
        <v>58</v>
      </c>
      <c r="F5" s="19" t="s">
        <v>600</v>
      </c>
      <c r="G5" s="19" t="s">
        <v>56</v>
      </c>
      <c r="H5" s="83" t="s">
        <v>461</v>
      </c>
      <c r="I5" s="17" t="s">
        <v>55</v>
      </c>
      <c r="J5" s="14" t="s">
        <v>774</v>
      </c>
      <c r="K5" s="14" t="s">
        <v>52</v>
      </c>
      <c r="L5" s="14" t="s">
        <v>52</v>
      </c>
      <c r="M5" s="14"/>
      <c r="N5" s="62" t="s">
        <v>479</v>
      </c>
      <c r="O5" s="177"/>
    </row>
    <row r="6" spans="1:15" s="18" customFormat="1" ht="36">
      <c r="A6" s="14" t="s">
        <v>818</v>
      </c>
      <c r="B6" s="4" t="s">
        <v>386</v>
      </c>
      <c r="C6" s="73" t="s">
        <v>432</v>
      </c>
      <c r="D6" s="16" t="s">
        <v>59</v>
      </c>
      <c r="E6" s="24" t="s">
        <v>60</v>
      </c>
      <c r="F6" s="79" t="s">
        <v>601</v>
      </c>
      <c r="G6" s="19" t="s">
        <v>56</v>
      </c>
      <c r="H6" s="83" t="s">
        <v>461</v>
      </c>
      <c r="I6" s="17" t="s">
        <v>55</v>
      </c>
      <c r="J6" s="14" t="s">
        <v>774</v>
      </c>
      <c r="K6" s="14" t="s">
        <v>52</v>
      </c>
      <c r="L6" s="14" t="s">
        <v>52</v>
      </c>
      <c r="M6" s="14"/>
      <c r="N6" s="62" t="s">
        <v>479</v>
      </c>
      <c r="O6" s="177"/>
    </row>
    <row r="7" spans="1:15" s="18" customFormat="1" ht="48">
      <c r="A7" s="14" t="s">
        <v>819</v>
      </c>
      <c r="B7" s="25" t="s">
        <v>387</v>
      </c>
      <c r="C7" s="75" t="s">
        <v>433</v>
      </c>
      <c r="D7" s="17" t="s">
        <v>61</v>
      </c>
      <c r="E7" s="17" t="s">
        <v>166</v>
      </c>
      <c r="F7" s="75" t="s">
        <v>603</v>
      </c>
      <c r="G7" s="26" t="s">
        <v>62</v>
      </c>
      <c r="H7" s="83" t="s">
        <v>461</v>
      </c>
      <c r="I7" s="17" t="s">
        <v>55</v>
      </c>
      <c r="J7" s="14" t="s">
        <v>774</v>
      </c>
      <c r="K7" s="4" t="s">
        <v>63</v>
      </c>
      <c r="L7" s="4" t="s">
        <v>63</v>
      </c>
      <c r="M7" s="4"/>
      <c r="N7" s="62" t="s">
        <v>479</v>
      </c>
      <c r="O7" s="177"/>
    </row>
    <row r="8" spans="1:15" s="18" customFormat="1" ht="60">
      <c r="A8" s="14" t="s">
        <v>820</v>
      </c>
      <c r="B8" s="4" t="s">
        <v>387</v>
      </c>
      <c r="C8" s="75" t="s">
        <v>434</v>
      </c>
      <c r="D8" s="17" t="s">
        <v>64</v>
      </c>
      <c r="E8" s="17" t="s">
        <v>168</v>
      </c>
      <c r="F8" s="75" t="s">
        <v>604</v>
      </c>
      <c r="G8" s="26" t="s">
        <v>62</v>
      </c>
      <c r="H8" s="83" t="s">
        <v>461</v>
      </c>
      <c r="I8" s="17" t="s">
        <v>55</v>
      </c>
      <c r="J8" s="14" t="s">
        <v>774</v>
      </c>
      <c r="K8" s="4" t="s">
        <v>63</v>
      </c>
      <c r="L8" s="4" t="s">
        <v>63</v>
      </c>
      <c r="M8" s="4"/>
      <c r="N8" s="62" t="s">
        <v>479</v>
      </c>
      <c r="O8" s="177"/>
    </row>
    <row r="9" spans="1:15" s="18" customFormat="1" ht="24">
      <c r="A9" s="14" t="s">
        <v>821</v>
      </c>
      <c r="B9" s="4" t="s">
        <v>387</v>
      </c>
      <c r="C9" s="75" t="s">
        <v>435</v>
      </c>
      <c r="D9" s="17" t="s">
        <v>65</v>
      </c>
      <c r="E9" s="17" t="s">
        <v>66</v>
      </c>
      <c r="F9" s="75" t="s">
        <v>605</v>
      </c>
      <c r="G9" s="26" t="s">
        <v>62</v>
      </c>
      <c r="H9" s="83" t="s">
        <v>461</v>
      </c>
      <c r="I9" s="17" t="s">
        <v>55</v>
      </c>
      <c r="J9" s="14" t="s">
        <v>774</v>
      </c>
      <c r="K9" s="4" t="s">
        <v>63</v>
      </c>
      <c r="L9" s="4" t="s">
        <v>63</v>
      </c>
      <c r="M9" s="4"/>
      <c r="N9" s="62" t="s">
        <v>479</v>
      </c>
      <c r="O9" s="177"/>
    </row>
    <row r="10" spans="1:15" s="18" customFormat="1" ht="36">
      <c r="A10" s="14" t="s">
        <v>822</v>
      </c>
      <c r="B10" s="4" t="s">
        <v>34</v>
      </c>
      <c r="C10" s="74" t="s">
        <v>436</v>
      </c>
      <c r="D10" s="33" t="s">
        <v>251</v>
      </c>
      <c r="E10" s="17" t="s">
        <v>234</v>
      </c>
      <c r="F10" s="75" t="s">
        <v>606</v>
      </c>
      <c r="G10" s="26" t="s">
        <v>34</v>
      </c>
      <c r="H10" s="83" t="s">
        <v>461</v>
      </c>
      <c r="I10" s="17" t="s">
        <v>40</v>
      </c>
      <c r="J10" s="14" t="s">
        <v>774</v>
      </c>
      <c r="K10" s="4" t="s">
        <v>63</v>
      </c>
      <c r="L10" s="4" t="s">
        <v>63</v>
      </c>
      <c r="M10" s="4"/>
      <c r="N10" s="62" t="s">
        <v>479</v>
      </c>
      <c r="O10" s="177"/>
    </row>
    <row r="11" spans="1:15" s="18" customFormat="1" ht="36">
      <c r="A11" s="14" t="s">
        <v>823</v>
      </c>
      <c r="B11" s="27" t="s">
        <v>387</v>
      </c>
      <c r="C11" s="75" t="s">
        <v>437</v>
      </c>
      <c r="D11" s="17" t="s">
        <v>67</v>
      </c>
      <c r="E11" s="17" t="s">
        <v>169</v>
      </c>
      <c r="F11" s="75" t="s">
        <v>607</v>
      </c>
      <c r="G11" s="26" t="s">
        <v>62</v>
      </c>
      <c r="H11" s="83" t="s">
        <v>461</v>
      </c>
      <c r="I11" s="17" t="s">
        <v>55</v>
      </c>
      <c r="J11" s="14" t="s">
        <v>774</v>
      </c>
      <c r="K11" s="4" t="s">
        <v>63</v>
      </c>
      <c r="L11" s="4" t="s">
        <v>63</v>
      </c>
      <c r="M11" s="4"/>
      <c r="N11" s="62" t="s">
        <v>479</v>
      </c>
      <c r="O11" s="177"/>
    </row>
    <row r="12" spans="1:15" s="18" customFormat="1" ht="36">
      <c r="A12" s="14" t="s">
        <v>824</v>
      </c>
      <c r="B12" s="27" t="s">
        <v>387</v>
      </c>
      <c r="C12" s="75" t="s">
        <v>438</v>
      </c>
      <c r="D12" s="17" t="s">
        <v>68</v>
      </c>
      <c r="E12" s="17" t="s">
        <v>170</v>
      </c>
      <c r="F12" s="75" t="s">
        <v>608</v>
      </c>
      <c r="G12" s="26" t="s">
        <v>62</v>
      </c>
      <c r="H12" s="83" t="s">
        <v>461</v>
      </c>
      <c r="I12" s="17" t="s">
        <v>55</v>
      </c>
      <c r="J12" s="14" t="s">
        <v>774</v>
      </c>
      <c r="K12" s="4" t="s">
        <v>63</v>
      </c>
      <c r="L12" s="4" t="s">
        <v>63</v>
      </c>
      <c r="M12" s="4"/>
      <c r="N12" s="62" t="s">
        <v>479</v>
      </c>
      <c r="O12" s="177"/>
    </row>
    <row r="13" spans="1:15" s="18" customFormat="1" ht="24">
      <c r="A13" s="14" t="s">
        <v>825</v>
      </c>
      <c r="B13" s="27" t="s">
        <v>387</v>
      </c>
      <c r="C13" s="75" t="s">
        <v>439</v>
      </c>
      <c r="D13" s="17" t="s">
        <v>69</v>
      </c>
      <c r="E13" s="17" t="s">
        <v>171</v>
      </c>
      <c r="F13" s="75" t="s">
        <v>609</v>
      </c>
      <c r="G13" s="26" t="s">
        <v>62</v>
      </c>
      <c r="H13" s="83" t="s">
        <v>461</v>
      </c>
      <c r="I13" s="17" t="s">
        <v>55</v>
      </c>
      <c r="J13" s="14" t="s">
        <v>774</v>
      </c>
      <c r="K13" s="4" t="s">
        <v>63</v>
      </c>
      <c r="L13" s="4" t="s">
        <v>63</v>
      </c>
      <c r="M13" s="4"/>
      <c r="N13" s="62" t="s">
        <v>479</v>
      </c>
      <c r="O13" s="177"/>
    </row>
    <row r="14" spans="1:15" s="18" customFormat="1" ht="36">
      <c r="A14" s="14" t="s">
        <v>826</v>
      </c>
      <c r="B14" s="4" t="s">
        <v>387</v>
      </c>
      <c r="C14" s="75" t="s">
        <v>440</v>
      </c>
      <c r="D14" s="17" t="s">
        <v>70</v>
      </c>
      <c r="E14" s="17" t="s">
        <v>172</v>
      </c>
      <c r="F14" s="75" t="s">
        <v>610</v>
      </c>
      <c r="G14" s="26" t="s">
        <v>62</v>
      </c>
      <c r="H14" s="83" t="s">
        <v>461</v>
      </c>
      <c r="I14" s="17" t="s">
        <v>55</v>
      </c>
      <c r="J14" s="14" t="s">
        <v>774</v>
      </c>
      <c r="K14" s="4" t="s">
        <v>63</v>
      </c>
      <c r="L14" s="4" t="s">
        <v>63</v>
      </c>
      <c r="M14" s="4"/>
      <c r="N14" s="62" t="s">
        <v>479</v>
      </c>
      <c r="O14" s="177"/>
    </row>
    <row r="15" spans="1:15" s="18" customFormat="1" ht="36">
      <c r="A15" s="14" t="s">
        <v>827</v>
      </c>
      <c r="B15" s="4" t="s">
        <v>387</v>
      </c>
      <c r="C15" s="75" t="s">
        <v>441</v>
      </c>
      <c r="D15" s="17" t="s">
        <v>71</v>
      </c>
      <c r="E15" s="17" t="s">
        <v>173</v>
      </c>
      <c r="F15" s="75" t="s">
        <v>611</v>
      </c>
      <c r="G15" s="26" t="s">
        <v>62</v>
      </c>
      <c r="H15" s="83" t="s">
        <v>461</v>
      </c>
      <c r="I15" s="17" t="s">
        <v>55</v>
      </c>
      <c r="J15" s="14" t="s">
        <v>774</v>
      </c>
      <c r="K15" s="4" t="s">
        <v>63</v>
      </c>
      <c r="L15" s="4" t="s">
        <v>63</v>
      </c>
      <c r="M15" s="4"/>
      <c r="N15" s="62" t="s">
        <v>479</v>
      </c>
      <c r="O15" s="178"/>
    </row>
    <row r="16" spans="1:15" s="18" customFormat="1" ht="24">
      <c r="A16" s="14" t="s">
        <v>828</v>
      </c>
      <c r="B16" s="4" t="s">
        <v>387</v>
      </c>
      <c r="C16" s="75" t="s">
        <v>442</v>
      </c>
      <c r="D16" s="17" t="s">
        <v>72</v>
      </c>
      <c r="E16" s="17" t="s">
        <v>73</v>
      </c>
      <c r="F16" s="75" t="s">
        <v>612</v>
      </c>
      <c r="G16" s="26" t="s">
        <v>62</v>
      </c>
      <c r="H16" s="83" t="s">
        <v>461</v>
      </c>
      <c r="I16" s="17" t="s">
        <v>55</v>
      </c>
      <c r="J16" s="14" t="s">
        <v>774</v>
      </c>
      <c r="K16" s="4" t="s">
        <v>63</v>
      </c>
      <c r="L16" s="4" t="s">
        <v>63</v>
      </c>
      <c r="M16" s="4"/>
      <c r="N16" s="62" t="s">
        <v>479</v>
      </c>
      <c r="O16" s="178"/>
    </row>
    <row r="17" spans="1:15" s="18" customFormat="1" ht="60">
      <c r="A17" s="14" t="s">
        <v>829</v>
      </c>
      <c r="B17" s="4" t="s">
        <v>387</v>
      </c>
      <c r="C17" s="73" t="s">
        <v>75</v>
      </c>
      <c r="D17" s="17" t="s">
        <v>74</v>
      </c>
      <c r="E17" s="17" t="s">
        <v>174</v>
      </c>
      <c r="F17" s="75" t="s">
        <v>613</v>
      </c>
      <c r="G17" s="22" t="s">
        <v>62</v>
      </c>
      <c r="H17" s="83" t="s">
        <v>461</v>
      </c>
      <c r="I17" s="17" t="s">
        <v>76</v>
      </c>
      <c r="J17" s="14" t="s">
        <v>774</v>
      </c>
      <c r="K17" s="3" t="s">
        <v>52</v>
      </c>
      <c r="L17" s="3" t="s">
        <v>52</v>
      </c>
      <c r="M17" s="3"/>
      <c r="N17" s="62" t="s">
        <v>479</v>
      </c>
      <c r="O17" s="178"/>
    </row>
    <row r="18" spans="1:15" s="18" customFormat="1" ht="39.6">
      <c r="A18" s="14" t="s">
        <v>830</v>
      </c>
      <c r="B18" s="4" t="s">
        <v>387</v>
      </c>
      <c r="C18" s="73" t="s">
        <v>78</v>
      </c>
      <c r="D18" s="17" t="s">
        <v>77</v>
      </c>
      <c r="E18" s="17" t="s">
        <v>175</v>
      </c>
      <c r="F18" s="28" t="s">
        <v>614</v>
      </c>
      <c r="G18" s="22" t="s">
        <v>62</v>
      </c>
      <c r="H18" s="83" t="s">
        <v>461</v>
      </c>
      <c r="I18" s="17" t="s">
        <v>55</v>
      </c>
      <c r="J18" s="14" t="s">
        <v>774</v>
      </c>
      <c r="K18" s="22" t="s">
        <v>52</v>
      </c>
      <c r="L18" s="22" t="s">
        <v>52</v>
      </c>
      <c r="M18" s="22"/>
      <c r="N18" s="62" t="s">
        <v>479</v>
      </c>
      <c r="O18" s="178"/>
    </row>
    <row r="19" spans="1:15" s="18" customFormat="1" ht="64.8">
      <c r="A19" s="122" t="s">
        <v>831</v>
      </c>
      <c r="B19" s="4" t="s">
        <v>34</v>
      </c>
      <c r="C19" s="73" t="s">
        <v>443</v>
      </c>
      <c r="D19" s="33" t="s">
        <v>1122</v>
      </c>
      <c r="E19" s="17" t="s">
        <v>1357</v>
      </c>
      <c r="F19" s="28" t="s">
        <v>1359</v>
      </c>
      <c r="G19" s="22" t="s">
        <v>34</v>
      </c>
      <c r="H19" s="83" t="s">
        <v>461</v>
      </c>
      <c r="I19" s="17" t="s">
        <v>12</v>
      </c>
      <c r="J19" s="14" t="s">
        <v>774</v>
      </c>
      <c r="K19" s="22" t="s">
        <v>13</v>
      </c>
      <c r="L19" s="22" t="s">
        <v>13</v>
      </c>
      <c r="M19" s="22"/>
      <c r="N19" s="62" t="s">
        <v>479</v>
      </c>
      <c r="O19" s="178"/>
    </row>
    <row r="20" spans="1:15" s="18" customFormat="1" ht="48">
      <c r="A20" s="122" t="s">
        <v>832</v>
      </c>
      <c r="B20" s="4" t="s">
        <v>34</v>
      </c>
      <c r="C20" s="73" t="s">
        <v>444</v>
      </c>
      <c r="D20" s="33" t="s">
        <v>1123</v>
      </c>
      <c r="E20" s="28" t="s">
        <v>1358</v>
      </c>
      <c r="F20" s="17" t="s">
        <v>1360</v>
      </c>
      <c r="G20" s="22" t="s">
        <v>207</v>
      </c>
      <c r="H20" s="83" t="s">
        <v>461</v>
      </c>
      <c r="I20" s="22" t="s">
        <v>206</v>
      </c>
      <c r="J20" s="14" t="s">
        <v>774</v>
      </c>
      <c r="K20" s="22" t="s">
        <v>208</v>
      </c>
      <c r="L20" s="22" t="s">
        <v>208</v>
      </c>
      <c r="M20" s="22"/>
      <c r="N20" s="62" t="s">
        <v>479</v>
      </c>
      <c r="O20" s="178"/>
    </row>
    <row r="21" spans="1:15" s="18" customFormat="1" ht="48">
      <c r="A21" s="122" t="s">
        <v>833</v>
      </c>
      <c r="B21" s="4" t="s">
        <v>34</v>
      </c>
      <c r="C21" s="73" t="s">
        <v>445</v>
      </c>
      <c r="D21" s="33" t="s">
        <v>1362</v>
      </c>
      <c r="E21" s="17" t="s">
        <v>1363</v>
      </c>
      <c r="F21" s="17" t="s">
        <v>1364</v>
      </c>
      <c r="G21" s="22" t="s">
        <v>39</v>
      </c>
      <c r="H21" s="83" t="s">
        <v>461</v>
      </c>
      <c r="I21" s="17" t="s">
        <v>12</v>
      </c>
      <c r="J21" s="14" t="s">
        <v>774</v>
      </c>
      <c r="K21" s="22" t="s">
        <v>35</v>
      </c>
      <c r="L21" s="22" t="s">
        <v>35</v>
      </c>
      <c r="M21" s="22"/>
      <c r="N21" s="62" t="s">
        <v>479</v>
      </c>
      <c r="O21" s="149"/>
    </row>
    <row r="22" spans="1:15" ht="36">
      <c r="A22" s="14" t="s">
        <v>834</v>
      </c>
      <c r="B22" s="42" t="s">
        <v>387</v>
      </c>
      <c r="C22" s="73" t="s">
        <v>446</v>
      </c>
      <c r="D22" s="33" t="s">
        <v>214</v>
      </c>
      <c r="E22" s="17" t="s">
        <v>216</v>
      </c>
      <c r="F22" s="75" t="s">
        <v>615</v>
      </c>
      <c r="G22" s="22" t="s">
        <v>207</v>
      </c>
      <c r="H22" s="83" t="s">
        <v>461</v>
      </c>
      <c r="I22" s="17" t="s">
        <v>40</v>
      </c>
      <c r="J22" s="14" t="s">
        <v>774</v>
      </c>
      <c r="K22" s="22" t="s">
        <v>208</v>
      </c>
      <c r="L22" s="22" t="s">
        <v>208</v>
      </c>
      <c r="M22" s="22"/>
      <c r="N22" s="62" t="s">
        <v>479</v>
      </c>
    </row>
    <row r="23" spans="1:15" ht="36">
      <c r="A23" s="14" t="s">
        <v>835</v>
      </c>
      <c r="B23" s="42" t="s">
        <v>387</v>
      </c>
      <c r="C23" s="73" t="s">
        <v>447</v>
      </c>
      <c r="D23" s="33" t="s">
        <v>215</v>
      </c>
      <c r="E23" s="17" t="s">
        <v>217</v>
      </c>
      <c r="F23" s="75" t="s">
        <v>616</v>
      </c>
      <c r="G23" s="22" t="s">
        <v>207</v>
      </c>
      <c r="H23" s="83" t="s">
        <v>461</v>
      </c>
      <c r="I23" s="17" t="s">
        <v>40</v>
      </c>
      <c r="J23" s="14" t="s">
        <v>774</v>
      </c>
      <c r="K23" s="17" t="s">
        <v>218</v>
      </c>
      <c r="L23" s="22" t="s">
        <v>208</v>
      </c>
      <c r="M23" s="22"/>
      <c r="N23" s="62" t="s">
        <v>479</v>
      </c>
    </row>
    <row r="24" spans="1:15" ht="24.75" customHeight="1">
      <c r="A24" s="14" t="s">
        <v>836</v>
      </c>
      <c r="B24" s="42" t="s">
        <v>387</v>
      </c>
      <c r="C24" s="76" t="s">
        <v>448</v>
      </c>
      <c r="D24" s="37" t="s">
        <v>287</v>
      </c>
      <c r="E24" s="35" t="s">
        <v>285</v>
      </c>
      <c r="F24" s="76" t="s">
        <v>617</v>
      </c>
      <c r="G24" s="36" t="s">
        <v>34</v>
      </c>
      <c r="H24" s="83" t="s">
        <v>461</v>
      </c>
      <c r="I24" s="35" t="s">
        <v>250</v>
      </c>
      <c r="J24" s="14" t="s">
        <v>774</v>
      </c>
      <c r="K24" s="36" t="s">
        <v>35</v>
      </c>
      <c r="L24" s="36" t="s">
        <v>35</v>
      </c>
      <c r="M24" s="36"/>
      <c r="N24" s="62" t="s">
        <v>479</v>
      </c>
    </row>
    <row r="25" spans="1:15" ht="28.5" customHeight="1">
      <c r="A25" s="14" t="s">
        <v>837</v>
      </c>
      <c r="B25" s="42" t="s">
        <v>387</v>
      </c>
      <c r="C25" s="76" t="s">
        <v>449</v>
      </c>
      <c r="D25" s="37" t="s">
        <v>288</v>
      </c>
      <c r="E25" s="35" t="s">
        <v>286</v>
      </c>
      <c r="F25" s="76" t="s">
        <v>618</v>
      </c>
      <c r="G25" s="36" t="s">
        <v>34</v>
      </c>
      <c r="H25" s="83" t="s">
        <v>461</v>
      </c>
      <c r="I25" s="35" t="s">
        <v>250</v>
      </c>
      <c r="J25" s="14" t="s">
        <v>774</v>
      </c>
      <c r="K25" s="36" t="s">
        <v>35</v>
      </c>
      <c r="L25" s="36" t="s">
        <v>35</v>
      </c>
      <c r="M25" s="36"/>
      <c r="N25" s="62" t="s">
        <v>479</v>
      </c>
      <c r="O25" s="179"/>
    </row>
    <row r="26" spans="1:15" s="41" customFormat="1" ht="36">
      <c r="A26" s="14" t="s">
        <v>838</v>
      </c>
      <c r="B26" s="38" t="s">
        <v>34</v>
      </c>
      <c r="C26" s="77" t="s">
        <v>450</v>
      </c>
      <c r="D26" s="39" t="s">
        <v>224</v>
      </c>
      <c r="E26" s="39" t="s">
        <v>219</v>
      </c>
      <c r="F26" s="77" t="s">
        <v>619</v>
      </c>
      <c r="G26" s="40" t="s">
        <v>34</v>
      </c>
      <c r="H26" s="83" t="s">
        <v>461</v>
      </c>
      <c r="I26" s="39" t="s">
        <v>40</v>
      </c>
      <c r="J26" s="14" t="s">
        <v>774</v>
      </c>
      <c r="K26" s="40" t="s">
        <v>35</v>
      </c>
      <c r="L26" s="40" t="s">
        <v>35</v>
      </c>
      <c r="M26" s="40"/>
      <c r="N26" s="62" t="s">
        <v>479</v>
      </c>
      <c r="O26" s="178"/>
    </row>
    <row r="27" spans="1:15" s="41" customFormat="1" ht="60">
      <c r="A27" s="14" t="s">
        <v>839</v>
      </c>
      <c r="B27" s="38" t="s">
        <v>34</v>
      </c>
      <c r="C27" s="77" t="s">
        <v>451</v>
      </c>
      <c r="D27" s="39" t="s">
        <v>225</v>
      </c>
      <c r="E27" s="39" t="s">
        <v>220</v>
      </c>
      <c r="F27" s="77" t="s">
        <v>620</v>
      </c>
      <c r="G27" s="40" t="s">
        <v>34</v>
      </c>
      <c r="H27" s="83" t="s">
        <v>461</v>
      </c>
      <c r="I27" s="39" t="s">
        <v>40</v>
      </c>
      <c r="J27" s="14" t="s">
        <v>774</v>
      </c>
      <c r="K27" s="40" t="s">
        <v>35</v>
      </c>
      <c r="L27" s="40" t="s">
        <v>35</v>
      </c>
      <c r="M27" s="40"/>
      <c r="N27" s="62" t="s">
        <v>479</v>
      </c>
      <c r="O27" s="178"/>
    </row>
    <row r="28" spans="1:15" s="41" customFormat="1" ht="36">
      <c r="A28" s="14" t="s">
        <v>840</v>
      </c>
      <c r="B28" s="38" t="s">
        <v>34</v>
      </c>
      <c r="C28" s="77" t="s">
        <v>452</v>
      </c>
      <c r="D28" s="39" t="s">
        <v>226</v>
      </c>
      <c r="E28" s="39" t="s">
        <v>221</v>
      </c>
      <c r="F28" s="77" t="s">
        <v>621</v>
      </c>
      <c r="G28" s="40" t="s">
        <v>34</v>
      </c>
      <c r="H28" s="83" t="s">
        <v>461</v>
      </c>
      <c r="I28" s="39" t="s">
        <v>40</v>
      </c>
      <c r="J28" s="14" t="s">
        <v>774</v>
      </c>
      <c r="K28" s="40" t="s">
        <v>35</v>
      </c>
      <c r="L28" s="40" t="s">
        <v>35</v>
      </c>
      <c r="M28" s="40"/>
      <c r="N28" s="62" t="s">
        <v>479</v>
      </c>
      <c r="O28" s="178"/>
    </row>
    <row r="29" spans="1:15" s="41" customFormat="1" ht="48">
      <c r="A29" s="14" t="s">
        <v>841</v>
      </c>
      <c r="B29" s="38" t="s">
        <v>34</v>
      </c>
      <c r="C29" s="77" t="s">
        <v>453</v>
      </c>
      <c r="D29" s="39" t="s">
        <v>227</v>
      </c>
      <c r="E29" s="39" t="s">
        <v>222</v>
      </c>
      <c r="F29" s="77" t="s">
        <v>622</v>
      </c>
      <c r="G29" s="40" t="s">
        <v>34</v>
      </c>
      <c r="H29" s="83" t="s">
        <v>461</v>
      </c>
      <c r="I29" s="39" t="s">
        <v>40</v>
      </c>
      <c r="J29" s="14" t="s">
        <v>774</v>
      </c>
      <c r="K29" s="40" t="s">
        <v>35</v>
      </c>
      <c r="L29" s="40" t="s">
        <v>35</v>
      </c>
      <c r="M29" s="40"/>
      <c r="N29" s="62" t="s">
        <v>479</v>
      </c>
      <c r="O29" s="178"/>
    </row>
    <row r="30" spans="1:15" s="114" customFormat="1" ht="83.4" customHeight="1">
      <c r="A30" s="122" t="s">
        <v>842</v>
      </c>
      <c r="B30" s="123" t="s">
        <v>502</v>
      </c>
      <c r="C30" s="110" t="s">
        <v>1129</v>
      </c>
      <c r="D30" s="110" t="s">
        <v>782</v>
      </c>
      <c r="E30" s="110" t="s">
        <v>783</v>
      </c>
      <c r="F30" s="110" t="s">
        <v>784</v>
      </c>
      <c r="G30" s="112" t="s">
        <v>785</v>
      </c>
      <c r="H30" s="113" t="s">
        <v>786</v>
      </c>
      <c r="I30" s="110" t="s">
        <v>787</v>
      </c>
      <c r="J30" s="14" t="s">
        <v>774</v>
      </c>
      <c r="K30" s="112" t="s">
        <v>788</v>
      </c>
      <c r="L30" s="112" t="s">
        <v>788</v>
      </c>
      <c r="M30" s="112"/>
      <c r="N30" s="62" t="s">
        <v>479</v>
      </c>
      <c r="O30" s="178"/>
    </row>
    <row r="31" spans="1:15" s="114" customFormat="1" ht="83.4" customHeight="1">
      <c r="A31" s="14" t="s">
        <v>843</v>
      </c>
      <c r="B31" s="123" t="s">
        <v>502</v>
      </c>
      <c r="C31" s="110" t="s">
        <v>1130</v>
      </c>
      <c r="D31" s="110" t="s">
        <v>790</v>
      </c>
      <c r="E31" s="110" t="s">
        <v>791</v>
      </c>
      <c r="F31" s="110" t="s">
        <v>792</v>
      </c>
      <c r="G31" s="112" t="s">
        <v>785</v>
      </c>
      <c r="H31" s="113" t="s">
        <v>786</v>
      </c>
      <c r="I31" s="110" t="s">
        <v>787</v>
      </c>
      <c r="J31" s="14" t="s">
        <v>774</v>
      </c>
      <c r="K31" s="112" t="s">
        <v>788</v>
      </c>
      <c r="L31" s="112" t="s">
        <v>788</v>
      </c>
      <c r="M31" s="112"/>
      <c r="N31" s="62" t="s">
        <v>479</v>
      </c>
      <c r="O31" s="177"/>
    </row>
    <row r="32" spans="1:15" s="114" customFormat="1" ht="83.4" customHeight="1">
      <c r="A32" s="14" t="s">
        <v>844</v>
      </c>
      <c r="B32" s="123" t="s">
        <v>502</v>
      </c>
      <c r="C32" s="110" t="s">
        <v>1131</v>
      </c>
      <c r="D32" s="110" t="s">
        <v>794</v>
      </c>
      <c r="E32" s="110" t="s">
        <v>795</v>
      </c>
      <c r="F32" s="110" t="s">
        <v>796</v>
      </c>
      <c r="G32" s="112" t="s">
        <v>785</v>
      </c>
      <c r="H32" s="113" t="s">
        <v>786</v>
      </c>
      <c r="I32" s="110" t="s">
        <v>787</v>
      </c>
      <c r="J32" s="14" t="s">
        <v>774</v>
      </c>
      <c r="K32" s="112" t="s">
        <v>788</v>
      </c>
      <c r="L32" s="112" t="s">
        <v>788</v>
      </c>
      <c r="M32" s="112"/>
      <c r="N32" s="62" t="s">
        <v>479</v>
      </c>
      <c r="O32" s="177"/>
    </row>
    <row r="33" spans="1:15" s="114" customFormat="1" ht="83.4" customHeight="1">
      <c r="A33" s="14" t="s">
        <v>845</v>
      </c>
      <c r="B33" s="123" t="s">
        <v>502</v>
      </c>
      <c r="C33" s="110" t="s">
        <v>1132</v>
      </c>
      <c r="D33" s="110" t="s">
        <v>798</v>
      </c>
      <c r="E33" s="110" t="s">
        <v>799</v>
      </c>
      <c r="F33" s="110" t="s">
        <v>800</v>
      </c>
      <c r="G33" s="112" t="s">
        <v>785</v>
      </c>
      <c r="H33" s="113" t="s">
        <v>786</v>
      </c>
      <c r="I33" s="110" t="s">
        <v>787</v>
      </c>
      <c r="J33" s="14" t="s">
        <v>774</v>
      </c>
      <c r="K33" s="112" t="s">
        <v>788</v>
      </c>
      <c r="L33" s="112" t="s">
        <v>788</v>
      </c>
      <c r="M33" s="112"/>
      <c r="N33" s="62" t="s">
        <v>479</v>
      </c>
      <c r="O33" s="177"/>
    </row>
    <row r="34" spans="1:15" s="114" customFormat="1" ht="83.4" customHeight="1">
      <c r="A34" s="14" t="s">
        <v>846</v>
      </c>
      <c r="B34" s="123" t="s">
        <v>502</v>
      </c>
      <c r="C34" s="110" t="s">
        <v>1133</v>
      </c>
      <c r="D34" s="110" t="s">
        <v>802</v>
      </c>
      <c r="E34" s="110" t="s">
        <v>803</v>
      </c>
      <c r="F34" s="110" t="s">
        <v>804</v>
      </c>
      <c r="G34" s="112" t="s">
        <v>785</v>
      </c>
      <c r="H34" s="113" t="s">
        <v>786</v>
      </c>
      <c r="I34" s="110" t="s">
        <v>787</v>
      </c>
      <c r="J34" s="14" t="s">
        <v>774</v>
      </c>
      <c r="K34" s="112" t="s">
        <v>788</v>
      </c>
      <c r="L34" s="112" t="s">
        <v>788</v>
      </c>
      <c r="M34" s="112"/>
      <c r="N34" s="62" t="s">
        <v>479</v>
      </c>
      <c r="O34" s="177"/>
    </row>
    <row r="35" spans="1:15" s="114" customFormat="1" ht="83.4" customHeight="1">
      <c r="A35" s="14" t="s">
        <v>847</v>
      </c>
      <c r="B35" s="123" t="s">
        <v>502</v>
      </c>
      <c r="C35" s="110" t="s">
        <v>1134</v>
      </c>
      <c r="D35" s="110" t="s">
        <v>806</v>
      </c>
      <c r="E35" s="110" t="s">
        <v>807</v>
      </c>
      <c r="F35" s="110" t="s">
        <v>808</v>
      </c>
      <c r="G35" s="112" t="s">
        <v>785</v>
      </c>
      <c r="H35" s="113" t="s">
        <v>786</v>
      </c>
      <c r="I35" s="110" t="s">
        <v>787</v>
      </c>
      <c r="J35" s="14" t="s">
        <v>774</v>
      </c>
      <c r="K35" s="112" t="s">
        <v>788</v>
      </c>
      <c r="L35" s="112" t="s">
        <v>788</v>
      </c>
      <c r="M35" s="112"/>
      <c r="N35" s="62" t="s">
        <v>479</v>
      </c>
      <c r="O35" s="177"/>
    </row>
    <row r="36" spans="1:15" s="18" customFormat="1" ht="204">
      <c r="A36" s="122" t="s">
        <v>1120</v>
      </c>
      <c r="B36" s="53" t="s">
        <v>502</v>
      </c>
      <c r="C36" s="119" t="s">
        <v>1119</v>
      </c>
      <c r="D36" s="33" t="s">
        <v>1117</v>
      </c>
      <c r="E36" s="33" t="s">
        <v>1116</v>
      </c>
      <c r="F36" s="33" t="s">
        <v>1197</v>
      </c>
      <c r="G36" s="120" t="s">
        <v>51</v>
      </c>
      <c r="H36" s="121" t="s">
        <v>461</v>
      </c>
      <c r="I36" s="33" t="s">
        <v>12</v>
      </c>
      <c r="J36" s="49" t="s">
        <v>774</v>
      </c>
      <c r="K36" s="49" t="s">
        <v>13</v>
      </c>
      <c r="L36" s="49" t="s">
        <v>13</v>
      </c>
      <c r="M36" s="49"/>
      <c r="N36" s="62" t="s">
        <v>479</v>
      </c>
      <c r="O36" s="177"/>
    </row>
    <row r="37" spans="1:15" s="149" customFormat="1" ht="83.4" customHeight="1">
      <c r="A37" s="3" t="s">
        <v>1564</v>
      </c>
      <c r="B37" s="4" t="s">
        <v>387</v>
      </c>
      <c r="C37" s="17" t="s">
        <v>1559</v>
      </c>
      <c r="D37" s="17" t="s">
        <v>1560</v>
      </c>
      <c r="E37" s="17" t="s">
        <v>1561</v>
      </c>
      <c r="F37" s="17" t="s">
        <v>1562</v>
      </c>
      <c r="G37" s="22" t="s">
        <v>785</v>
      </c>
      <c r="H37" s="26" t="s">
        <v>786</v>
      </c>
      <c r="I37" s="17" t="s">
        <v>787</v>
      </c>
      <c r="J37" s="3" t="s">
        <v>774</v>
      </c>
      <c r="K37" s="22" t="s">
        <v>788</v>
      </c>
      <c r="L37" s="22" t="s">
        <v>788</v>
      </c>
      <c r="M37" s="22"/>
      <c r="N37" s="148" t="s">
        <v>479</v>
      </c>
      <c r="O37" s="177"/>
    </row>
    <row r="38" spans="1:15">
      <c r="O38" s="177"/>
    </row>
    <row r="39" spans="1:15">
      <c r="O39" s="177"/>
    </row>
    <row r="40" spans="1:15">
      <c r="O40" s="177"/>
    </row>
    <row r="41" spans="1:15">
      <c r="O41" s="177"/>
    </row>
    <row r="42" spans="1:15">
      <c r="O42" s="177"/>
    </row>
    <row r="43" spans="1:15">
      <c r="O43" s="178"/>
    </row>
    <row r="48" spans="1: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autoFilter ref="I1:I30"/>
  <phoneticPr fontId="5" type="noConversion"/>
  <dataValidations count="2">
    <dataValidation type="textLength" operator="lessThanOrEqual" allowBlank="1" showInputMessage="1" showErrorMessage="1" sqref="D24:D37 D2:D3 D5 D17:D21">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topLeftCell="G1" workbookViewId="0">
      <pane ySplit="1" topLeftCell="A63" activePane="bottomLeft" state="frozen"/>
      <selection pane="bottomLeft" activeCell="O1" sqref="O1:O1048576"/>
    </sheetView>
  </sheetViews>
  <sheetFormatPr defaultColWidth="15" defaultRowHeight="15.6"/>
  <cols>
    <col min="3" max="3" width="15" style="78"/>
    <col min="5" max="5" width="30.09765625" customWidth="1"/>
    <col min="6" max="6" width="32.69921875" customWidth="1"/>
    <col min="7" max="7" width="9" bestFit="1" customWidth="1"/>
    <col min="8" max="8" width="8.59765625" bestFit="1" customWidth="1"/>
    <col min="9" max="9" width="5" bestFit="1" customWidth="1"/>
    <col min="10" max="10" width="22.09765625" customWidth="1"/>
    <col min="15" max="15" width="10.796875" style="149" customWidth="1"/>
  </cols>
  <sheetData>
    <row r="1" spans="1:15" s="2" customFormat="1" ht="35.25" customHeight="1">
      <c r="A1" s="1" t="s">
        <v>43</v>
      </c>
      <c r="B1" s="1" t="s">
        <v>44</v>
      </c>
      <c r="C1" s="1" t="s">
        <v>472</v>
      </c>
      <c r="D1" s="1" t="s">
        <v>473</v>
      </c>
      <c r="E1" s="1" t="s">
        <v>474</v>
      </c>
      <c r="F1" s="1" t="s">
        <v>475</v>
      </c>
      <c r="G1" s="1" t="s">
        <v>46</v>
      </c>
      <c r="H1" s="71" t="s">
        <v>460</v>
      </c>
      <c r="I1" s="1" t="s">
        <v>45</v>
      </c>
      <c r="J1" s="1" t="s">
        <v>476</v>
      </c>
      <c r="K1" s="1" t="s">
        <v>477</v>
      </c>
      <c r="L1" s="1" t="s">
        <v>478</v>
      </c>
      <c r="M1" s="71" t="s">
        <v>596</v>
      </c>
      <c r="N1" s="1" t="s">
        <v>47</v>
      </c>
      <c r="O1" s="175" t="s">
        <v>1635</v>
      </c>
    </row>
    <row r="2" spans="1:15" s="18" customFormat="1" ht="24">
      <c r="A2" s="3" t="s">
        <v>848</v>
      </c>
      <c r="B2" s="17" t="s">
        <v>387</v>
      </c>
      <c r="C2" s="126" t="s">
        <v>1201</v>
      </c>
      <c r="D2" s="16" t="s">
        <v>82</v>
      </c>
      <c r="E2" s="29" t="s">
        <v>84</v>
      </c>
      <c r="F2" s="103" t="s">
        <v>623</v>
      </c>
      <c r="G2" s="26" t="s">
        <v>62</v>
      </c>
      <c r="H2" s="84" t="s">
        <v>461</v>
      </c>
      <c r="I2" s="17" t="s">
        <v>55</v>
      </c>
      <c r="J2" s="14" t="s">
        <v>774</v>
      </c>
      <c r="K2" s="14" t="s">
        <v>52</v>
      </c>
      <c r="L2" s="14" t="s">
        <v>52</v>
      </c>
      <c r="M2" s="14"/>
      <c r="N2" s="62" t="s">
        <v>479</v>
      </c>
      <c r="O2" s="176" t="s">
        <v>1634</v>
      </c>
    </row>
    <row r="3" spans="1:15" s="18" customFormat="1" ht="36">
      <c r="A3" s="3" t="s">
        <v>849</v>
      </c>
      <c r="B3" s="17" t="s">
        <v>387</v>
      </c>
      <c r="C3" s="79" t="s">
        <v>389</v>
      </c>
      <c r="D3" s="16" t="s">
        <v>85</v>
      </c>
      <c r="E3" s="29" t="s">
        <v>86</v>
      </c>
      <c r="F3" s="103" t="s">
        <v>624</v>
      </c>
      <c r="G3" s="26" t="s">
        <v>62</v>
      </c>
      <c r="H3" s="84" t="s">
        <v>461</v>
      </c>
      <c r="I3" s="17" t="s">
        <v>55</v>
      </c>
      <c r="J3" s="14" t="s">
        <v>774</v>
      </c>
      <c r="K3" s="14" t="s">
        <v>52</v>
      </c>
      <c r="L3" s="14" t="s">
        <v>52</v>
      </c>
      <c r="M3" s="14"/>
      <c r="N3" s="62" t="s">
        <v>479</v>
      </c>
      <c r="O3" s="177"/>
    </row>
    <row r="4" spans="1:15" s="18" customFormat="1" ht="36">
      <c r="A4" s="3" t="s">
        <v>850</v>
      </c>
      <c r="B4" s="17" t="s">
        <v>387</v>
      </c>
      <c r="C4" s="75" t="s">
        <v>88</v>
      </c>
      <c r="D4" s="17" t="s">
        <v>87</v>
      </c>
      <c r="E4" s="17" t="s">
        <v>176</v>
      </c>
      <c r="F4" s="17" t="s">
        <v>625</v>
      </c>
      <c r="G4" s="17" t="s">
        <v>62</v>
      </c>
      <c r="H4" s="84" t="s">
        <v>461</v>
      </c>
      <c r="I4" s="17" t="s">
        <v>89</v>
      </c>
      <c r="J4" s="14" t="s">
        <v>774</v>
      </c>
      <c r="K4" s="14" t="s">
        <v>52</v>
      </c>
      <c r="L4" s="14" t="s">
        <v>52</v>
      </c>
      <c r="M4" s="14"/>
      <c r="N4" s="62" t="s">
        <v>479</v>
      </c>
      <c r="O4" s="177"/>
    </row>
    <row r="5" spans="1:15" s="18" customFormat="1" ht="60">
      <c r="A5" s="3" t="s">
        <v>851</v>
      </c>
      <c r="B5" s="17" t="s">
        <v>387</v>
      </c>
      <c r="C5" s="75" t="s">
        <v>91</v>
      </c>
      <c r="D5" s="17" t="s">
        <v>90</v>
      </c>
      <c r="E5" s="17" t="s">
        <v>809</v>
      </c>
      <c r="F5" s="17" t="s">
        <v>626</v>
      </c>
      <c r="G5" s="26" t="s">
        <v>62</v>
      </c>
      <c r="H5" s="84" t="s">
        <v>461</v>
      </c>
      <c r="I5" s="17" t="s">
        <v>55</v>
      </c>
      <c r="J5" s="14" t="s">
        <v>774</v>
      </c>
      <c r="K5" s="14" t="s">
        <v>52</v>
      </c>
      <c r="L5" s="14" t="s">
        <v>52</v>
      </c>
      <c r="M5" s="14"/>
      <c r="N5" s="62" t="s">
        <v>479</v>
      </c>
      <c r="O5" s="177"/>
    </row>
    <row r="6" spans="1:15" s="18" customFormat="1" ht="48">
      <c r="A6" s="3" t="s">
        <v>852</v>
      </c>
      <c r="B6" s="17" t="s">
        <v>387</v>
      </c>
      <c r="C6" s="75" t="s">
        <v>93</v>
      </c>
      <c r="D6" s="17" t="s">
        <v>92</v>
      </c>
      <c r="E6" s="30" t="s">
        <v>177</v>
      </c>
      <c r="F6" s="17" t="s">
        <v>627</v>
      </c>
      <c r="G6" s="26" t="s">
        <v>62</v>
      </c>
      <c r="H6" s="84" t="s">
        <v>461</v>
      </c>
      <c r="I6" s="17" t="s">
        <v>55</v>
      </c>
      <c r="J6" s="14" t="s">
        <v>774</v>
      </c>
      <c r="K6" s="14" t="s">
        <v>52</v>
      </c>
      <c r="L6" s="14" t="s">
        <v>52</v>
      </c>
      <c r="M6" s="14"/>
      <c r="N6" s="62" t="s">
        <v>479</v>
      </c>
      <c r="O6" s="177"/>
    </row>
    <row r="7" spans="1:15" s="18" customFormat="1" ht="36">
      <c r="A7" s="3" t="s">
        <v>853</v>
      </c>
      <c r="B7" s="17" t="s">
        <v>387</v>
      </c>
      <c r="C7" s="75" t="s">
        <v>95</v>
      </c>
      <c r="D7" s="17" t="s">
        <v>94</v>
      </c>
      <c r="E7" s="17" t="s">
        <v>178</v>
      </c>
      <c r="F7" s="17" t="s">
        <v>628</v>
      </c>
      <c r="G7" s="17" t="s">
        <v>62</v>
      </c>
      <c r="H7" s="84" t="s">
        <v>461</v>
      </c>
      <c r="I7" s="17" t="s">
        <v>55</v>
      </c>
      <c r="J7" s="14" t="s">
        <v>774</v>
      </c>
      <c r="K7" s="14" t="s">
        <v>52</v>
      </c>
      <c r="L7" s="14" t="s">
        <v>52</v>
      </c>
      <c r="M7" s="14"/>
      <c r="N7" s="62" t="s">
        <v>479</v>
      </c>
      <c r="O7" s="177"/>
    </row>
    <row r="8" spans="1:15" s="18" customFormat="1" ht="72">
      <c r="A8" s="3" t="s">
        <v>854</v>
      </c>
      <c r="B8" s="17" t="s">
        <v>387</v>
      </c>
      <c r="C8" s="75" t="s">
        <v>97</v>
      </c>
      <c r="D8" s="17" t="s">
        <v>96</v>
      </c>
      <c r="E8" s="17" t="s">
        <v>810</v>
      </c>
      <c r="F8" s="17" t="s">
        <v>629</v>
      </c>
      <c r="G8" s="17" t="s">
        <v>62</v>
      </c>
      <c r="H8" s="84" t="s">
        <v>461</v>
      </c>
      <c r="I8" s="17" t="s">
        <v>55</v>
      </c>
      <c r="J8" s="14" t="s">
        <v>774</v>
      </c>
      <c r="K8" s="14" t="s">
        <v>52</v>
      </c>
      <c r="L8" s="14" t="s">
        <v>52</v>
      </c>
      <c r="M8" s="14"/>
      <c r="N8" s="62" t="s">
        <v>479</v>
      </c>
      <c r="O8" s="177"/>
    </row>
    <row r="9" spans="1:15" s="18" customFormat="1" ht="48">
      <c r="A9" s="3" t="s">
        <v>855</v>
      </c>
      <c r="B9" s="17" t="s">
        <v>387</v>
      </c>
      <c r="C9" s="75" t="s">
        <v>99</v>
      </c>
      <c r="D9" s="17" t="s">
        <v>98</v>
      </c>
      <c r="E9" s="30" t="s">
        <v>180</v>
      </c>
      <c r="F9" s="17" t="s">
        <v>630</v>
      </c>
      <c r="G9" s="17" t="s">
        <v>62</v>
      </c>
      <c r="H9" s="84" t="s">
        <v>461</v>
      </c>
      <c r="I9" s="17" t="s">
        <v>55</v>
      </c>
      <c r="J9" s="14" t="s">
        <v>774</v>
      </c>
      <c r="K9" s="14" t="s">
        <v>52</v>
      </c>
      <c r="L9" s="14" t="s">
        <v>52</v>
      </c>
      <c r="M9" s="14"/>
      <c r="N9" s="62" t="s">
        <v>479</v>
      </c>
      <c r="O9" s="177"/>
    </row>
    <row r="10" spans="1:15" s="18" customFormat="1" ht="24">
      <c r="A10" s="3" t="s">
        <v>856</v>
      </c>
      <c r="B10" s="22" t="s">
        <v>387</v>
      </c>
      <c r="C10" s="17" t="s">
        <v>1203</v>
      </c>
      <c r="D10" s="17" t="s">
        <v>100</v>
      </c>
      <c r="E10" s="17" t="s">
        <v>101</v>
      </c>
      <c r="F10" s="17" t="s">
        <v>631</v>
      </c>
      <c r="G10" s="17" t="s">
        <v>62</v>
      </c>
      <c r="H10" s="84" t="s">
        <v>461</v>
      </c>
      <c r="I10" s="22" t="s">
        <v>55</v>
      </c>
      <c r="J10" s="14" t="s">
        <v>774</v>
      </c>
      <c r="K10" s="14" t="s">
        <v>52</v>
      </c>
      <c r="L10" s="14" t="s">
        <v>52</v>
      </c>
      <c r="M10" s="14"/>
      <c r="N10" s="62" t="s">
        <v>479</v>
      </c>
      <c r="O10" s="177"/>
    </row>
    <row r="11" spans="1:15" s="18" customFormat="1" ht="84">
      <c r="A11" s="3" t="s">
        <v>857</v>
      </c>
      <c r="B11" s="22" t="s">
        <v>387</v>
      </c>
      <c r="C11" s="75" t="s">
        <v>79</v>
      </c>
      <c r="D11" s="17" t="s">
        <v>102</v>
      </c>
      <c r="E11" s="30" t="s">
        <v>811</v>
      </c>
      <c r="F11" s="17" t="s">
        <v>632</v>
      </c>
      <c r="G11" s="17" t="s">
        <v>62</v>
      </c>
      <c r="H11" s="84" t="s">
        <v>461</v>
      </c>
      <c r="I11" s="22" t="s">
        <v>55</v>
      </c>
      <c r="J11" s="14" t="s">
        <v>774</v>
      </c>
      <c r="K11" s="14" t="s">
        <v>52</v>
      </c>
      <c r="L11" s="14" t="s">
        <v>52</v>
      </c>
      <c r="M11" s="14"/>
      <c r="N11" s="62" t="s">
        <v>479</v>
      </c>
      <c r="O11" s="177"/>
    </row>
    <row r="12" spans="1:15" s="18" customFormat="1" ht="36">
      <c r="A12" s="3" t="s">
        <v>858</v>
      </c>
      <c r="B12" s="22" t="s">
        <v>387</v>
      </c>
      <c r="C12" s="75" t="s">
        <v>104</v>
      </c>
      <c r="D12" s="17" t="s">
        <v>103</v>
      </c>
      <c r="E12" s="17" t="s">
        <v>181</v>
      </c>
      <c r="F12" s="17" t="s">
        <v>633</v>
      </c>
      <c r="G12" s="17" t="s">
        <v>62</v>
      </c>
      <c r="H12" s="84" t="s">
        <v>461</v>
      </c>
      <c r="I12" s="17" t="s">
        <v>55</v>
      </c>
      <c r="J12" s="14" t="s">
        <v>774</v>
      </c>
      <c r="K12" s="14" t="s">
        <v>52</v>
      </c>
      <c r="L12" s="14" t="s">
        <v>52</v>
      </c>
      <c r="M12" s="14"/>
      <c r="N12" s="62" t="s">
        <v>479</v>
      </c>
      <c r="O12" s="177"/>
    </row>
    <row r="13" spans="1:15" s="18" customFormat="1" ht="24">
      <c r="A13" s="3" t="s">
        <v>859</v>
      </c>
      <c r="B13" s="22" t="s">
        <v>387</v>
      </c>
      <c r="C13" s="75" t="s">
        <v>80</v>
      </c>
      <c r="D13" s="17" t="s">
        <v>105</v>
      </c>
      <c r="E13" s="17" t="s">
        <v>106</v>
      </c>
      <c r="F13" s="17" t="s">
        <v>634</v>
      </c>
      <c r="G13" s="17" t="s">
        <v>62</v>
      </c>
      <c r="H13" s="84" t="s">
        <v>461</v>
      </c>
      <c r="I13" s="17" t="s">
        <v>55</v>
      </c>
      <c r="J13" s="14" t="s">
        <v>774</v>
      </c>
      <c r="K13" s="14" t="s">
        <v>52</v>
      </c>
      <c r="L13" s="14" t="s">
        <v>52</v>
      </c>
      <c r="M13" s="14"/>
      <c r="N13" s="62" t="s">
        <v>479</v>
      </c>
      <c r="O13" s="177"/>
    </row>
    <row r="14" spans="1:15" s="50" customFormat="1" ht="36">
      <c r="A14" s="3" t="s">
        <v>860</v>
      </c>
      <c r="B14" s="48" t="s">
        <v>387</v>
      </c>
      <c r="C14" s="80" t="s">
        <v>300</v>
      </c>
      <c r="D14" s="33" t="s">
        <v>299</v>
      </c>
      <c r="E14" s="33" t="s">
        <v>302</v>
      </c>
      <c r="F14" s="33" t="s">
        <v>635</v>
      </c>
      <c r="G14" s="33" t="s">
        <v>34</v>
      </c>
      <c r="H14" s="84" t="s">
        <v>461</v>
      </c>
      <c r="I14" s="33" t="s">
        <v>12</v>
      </c>
      <c r="J14" s="14" t="s">
        <v>774</v>
      </c>
      <c r="K14" s="49" t="s">
        <v>13</v>
      </c>
      <c r="L14" s="49" t="s">
        <v>13</v>
      </c>
      <c r="M14" s="49"/>
      <c r="N14" s="62" t="s">
        <v>479</v>
      </c>
      <c r="O14" s="177"/>
    </row>
    <row r="15" spans="1:15" s="18" customFormat="1" ht="48">
      <c r="A15" s="3" t="s">
        <v>861</v>
      </c>
      <c r="B15" s="17" t="s">
        <v>386</v>
      </c>
      <c r="C15" s="17" t="s">
        <v>108</v>
      </c>
      <c r="D15" s="17" t="s">
        <v>107</v>
      </c>
      <c r="E15" s="17" t="s">
        <v>182</v>
      </c>
      <c r="F15" s="17" t="s">
        <v>636</v>
      </c>
      <c r="G15" s="26" t="s">
        <v>110</v>
      </c>
      <c r="H15" s="84" t="s">
        <v>462</v>
      </c>
      <c r="I15" s="17" t="s">
        <v>109</v>
      </c>
      <c r="J15" s="14" t="s">
        <v>774</v>
      </c>
      <c r="K15" s="14" t="s">
        <v>52</v>
      </c>
      <c r="L15" s="14" t="s">
        <v>52</v>
      </c>
      <c r="M15" s="14"/>
      <c r="N15" s="62" t="s">
        <v>479</v>
      </c>
      <c r="O15" s="178"/>
    </row>
    <row r="16" spans="1:15" s="18" customFormat="1" ht="48">
      <c r="A16" s="3" t="s">
        <v>862</v>
      </c>
      <c r="B16" s="17" t="s">
        <v>386</v>
      </c>
      <c r="C16" s="17" t="s">
        <v>1184</v>
      </c>
      <c r="D16" s="17" t="s">
        <v>111</v>
      </c>
      <c r="E16" s="17" t="s">
        <v>183</v>
      </c>
      <c r="F16" s="17" t="s">
        <v>637</v>
      </c>
      <c r="G16" s="26" t="s">
        <v>110</v>
      </c>
      <c r="H16" s="84" t="s">
        <v>462</v>
      </c>
      <c r="I16" s="17" t="s">
        <v>109</v>
      </c>
      <c r="J16" s="14" t="s">
        <v>774</v>
      </c>
      <c r="K16" s="14" t="s">
        <v>52</v>
      </c>
      <c r="L16" s="14" t="s">
        <v>52</v>
      </c>
      <c r="M16" s="14"/>
      <c r="N16" s="62" t="s">
        <v>479</v>
      </c>
      <c r="O16" s="178"/>
    </row>
    <row r="17" spans="1:15" s="18" customFormat="1" ht="48">
      <c r="A17" s="3" t="s">
        <v>863</v>
      </c>
      <c r="B17" s="17" t="s">
        <v>387</v>
      </c>
      <c r="C17" s="75" t="s">
        <v>114</v>
      </c>
      <c r="D17" s="17" t="s">
        <v>113</v>
      </c>
      <c r="E17" s="17" t="s">
        <v>1195</v>
      </c>
      <c r="F17" s="17" t="s">
        <v>638</v>
      </c>
      <c r="G17" s="26" t="s">
        <v>110</v>
      </c>
      <c r="H17" s="84" t="s">
        <v>462</v>
      </c>
      <c r="I17" s="17" t="s">
        <v>109</v>
      </c>
      <c r="J17" s="14" t="s">
        <v>774</v>
      </c>
      <c r="K17" s="14" t="s">
        <v>52</v>
      </c>
      <c r="L17" s="14" t="s">
        <v>52</v>
      </c>
      <c r="M17" s="14"/>
      <c r="N17" s="62" t="s">
        <v>479</v>
      </c>
      <c r="O17" s="178"/>
    </row>
    <row r="18" spans="1:15" s="18" customFormat="1" ht="60">
      <c r="A18" s="3" t="s">
        <v>864</v>
      </c>
      <c r="B18" s="22" t="s">
        <v>386</v>
      </c>
      <c r="C18" s="75" t="s">
        <v>116</v>
      </c>
      <c r="D18" s="33" t="s">
        <v>115</v>
      </c>
      <c r="E18" s="33" t="s">
        <v>298</v>
      </c>
      <c r="F18" s="17" t="s">
        <v>639</v>
      </c>
      <c r="G18" s="22" t="s">
        <v>62</v>
      </c>
      <c r="H18" s="84" t="s">
        <v>461</v>
      </c>
      <c r="I18" s="17" t="s">
        <v>779</v>
      </c>
      <c r="J18" s="14" t="s">
        <v>774</v>
      </c>
      <c r="K18" s="14" t="s">
        <v>13</v>
      </c>
      <c r="L18" s="14" t="s">
        <v>13</v>
      </c>
      <c r="M18" s="14"/>
      <c r="N18" s="62" t="s">
        <v>479</v>
      </c>
      <c r="O18" s="178"/>
    </row>
    <row r="19" spans="1:15" s="18" customFormat="1" ht="48">
      <c r="A19" s="3" t="s">
        <v>865</v>
      </c>
      <c r="B19" s="22" t="s">
        <v>386</v>
      </c>
      <c r="C19" s="75" t="s">
        <v>118</v>
      </c>
      <c r="D19" s="17" t="s">
        <v>117</v>
      </c>
      <c r="E19" s="17" t="s">
        <v>185</v>
      </c>
      <c r="F19" s="17" t="s">
        <v>640</v>
      </c>
      <c r="G19" s="22" t="s">
        <v>119</v>
      </c>
      <c r="H19" s="84" t="s">
        <v>461</v>
      </c>
      <c r="I19" s="17" t="s">
        <v>779</v>
      </c>
      <c r="J19" s="14" t="s">
        <v>774</v>
      </c>
      <c r="K19" s="14" t="s">
        <v>13</v>
      </c>
      <c r="L19" s="14" t="s">
        <v>13</v>
      </c>
      <c r="M19" s="14"/>
      <c r="N19" s="62" t="s">
        <v>479</v>
      </c>
      <c r="O19" s="178"/>
    </row>
    <row r="20" spans="1:15" s="18" customFormat="1" ht="24">
      <c r="A20" s="3" t="s">
        <v>866</v>
      </c>
      <c r="B20" s="17" t="s">
        <v>386</v>
      </c>
      <c r="C20" s="75" t="s">
        <v>121</v>
      </c>
      <c r="D20" s="17" t="s">
        <v>120</v>
      </c>
      <c r="E20" s="17" t="s">
        <v>122</v>
      </c>
      <c r="F20" s="17" t="s">
        <v>641</v>
      </c>
      <c r="G20" s="22" t="s">
        <v>34</v>
      </c>
      <c r="H20" s="84" t="s">
        <v>461</v>
      </c>
      <c r="I20" s="17" t="s">
        <v>11</v>
      </c>
      <c r="J20" s="14" t="s">
        <v>774</v>
      </c>
      <c r="K20" s="14" t="s">
        <v>13</v>
      </c>
      <c r="L20" s="14" t="s">
        <v>13</v>
      </c>
      <c r="M20" s="14"/>
      <c r="N20" s="62" t="s">
        <v>479</v>
      </c>
      <c r="O20" s="178"/>
    </row>
    <row r="21" spans="1:15" s="18" customFormat="1" ht="24">
      <c r="A21" s="3" t="s">
        <v>867</v>
      </c>
      <c r="B21" s="17" t="s">
        <v>386</v>
      </c>
      <c r="C21" s="75" t="s">
        <v>124</v>
      </c>
      <c r="D21" s="17" t="s">
        <v>123</v>
      </c>
      <c r="E21" s="17" t="s">
        <v>125</v>
      </c>
      <c r="F21" s="17" t="s">
        <v>642</v>
      </c>
      <c r="G21" s="22" t="s">
        <v>34</v>
      </c>
      <c r="H21" s="84" t="s">
        <v>461</v>
      </c>
      <c r="I21" s="17" t="s">
        <v>11</v>
      </c>
      <c r="J21" s="14" t="s">
        <v>774</v>
      </c>
      <c r="K21" s="14" t="s">
        <v>13</v>
      </c>
      <c r="L21" s="14" t="s">
        <v>13</v>
      </c>
      <c r="M21" s="14"/>
      <c r="N21" s="62" t="s">
        <v>479</v>
      </c>
      <c r="O21" s="149"/>
    </row>
    <row r="22" spans="1:15" s="18" customFormat="1" ht="25.2">
      <c r="A22" s="3" t="s">
        <v>868</v>
      </c>
      <c r="B22" s="17" t="s">
        <v>387</v>
      </c>
      <c r="C22" s="28" t="s">
        <v>127</v>
      </c>
      <c r="D22" s="17" t="s">
        <v>126</v>
      </c>
      <c r="E22" s="28" t="s">
        <v>186</v>
      </c>
      <c r="F22" s="17" t="s">
        <v>643</v>
      </c>
      <c r="G22" s="22" t="s">
        <v>34</v>
      </c>
      <c r="H22" s="84" t="s">
        <v>461</v>
      </c>
      <c r="I22" s="17" t="s">
        <v>12</v>
      </c>
      <c r="J22" s="14" t="s">
        <v>774</v>
      </c>
      <c r="K22" s="14" t="s">
        <v>13</v>
      </c>
      <c r="L22" s="14" t="s">
        <v>13</v>
      </c>
      <c r="M22" s="14"/>
      <c r="N22" s="62" t="s">
        <v>479</v>
      </c>
      <c r="O22" s="149"/>
    </row>
    <row r="23" spans="1:15" s="18" customFormat="1" ht="25.2">
      <c r="A23" s="3" t="s">
        <v>869</v>
      </c>
      <c r="B23" s="17" t="s">
        <v>387</v>
      </c>
      <c r="C23" s="28" t="s">
        <v>129</v>
      </c>
      <c r="D23" s="17" t="s">
        <v>128</v>
      </c>
      <c r="E23" s="28" t="s">
        <v>187</v>
      </c>
      <c r="F23" s="17" t="s">
        <v>644</v>
      </c>
      <c r="G23" s="22" t="s">
        <v>34</v>
      </c>
      <c r="H23" s="84" t="s">
        <v>461</v>
      </c>
      <c r="I23" s="17" t="s">
        <v>12</v>
      </c>
      <c r="J23" s="14" t="s">
        <v>774</v>
      </c>
      <c r="K23" s="14" t="s">
        <v>13</v>
      </c>
      <c r="L23" s="14" t="s">
        <v>13</v>
      </c>
      <c r="M23" s="14"/>
      <c r="N23" s="62" t="s">
        <v>479</v>
      </c>
      <c r="O23" s="149"/>
    </row>
    <row r="24" spans="1:15" s="18" customFormat="1" ht="25.2">
      <c r="A24" s="3" t="s">
        <v>870</v>
      </c>
      <c r="B24" s="17" t="s">
        <v>387</v>
      </c>
      <c r="C24" s="28" t="s">
        <v>131</v>
      </c>
      <c r="D24" s="17" t="s">
        <v>130</v>
      </c>
      <c r="E24" s="28" t="s">
        <v>188</v>
      </c>
      <c r="F24" s="17" t="s">
        <v>645</v>
      </c>
      <c r="G24" s="22" t="s">
        <v>34</v>
      </c>
      <c r="H24" s="84" t="s">
        <v>461</v>
      </c>
      <c r="I24" s="17" t="s">
        <v>12</v>
      </c>
      <c r="J24" s="14" t="s">
        <v>774</v>
      </c>
      <c r="K24" s="14" t="s">
        <v>13</v>
      </c>
      <c r="L24" s="14" t="s">
        <v>13</v>
      </c>
      <c r="M24" s="14"/>
      <c r="N24" s="62" t="s">
        <v>479</v>
      </c>
      <c r="O24" s="149"/>
    </row>
    <row r="25" spans="1:15" s="18" customFormat="1" ht="36">
      <c r="A25" s="3" t="s">
        <v>871</v>
      </c>
      <c r="B25" s="17" t="s">
        <v>387</v>
      </c>
      <c r="C25" s="17" t="s">
        <v>1202</v>
      </c>
      <c r="D25" s="17" t="s">
        <v>132</v>
      </c>
      <c r="E25" s="17" t="s">
        <v>189</v>
      </c>
      <c r="F25" s="17" t="s">
        <v>646</v>
      </c>
      <c r="G25" s="22" t="s">
        <v>34</v>
      </c>
      <c r="H25" s="84" t="s">
        <v>461</v>
      </c>
      <c r="I25" s="22" t="s">
        <v>12</v>
      </c>
      <c r="J25" s="14" t="s">
        <v>774</v>
      </c>
      <c r="K25" s="14" t="s">
        <v>13</v>
      </c>
      <c r="L25" s="14" t="s">
        <v>13</v>
      </c>
      <c r="M25" s="14"/>
      <c r="N25" s="62" t="s">
        <v>479</v>
      </c>
      <c r="O25" s="179"/>
    </row>
    <row r="26" spans="1:15" s="18" customFormat="1" ht="36">
      <c r="A26" s="3" t="s">
        <v>872</v>
      </c>
      <c r="B26" s="17" t="s">
        <v>387</v>
      </c>
      <c r="C26" s="17" t="s">
        <v>135</v>
      </c>
      <c r="D26" s="17" t="s">
        <v>134</v>
      </c>
      <c r="E26" s="17" t="s">
        <v>190</v>
      </c>
      <c r="F26" s="17" t="s">
        <v>647</v>
      </c>
      <c r="G26" s="22" t="s">
        <v>34</v>
      </c>
      <c r="H26" s="84" t="s">
        <v>461</v>
      </c>
      <c r="I26" s="17" t="s">
        <v>12</v>
      </c>
      <c r="J26" s="14" t="s">
        <v>774</v>
      </c>
      <c r="K26" s="14" t="s">
        <v>13</v>
      </c>
      <c r="L26" s="14" t="s">
        <v>13</v>
      </c>
      <c r="M26" s="14"/>
      <c r="N26" s="62" t="s">
        <v>479</v>
      </c>
      <c r="O26" s="178"/>
    </row>
    <row r="27" spans="1:15" s="18" customFormat="1" ht="24">
      <c r="A27" s="3" t="s">
        <v>873</v>
      </c>
      <c r="B27" s="17" t="s">
        <v>387</v>
      </c>
      <c r="C27" s="75" t="s">
        <v>137</v>
      </c>
      <c r="D27" s="17" t="s">
        <v>136</v>
      </c>
      <c r="E27" s="28" t="s">
        <v>191</v>
      </c>
      <c r="F27" s="17" t="s">
        <v>648</v>
      </c>
      <c r="G27" s="22" t="s">
        <v>34</v>
      </c>
      <c r="H27" s="84" t="s">
        <v>461</v>
      </c>
      <c r="I27" s="22" t="s">
        <v>12</v>
      </c>
      <c r="J27" s="14" t="s">
        <v>774</v>
      </c>
      <c r="K27" s="14" t="s">
        <v>13</v>
      </c>
      <c r="L27" s="14" t="s">
        <v>13</v>
      </c>
      <c r="M27" s="14"/>
      <c r="N27" s="62" t="s">
        <v>479</v>
      </c>
      <c r="O27" s="178"/>
    </row>
    <row r="28" spans="1:15" s="18" customFormat="1" ht="36">
      <c r="A28" s="3" t="s">
        <v>874</v>
      </c>
      <c r="B28" s="17" t="s">
        <v>387</v>
      </c>
      <c r="C28" s="75" t="s">
        <v>139</v>
      </c>
      <c r="D28" s="17" t="s">
        <v>138</v>
      </c>
      <c r="E28" s="17" t="s">
        <v>192</v>
      </c>
      <c r="F28" s="17" t="s">
        <v>649</v>
      </c>
      <c r="G28" s="22" t="s">
        <v>34</v>
      </c>
      <c r="H28" s="84" t="s">
        <v>461</v>
      </c>
      <c r="I28" s="22" t="s">
        <v>12</v>
      </c>
      <c r="J28" s="14" t="s">
        <v>774</v>
      </c>
      <c r="K28" s="14" t="s">
        <v>13</v>
      </c>
      <c r="L28" s="14" t="s">
        <v>13</v>
      </c>
      <c r="M28" s="14"/>
      <c r="N28" s="62" t="s">
        <v>479</v>
      </c>
      <c r="O28" s="178"/>
    </row>
    <row r="29" spans="1:15" s="18" customFormat="1" ht="36">
      <c r="A29" s="3" t="s">
        <v>875</v>
      </c>
      <c r="B29" s="17" t="s">
        <v>387</v>
      </c>
      <c r="C29" s="75" t="s">
        <v>141</v>
      </c>
      <c r="D29" s="17" t="s">
        <v>140</v>
      </c>
      <c r="E29" s="17" t="s">
        <v>193</v>
      </c>
      <c r="F29" s="17" t="s">
        <v>650</v>
      </c>
      <c r="G29" s="22" t="s">
        <v>34</v>
      </c>
      <c r="H29" s="84" t="s">
        <v>461</v>
      </c>
      <c r="I29" s="22" t="s">
        <v>12</v>
      </c>
      <c r="J29" s="14" t="s">
        <v>774</v>
      </c>
      <c r="K29" s="14" t="s">
        <v>13</v>
      </c>
      <c r="L29" s="14" t="s">
        <v>13</v>
      </c>
      <c r="M29" s="14"/>
      <c r="N29" s="62" t="s">
        <v>479</v>
      </c>
      <c r="O29" s="178"/>
    </row>
    <row r="30" spans="1:15" s="18" customFormat="1" ht="24">
      <c r="A30" s="3" t="s">
        <v>876</v>
      </c>
      <c r="B30" s="17" t="s">
        <v>387</v>
      </c>
      <c r="C30" s="75" t="s">
        <v>143</v>
      </c>
      <c r="D30" s="17" t="s">
        <v>142</v>
      </c>
      <c r="E30" s="28" t="s">
        <v>194</v>
      </c>
      <c r="F30" s="17" t="s">
        <v>651</v>
      </c>
      <c r="G30" s="22" t="s">
        <v>34</v>
      </c>
      <c r="H30" s="84" t="s">
        <v>461</v>
      </c>
      <c r="I30" s="22" t="s">
        <v>12</v>
      </c>
      <c r="J30" s="14" t="s">
        <v>774</v>
      </c>
      <c r="K30" s="14" t="s">
        <v>13</v>
      </c>
      <c r="L30" s="14" t="s">
        <v>13</v>
      </c>
      <c r="M30" s="14"/>
      <c r="N30" s="62" t="s">
        <v>479</v>
      </c>
      <c r="O30" s="178"/>
    </row>
    <row r="31" spans="1:15" s="18" customFormat="1" ht="25.2">
      <c r="A31" s="3" t="s">
        <v>877</v>
      </c>
      <c r="B31" s="17" t="s">
        <v>387</v>
      </c>
      <c r="C31" s="75" t="s">
        <v>145</v>
      </c>
      <c r="D31" s="17" t="s">
        <v>144</v>
      </c>
      <c r="E31" s="28" t="s">
        <v>195</v>
      </c>
      <c r="F31" s="17" t="s">
        <v>652</v>
      </c>
      <c r="G31" s="22" t="s">
        <v>34</v>
      </c>
      <c r="H31" s="84" t="s">
        <v>461</v>
      </c>
      <c r="I31" s="22" t="s">
        <v>12</v>
      </c>
      <c r="J31" s="14" t="s">
        <v>774</v>
      </c>
      <c r="K31" s="14" t="s">
        <v>13</v>
      </c>
      <c r="L31" s="14" t="s">
        <v>13</v>
      </c>
      <c r="M31" s="14"/>
      <c r="N31" s="62" t="s">
        <v>479</v>
      </c>
      <c r="O31" s="177"/>
    </row>
    <row r="32" spans="1:15" s="18" customFormat="1" ht="25.2">
      <c r="A32" s="3" t="s">
        <v>878</v>
      </c>
      <c r="B32" s="17" t="s">
        <v>387</v>
      </c>
      <c r="C32" s="75" t="s">
        <v>147</v>
      </c>
      <c r="D32" s="17" t="s">
        <v>146</v>
      </c>
      <c r="E32" s="28" t="s">
        <v>196</v>
      </c>
      <c r="F32" s="17" t="s">
        <v>653</v>
      </c>
      <c r="G32" s="22" t="s">
        <v>34</v>
      </c>
      <c r="H32" s="84" t="s">
        <v>461</v>
      </c>
      <c r="I32" s="22" t="s">
        <v>12</v>
      </c>
      <c r="J32" s="14" t="s">
        <v>774</v>
      </c>
      <c r="K32" s="14" t="s">
        <v>13</v>
      </c>
      <c r="L32" s="14" t="s">
        <v>13</v>
      </c>
      <c r="M32" s="14"/>
      <c r="N32" s="62" t="s">
        <v>479</v>
      </c>
      <c r="O32" s="177"/>
    </row>
    <row r="33" spans="1:15" s="18" customFormat="1" ht="60">
      <c r="A33" s="3" t="s">
        <v>879</v>
      </c>
      <c r="B33" s="17" t="s">
        <v>387</v>
      </c>
      <c r="C33" s="75" t="s">
        <v>149</v>
      </c>
      <c r="D33" s="17" t="s">
        <v>148</v>
      </c>
      <c r="E33" s="17" t="s">
        <v>197</v>
      </c>
      <c r="F33" s="17" t="s">
        <v>1180</v>
      </c>
      <c r="G33" s="22" t="s">
        <v>34</v>
      </c>
      <c r="H33" s="84" t="s">
        <v>461</v>
      </c>
      <c r="I33" s="22" t="s">
        <v>12</v>
      </c>
      <c r="J33" s="14" t="s">
        <v>774</v>
      </c>
      <c r="K33" s="14" t="s">
        <v>13</v>
      </c>
      <c r="L33" s="14" t="s">
        <v>13</v>
      </c>
      <c r="M33" s="14"/>
      <c r="N33" s="62" t="s">
        <v>479</v>
      </c>
      <c r="O33" s="177"/>
    </row>
    <row r="34" spans="1:15" s="18" customFormat="1" ht="60">
      <c r="A34" s="3" t="s">
        <v>880</v>
      </c>
      <c r="B34" s="17" t="s">
        <v>387</v>
      </c>
      <c r="C34" s="75" t="s">
        <v>151</v>
      </c>
      <c r="D34" s="17" t="s">
        <v>150</v>
      </c>
      <c r="E34" s="17" t="s">
        <v>197</v>
      </c>
      <c r="F34" s="17" t="s">
        <v>654</v>
      </c>
      <c r="G34" s="22" t="s">
        <v>34</v>
      </c>
      <c r="H34" s="84" t="s">
        <v>461</v>
      </c>
      <c r="I34" s="22" t="s">
        <v>12</v>
      </c>
      <c r="J34" s="14" t="s">
        <v>774</v>
      </c>
      <c r="K34" s="14" t="s">
        <v>13</v>
      </c>
      <c r="L34" s="14" t="s">
        <v>13</v>
      </c>
      <c r="M34" s="14"/>
      <c r="N34" s="62" t="s">
        <v>479</v>
      </c>
      <c r="O34" s="177"/>
    </row>
    <row r="35" spans="1:15" s="47" customFormat="1" ht="48">
      <c r="A35" s="3" t="s">
        <v>881</v>
      </c>
      <c r="B35" s="45" t="s">
        <v>388</v>
      </c>
      <c r="C35" s="81" t="s">
        <v>454</v>
      </c>
      <c r="D35" s="46" t="s">
        <v>165</v>
      </c>
      <c r="E35" s="46" t="s">
        <v>293</v>
      </c>
      <c r="F35" s="81" t="s">
        <v>655</v>
      </c>
      <c r="G35" s="46" t="s">
        <v>296</v>
      </c>
      <c r="H35" s="84" t="s">
        <v>461</v>
      </c>
      <c r="I35" s="46" t="s">
        <v>164</v>
      </c>
      <c r="J35" s="14" t="s">
        <v>774</v>
      </c>
      <c r="K35" s="46" t="s">
        <v>63</v>
      </c>
      <c r="L35" s="46" t="s">
        <v>63</v>
      </c>
      <c r="M35" s="81"/>
      <c r="N35" s="62" t="s">
        <v>479</v>
      </c>
      <c r="O35" s="177"/>
    </row>
    <row r="36" spans="1:15" s="47" customFormat="1" ht="48">
      <c r="A36" s="3" t="s">
        <v>882</v>
      </c>
      <c r="B36" s="45" t="s">
        <v>388</v>
      </c>
      <c r="C36" s="81" t="s">
        <v>455</v>
      </c>
      <c r="D36" s="46" t="s">
        <v>163</v>
      </c>
      <c r="E36" s="81" t="s">
        <v>1196</v>
      </c>
      <c r="F36" s="81" t="s">
        <v>656</v>
      </c>
      <c r="G36" s="46" t="s">
        <v>296</v>
      </c>
      <c r="H36" s="84" t="s">
        <v>461</v>
      </c>
      <c r="I36" s="46" t="s">
        <v>164</v>
      </c>
      <c r="J36" s="14" t="s">
        <v>774</v>
      </c>
      <c r="K36" s="46" t="s">
        <v>63</v>
      </c>
      <c r="L36" s="46" t="s">
        <v>63</v>
      </c>
      <c r="M36" s="81"/>
      <c r="N36" s="62" t="s">
        <v>479</v>
      </c>
      <c r="O36" s="177"/>
    </row>
    <row r="37" spans="1:15" s="47" customFormat="1" ht="25.2">
      <c r="A37" s="3" t="s">
        <v>883</v>
      </c>
      <c r="B37" s="45" t="s">
        <v>387</v>
      </c>
      <c r="C37" s="81" t="s">
        <v>390</v>
      </c>
      <c r="D37" s="46" t="s">
        <v>295</v>
      </c>
      <c r="E37" s="46" t="s">
        <v>297</v>
      </c>
      <c r="F37" s="81" t="s">
        <v>657</v>
      </c>
      <c r="G37" s="46" t="s">
        <v>56</v>
      </c>
      <c r="H37" s="84" t="s">
        <v>461</v>
      </c>
      <c r="I37" s="46" t="s">
        <v>89</v>
      </c>
      <c r="J37" s="14" t="s">
        <v>774</v>
      </c>
      <c r="K37" s="46" t="s">
        <v>63</v>
      </c>
      <c r="L37" s="46" t="s">
        <v>63</v>
      </c>
      <c r="M37" s="81"/>
      <c r="N37" s="62" t="s">
        <v>479</v>
      </c>
      <c r="O37" s="177"/>
    </row>
    <row r="38" spans="1:15" ht="36">
      <c r="A38" s="3" t="s">
        <v>884</v>
      </c>
      <c r="B38" s="17" t="s">
        <v>387</v>
      </c>
      <c r="C38" s="75" t="s">
        <v>391</v>
      </c>
      <c r="D38" s="33" t="s">
        <v>1376</v>
      </c>
      <c r="E38" s="17" t="s">
        <v>242</v>
      </c>
      <c r="F38" s="17" t="s">
        <v>658</v>
      </c>
      <c r="G38" s="17" t="s">
        <v>239</v>
      </c>
      <c r="H38" s="84" t="s">
        <v>461</v>
      </c>
      <c r="I38" s="22" t="s">
        <v>238</v>
      </c>
      <c r="J38" s="14" t="s">
        <v>774</v>
      </c>
      <c r="K38" s="17" t="s">
        <v>240</v>
      </c>
      <c r="L38" s="14" t="s">
        <v>240</v>
      </c>
      <c r="M38" s="14"/>
      <c r="N38" s="62" t="s">
        <v>479</v>
      </c>
      <c r="O38" s="177"/>
    </row>
    <row r="39" spans="1:15" ht="42" customHeight="1">
      <c r="A39" s="3" t="s">
        <v>885</v>
      </c>
      <c r="B39" s="17" t="s">
        <v>387</v>
      </c>
      <c r="C39" s="75" t="s">
        <v>392</v>
      </c>
      <c r="D39" s="33" t="s">
        <v>1504</v>
      </c>
      <c r="E39" s="17" t="s">
        <v>1375</v>
      </c>
      <c r="F39" s="17" t="s">
        <v>1374</v>
      </c>
      <c r="G39" s="17" t="s">
        <v>239</v>
      </c>
      <c r="H39" s="84" t="s">
        <v>461</v>
      </c>
      <c r="I39" s="22" t="s">
        <v>238</v>
      </c>
      <c r="J39" s="14" t="s">
        <v>774</v>
      </c>
      <c r="K39" s="17" t="s">
        <v>240</v>
      </c>
      <c r="L39" s="14" t="s">
        <v>240</v>
      </c>
      <c r="M39" s="14"/>
      <c r="N39" s="62" t="s">
        <v>479</v>
      </c>
      <c r="O39" s="177"/>
    </row>
    <row r="40" spans="1:15" ht="24">
      <c r="A40" s="3" t="s">
        <v>886</v>
      </c>
      <c r="B40" s="17" t="s">
        <v>387</v>
      </c>
      <c r="C40" s="75" t="s">
        <v>211</v>
      </c>
      <c r="D40" s="33" t="s">
        <v>247</v>
      </c>
      <c r="E40" s="17" t="s">
        <v>245</v>
      </c>
      <c r="F40" s="17" t="s">
        <v>659</v>
      </c>
      <c r="G40" s="17" t="s">
        <v>34</v>
      </c>
      <c r="H40" s="84" t="s">
        <v>461</v>
      </c>
      <c r="I40" s="22" t="s">
        <v>12</v>
      </c>
      <c r="J40" s="14" t="s">
        <v>774</v>
      </c>
      <c r="K40" s="17" t="s">
        <v>13</v>
      </c>
      <c r="L40" s="14" t="s">
        <v>13</v>
      </c>
      <c r="M40" s="14"/>
      <c r="N40" s="62" t="s">
        <v>479</v>
      </c>
      <c r="O40" s="177"/>
    </row>
    <row r="41" spans="1:15" ht="24">
      <c r="A41" s="3" t="s">
        <v>887</v>
      </c>
      <c r="B41" s="17" t="s">
        <v>387</v>
      </c>
      <c r="C41" s="75" t="s">
        <v>456</v>
      </c>
      <c r="D41" s="33" t="s">
        <v>235</v>
      </c>
      <c r="E41" s="17" t="s">
        <v>246</v>
      </c>
      <c r="F41" s="17" t="s">
        <v>660</v>
      </c>
      <c r="G41" s="17" t="s">
        <v>34</v>
      </c>
      <c r="H41" s="84" t="s">
        <v>461</v>
      </c>
      <c r="I41" s="22" t="s">
        <v>12</v>
      </c>
      <c r="J41" s="14" t="s">
        <v>774</v>
      </c>
      <c r="K41" s="17" t="s">
        <v>13</v>
      </c>
      <c r="L41" s="14" t="s">
        <v>13</v>
      </c>
      <c r="M41" s="14"/>
      <c r="N41" s="62" t="s">
        <v>479</v>
      </c>
      <c r="O41" s="177"/>
    </row>
    <row r="42" spans="1:15" ht="24">
      <c r="A42" s="3" t="s">
        <v>888</v>
      </c>
      <c r="B42" s="17" t="s">
        <v>387</v>
      </c>
      <c r="C42" s="75" t="s">
        <v>304</v>
      </c>
      <c r="D42" s="33" t="s">
        <v>303</v>
      </c>
      <c r="E42" s="17" t="s">
        <v>305</v>
      </c>
      <c r="F42" s="17" t="s">
        <v>661</v>
      </c>
      <c r="G42" s="17" t="s">
        <v>34</v>
      </c>
      <c r="H42" s="84" t="s">
        <v>461</v>
      </c>
      <c r="I42" s="22" t="s">
        <v>12</v>
      </c>
      <c r="J42" s="14" t="s">
        <v>774</v>
      </c>
      <c r="K42" s="17" t="s">
        <v>13</v>
      </c>
      <c r="L42" s="14" t="s">
        <v>13</v>
      </c>
      <c r="M42" s="14"/>
      <c r="N42" s="62" t="s">
        <v>479</v>
      </c>
      <c r="O42" s="177"/>
    </row>
    <row r="43" spans="1:15" ht="36">
      <c r="A43" s="3" t="s">
        <v>889</v>
      </c>
      <c r="B43" s="17" t="s">
        <v>387</v>
      </c>
      <c r="C43" s="75" t="s">
        <v>457</v>
      </c>
      <c r="D43" s="33" t="s">
        <v>1377</v>
      </c>
      <c r="E43" s="17" t="s">
        <v>236</v>
      </c>
      <c r="F43" s="17" t="s">
        <v>662</v>
      </c>
      <c r="G43" s="17" t="s">
        <v>34</v>
      </c>
      <c r="H43" s="84" t="s">
        <v>461</v>
      </c>
      <c r="I43" s="22" t="s">
        <v>12</v>
      </c>
      <c r="J43" s="14" t="s">
        <v>774</v>
      </c>
      <c r="K43" s="17" t="s">
        <v>13</v>
      </c>
      <c r="L43" s="14" t="s">
        <v>13</v>
      </c>
      <c r="M43" s="14"/>
      <c r="N43" s="62" t="s">
        <v>479</v>
      </c>
      <c r="O43" s="178"/>
    </row>
    <row r="44" spans="1:15" ht="33" customHeight="1">
      <c r="A44" s="3" t="s">
        <v>890</v>
      </c>
      <c r="B44" s="17" t="s">
        <v>387</v>
      </c>
      <c r="C44" s="75" t="s">
        <v>458</v>
      </c>
      <c r="D44" s="33" t="s">
        <v>1378</v>
      </c>
      <c r="E44" s="17" t="s">
        <v>253</v>
      </c>
      <c r="F44" s="17" t="s">
        <v>663</v>
      </c>
      <c r="G44" s="17" t="s">
        <v>34</v>
      </c>
      <c r="H44" s="84" t="s">
        <v>461</v>
      </c>
      <c r="I44" s="22" t="s">
        <v>12</v>
      </c>
      <c r="J44" s="14" t="s">
        <v>774</v>
      </c>
      <c r="K44" s="17" t="s">
        <v>13</v>
      </c>
      <c r="L44" s="14" t="s">
        <v>13</v>
      </c>
      <c r="M44" s="14"/>
      <c r="N44" s="62" t="s">
        <v>479</v>
      </c>
    </row>
    <row r="45" spans="1:15" ht="31.2">
      <c r="A45" s="3" t="s">
        <v>891</v>
      </c>
      <c r="B45" s="17" t="s">
        <v>387</v>
      </c>
      <c r="C45" s="75" t="s">
        <v>459</v>
      </c>
      <c r="D45" s="33" t="s">
        <v>1379</v>
      </c>
      <c r="E45" s="17" t="s">
        <v>237</v>
      </c>
      <c r="F45" s="17" t="s">
        <v>664</v>
      </c>
      <c r="G45" s="17" t="s">
        <v>34</v>
      </c>
      <c r="H45" s="84" t="s">
        <v>461</v>
      </c>
      <c r="I45" s="22" t="s">
        <v>12</v>
      </c>
      <c r="J45" s="14" t="s">
        <v>774</v>
      </c>
      <c r="K45" s="17" t="s">
        <v>13</v>
      </c>
      <c r="L45" s="14" t="s">
        <v>13</v>
      </c>
      <c r="M45" s="14"/>
      <c r="N45" s="62" t="s">
        <v>479</v>
      </c>
    </row>
    <row r="46" spans="1:15" ht="24">
      <c r="A46" s="3" t="s">
        <v>892</v>
      </c>
      <c r="B46" s="48" t="s">
        <v>34</v>
      </c>
      <c r="C46" s="75" t="s">
        <v>212</v>
      </c>
      <c r="D46" s="33" t="s">
        <v>243</v>
      </c>
      <c r="E46" s="17" t="s">
        <v>209</v>
      </c>
      <c r="F46" s="17" t="s">
        <v>665</v>
      </c>
      <c r="G46" s="17" t="s">
        <v>34</v>
      </c>
      <c r="H46" s="84" t="s">
        <v>461</v>
      </c>
      <c r="I46" s="22" t="s">
        <v>12</v>
      </c>
      <c r="J46" s="14" t="s">
        <v>774</v>
      </c>
      <c r="K46" s="17" t="s">
        <v>13</v>
      </c>
      <c r="L46" s="14" t="s">
        <v>13</v>
      </c>
      <c r="M46" s="14"/>
      <c r="N46" s="62" t="s">
        <v>479</v>
      </c>
    </row>
    <row r="47" spans="1:15" ht="24">
      <c r="A47" s="3" t="s">
        <v>893</v>
      </c>
      <c r="B47" s="48" t="s">
        <v>34</v>
      </c>
      <c r="C47" s="75" t="s">
        <v>213</v>
      </c>
      <c r="D47" s="33" t="s">
        <v>244</v>
      </c>
      <c r="E47" s="17" t="s">
        <v>210</v>
      </c>
      <c r="F47" s="17" t="s">
        <v>666</v>
      </c>
      <c r="G47" s="17" t="s">
        <v>34</v>
      </c>
      <c r="H47" s="84" t="s">
        <v>461</v>
      </c>
      <c r="I47" s="22" t="s">
        <v>12</v>
      </c>
      <c r="J47" s="14" t="s">
        <v>774</v>
      </c>
      <c r="K47" s="17" t="s">
        <v>13</v>
      </c>
      <c r="L47" s="14" t="s">
        <v>13</v>
      </c>
      <c r="M47" s="14"/>
      <c r="N47" s="62" t="s">
        <v>479</v>
      </c>
    </row>
    <row r="48" spans="1:15" ht="36">
      <c r="A48" s="3" t="s">
        <v>894</v>
      </c>
      <c r="B48" s="17" t="s">
        <v>34</v>
      </c>
      <c r="C48" s="75" t="s">
        <v>228</v>
      </c>
      <c r="D48" s="33" t="s">
        <v>1398</v>
      </c>
      <c r="E48" s="17" t="s">
        <v>1410</v>
      </c>
      <c r="F48" s="17" t="s">
        <v>1414</v>
      </c>
      <c r="G48" s="17" t="s">
        <v>34</v>
      </c>
      <c r="H48" s="84" t="s">
        <v>461</v>
      </c>
      <c r="I48" s="22" t="s">
        <v>12</v>
      </c>
      <c r="J48" s="14" t="s">
        <v>774</v>
      </c>
      <c r="K48" s="17" t="s">
        <v>13</v>
      </c>
      <c r="L48" s="14" t="s">
        <v>13</v>
      </c>
      <c r="M48" s="14"/>
      <c r="N48" s="62" t="s">
        <v>479</v>
      </c>
      <c r="O48" s="180"/>
    </row>
    <row r="49" spans="1:15" ht="72">
      <c r="A49" s="3" t="s">
        <v>895</v>
      </c>
      <c r="B49" s="17" t="s">
        <v>34</v>
      </c>
      <c r="C49" s="75" t="s">
        <v>229</v>
      </c>
      <c r="D49" s="33" t="s">
        <v>1399</v>
      </c>
      <c r="E49" s="17" t="s">
        <v>1408</v>
      </c>
      <c r="F49" s="17" t="s">
        <v>1415</v>
      </c>
      <c r="G49" s="17" t="s">
        <v>34</v>
      </c>
      <c r="H49" s="84" t="s">
        <v>461</v>
      </c>
      <c r="I49" s="22" t="s">
        <v>12</v>
      </c>
      <c r="J49" s="14" t="s">
        <v>774</v>
      </c>
      <c r="K49" s="17" t="s">
        <v>13</v>
      </c>
      <c r="L49" s="14" t="s">
        <v>13</v>
      </c>
      <c r="M49" s="14"/>
      <c r="N49" s="62" t="s">
        <v>479</v>
      </c>
      <c r="O49" s="180"/>
    </row>
    <row r="50" spans="1:15" ht="60">
      <c r="A50" s="3" t="s">
        <v>896</v>
      </c>
      <c r="B50" s="17" t="s">
        <v>34</v>
      </c>
      <c r="C50" s="75" t="s">
        <v>230</v>
      </c>
      <c r="D50" s="33" t="s">
        <v>1400</v>
      </c>
      <c r="E50" s="17" t="s">
        <v>1409</v>
      </c>
      <c r="F50" s="17" t="s">
        <v>1404</v>
      </c>
      <c r="G50" s="17" t="s">
        <v>34</v>
      </c>
      <c r="H50" s="84" t="s">
        <v>461</v>
      </c>
      <c r="I50" s="22" t="s">
        <v>12</v>
      </c>
      <c r="J50" s="14" t="s">
        <v>774</v>
      </c>
      <c r="K50" s="17" t="s">
        <v>13</v>
      </c>
      <c r="L50" s="14" t="s">
        <v>13</v>
      </c>
      <c r="M50" s="14"/>
      <c r="N50" s="62" t="s">
        <v>479</v>
      </c>
      <c r="O50" s="180"/>
    </row>
    <row r="51" spans="1:15" ht="36">
      <c r="A51" s="3" t="s">
        <v>897</v>
      </c>
      <c r="B51" s="17" t="s">
        <v>34</v>
      </c>
      <c r="C51" s="75" t="s">
        <v>231</v>
      </c>
      <c r="D51" s="33" t="s">
        <v>1401</v>
      </c>
      <c r="E51" s="17" t="s">
        <v>1411</v>
      </c>
      <c r="F51" s="17" t="s">
        <v>1405</v>
      </c>
      <c r="G51" s="17" t="s">
        <v>34</v>
      </c>
      <c r="H51" s="84" t="s">
        <v>461</v>
      </c>
      <c r="I51" s="22" t="s">
        <v>12</v>
      </c>
      <c r="J51" s="14" t="s">
        <v>774</v>
      </c>
      <c r="K51" s="17" t="s">
        <v>13</v>
      </c>
      <c r="L51" s="14" t="s">
        <v>13</v>
      </c>
      <c r="M51" s="14"/>
      <c r="N51" s="62" t="s">
        <v>479</v>
      </c>
      <c r="O51" s="180"/>
    </row>
    <row r="52" spans="1:15" ht="72">
      <c r="A52" s="3" t="s">
        <v>898</v>
      </c>
      <c r="B52" s="17" t="s">
        <v>34</v>
      </c>
      <c r="C52" s="75" t="s">
        <v>232</v>
      </c>
      <c r="D52" s="33" t="s">
        <v>1402</v>
      </c>
      <c r="E52" s="17" t="s">
        <v>1412</v>
      </c>
      <c r="F52" s="17" t="s">
        <v>1406</v>
      </c>
      <c r="G52" s="17" t="s">
        <v>34</v>
      </c>
      <c r="H52" s="84" t="s">
        <v>461</v>
      </c>
      <c r="I52" s="22" t="s">
        <v>12</v>
      </c>
      <c r="J52" s="14" t="s">
        <v>774</v>
      </c>
      <c r="K52" s="17" t="s">
        <v>13</v>
      </c>
      <c r="L52" s="14" t="s">
        <v>13</v>
      </c>
      <c r="M52" s="14"/>
      <c r="N52" s="62" t="s">
        <v>479</v>
      </c>
      <c r="O52" s="180"/>
    </row>
    <row r="53" spans="1:15" ht="36">
      <c r="A53" s="3" t="s">
        <v>899</v>
      </c>
      <c r="B53" s="17" t="s">
        <v>34</v>
      </c>
      <c r="C53" s="75" t="s">
        <v>233</v>
      </c>
      <c r="D53" s="33" t="s">
        <v>1403</v>
      </c>
      <c r="E53" s="17" t="s">
        <v>1413</v>
      </c>
      <c r="F53" s="17" t="s">
        <v>1407</v>
      </c>
      <c r="G53" s="17" t="s">
        <v>34</v>
      </c>
      <c r="H53" s="84" t="s">
        <v>461</v>
      </c>
      <c r="I53" s="22" t="s">
        <v>12</v>
      </c>
      <c r="J53" s="14" t="s">
        <v>774</v>
      </c>
      <c r="K53" s="17" t="s">
        <v>13</v>
      </c>
      <c r="L53" s="14" t="s">
        <v>13</v>
      </c>
      <c r="M53" s="14"/>
      <c r="N53" s="62" t="s">
        <v>479</v>
      </c>
      <c r="O53" s="180"/>
    </row>
    <row r="54" spans="1:15" s="41" customFormat="1" ht="60">
      <c r="A54" s="3" t="s">
        <v>900</v>
      </c>
      <c r="B54" s="17" t="s">
        <v>34</v>
      </c>
      <c r="C54" s="77" t="s">
        <v>393</v>
      </c>
      <c r="D54" s="39" t="s">
        <v>254</v>
      </c>
      <c r="E54" s="39" t="s">
        <v>223</v>
      </c>
      <c r="F54" s="39" t="s">
        <v>667</v>
      </c>
      <c r="G54" s="40" t="s">
        <v>39</v>
      </c>
      <c r="H54" s="84" t="s">
        <v>461</v>
      </c>
      <c r="I54" s="39" t="s">
        <v>250</v>
      </c>
      <c r="J54" s="14" t="s">
        <v>774</v>
      </c>
      <c r="K54" s="40" t="s">
        <v>52</v>
      </c>
      <c r="L54" s="40" t="s">
        <v>52</v>
      </c>
      <c r="M54" s="40"/>
      <c r="N54" s="62" t="s">
        <v>479</v>
      </c>
      <c r="O54" s="180"/>
    </row>
    <row r="55" spans="1:15" s="41" customFormat="1" ht="72">
      <c r="A55" s="3" t="s">
        <v>901</v>
      </c>
      <c r="B55" s="17" t="s">
        <v>34</v>
      </c>
      <c r="C55" s="77" t="s">
        <v>394</v>
      </c>
      <c r="D55" s="39" t="s">
        <v>255</v>
      </c>
      <c r="E55" s="39" t="s">
        <v>257</v>
      </c>
      <c r="F55" s="39" t="s">
        <v>668</v>
      </c>
      <c r="G55" s="40" t="s">
        <v>258</v>
      </c>
      <c r="H55" s="84" t="s">
        <v>461</v>
      </c>
      <c r="I55" s="39" t="s">
        <v>256</v>
      </c>
      <c r="J55" s="14" t="s">
        <v>774</v>
      </c>
      <c r="K55" s="40" t="s">
        <v>259</v>
      </c>
      <c r="L55" s="40" t="s">
        <v>259</v>
      </c>
      <c r="M55" s="40"/>
      <c r="N55" s="62" t="s">
        <v>479</v>
      </c>
      <c r="O55" s="180"/>
    </row>
    <row r="56" spans="1:15" s="41" customFormat="1" ht="60">
      <c r="A56" s="3" t="s">
        <v>902</v>
      </c>
      <c r="B56" s="17" t="s">
        <v>34</v>
      </c>
      <c r="C56" s="77" t="s">
        <v>395</v>
      </c>
      <c r="D56" s="39" t="s">
        <v>260</v>
      </c>
      <c r="E56" s="39" t="s">
        <v>261</v>
      </c>
      <c r="F56" s="39" t="s">
        <v>669</v>
      </c>
      <c r="G56" s="40" t="s">
        <v>258</v>
      </c>
      <c r="H56" s="84" t="s">
        <v>461</v>
      </c>
      <c r="I56" s="39" t="s">
        <v>256</v>
      </c>
      <c r="J56" s="14" t="s">
        <v>774</v>
      </c>
      <c r="K56" s="40" t="s">
        <v>259</v>
      </c>
      <c r="L56" s="40" t="s">
        <v>259</v>
      </c>
      <c r="M56" s="40"/>
      <c r="N56" s="62" t="s">
        <v>479</v>
      </c>
      <c r="O56" s="180"/>
    </row>
    <row r="57" spans="1:15" s="41" customFormat="1" ht="72">
      <c r="A57" s="3" t="s">
        <v>903</v>
      </c>
      <c r="B57" s="17" t="s">
        <v>34</v>
      </c>
      <c r="C57" s="77" t="s">
        <v>396</v>
      </c>
      <c r="D57" s="39" t="s">
        <v>262</v>
      </c>
      <c r="E57" s="39" t="s">
        <v>1416</v>
      </c>
      <c r="F57" s="39" t="s">
        <v>670</v>
      </c>
      <c r="G57" s="40" t="s">
        <v>258</v>
      </c>
      <c r="H57" s="84" t="s">
        <v>461</v>
      </c>
      <c r="I57" s="39" t="s">
        <v>256</v>
      </c>
      <c r="J57" s="14" t="s">
        <v>774</v>
      </c>
      <c r="K57" s="40" t="s">
        <v>259</v>
      </c>
      <c r="L57" s="40" t="s">
        <v>259</v>
      </c>
      <c r="M57" s="40"/>
      <c r="N57" s="62" t="s">
        <v>479</v>
      </c>
      <c r="O57" s="180"/>
    </row>
    <row r="58" spans="1:15" s="41" customFormat="1" ht="36">
      <c r="A58" s="3" t="s">
        <v>904</v>
      </c>
      <c r="B58" s="17" t="s">
        <v>34</v>
      </c>
      <c r="C58" s="77" t="s">
        <v>264</v>
      </c>
      <c r="D58" s="39" t="s">
        <v>263</v>
      </c>
      <c r="E58" s="39" t="s">
        <v>1417</v>
      </c>
      <c r="F58" s="39" t="s">
        <v>671</v>
      </c>
      <c r="G58" s="40" t="s">
        <v>258</v>
      </c>
      <c r="H58" s="84" t="s">
        <v>461</v>
      </c>
      <c r="I58" s="39" t="s">
        <v>256</v>
      </c>
      <c r="J58" s="14" t="s">
        <v>774</v>
      </c>
      <c r="K58" s="40" t="s">
        <v>259</v>
      </c>
      <c r="L58" s="40" t="s">
        <v>259</v>
      </c>
      <c r="M58" s="40"/>
      <c r="N58" s="62" t="s">
        <v>479</v>
      </c>
      <c r="O58" s="180"/>
    </row>
    <row r="59" spans="1:15" s="41" customFormat="1" ht="36">
      <c r="A59" s="3" t="s">
        <v>905</v>
      </c>
      <c r="B59" s="17" t="s">
        <v>34</v>
      </c>
      <c r="C59" s="77" t="s">
        <v>266</v>
      </c>
      <c r="D59" s="39" t="s">
        <v>265</v>
      </c>
      <c r="E59" s="39" t="s">
        <v>267</v>
      </c>
      <c r="F59" s="39" t="s">
        <v>672</v>
      </c>
      <c r="G59" s="40" t="s">
        <v>258</v>
      </c>
      <c r="H59" s="84" t="s">
        <v>461</v>
      </c>
      <c r="I59" s="39" t="s">
        <v>256</v>
      </c>
      <c r="J59" s="14" t="s">
        <v>774</v>
      </c>
      <c r="K59" s="40" t="s">
        <v>259</v>
      </c>
      <c r="L59" s="40" t="s">
        <v>259</v>
      </c>
      <c r="M59" s="40"/>
      <c r="N59" s="62" t="s">
        <v>479</v>
      </c>
      <c r="O59" s="180"/>
    </row>
    <row r="60" spans="1:15" s="41" customFormat="1" ht="48">
      <c r="A60" s="3" t="s">
        <v>906</v>
      </c>
      <c r="B60" s="17" t="s">
        <v>34</v>
      </c>
      <c r="C60" s="77" t="s">
        <v>269</v>
      </c>
      <c r="D60" s="39" t="s">
        <v>268</v>
      </c>
      <c r="E60" s="39" t="s">
        <v>1418</v>
      </c>
      <c r="F60" s="39" t="s">
        <v>673</v>
      </c>
      <c r="G60" s="40" t="s">
        <v>39</v>
      </c>
      <c r="H60" s="84" t="s">
        <v>461</v>
      </c>
      <c r="I60" s="39" t="s">
        <v>250</v>
      </c>
      <c r="J60" s="14" t="s">
        <v>774</v>
      </c>
      <c r="K60" s="40" t="s">
        <v>52</v>
      </c>
      <c r="L60" s="40" t="s">
        <v>52</v>
      </c>
      <c r="M60" s="40"/>
      <c r="N60" s="62" t="s">
        <v>479</v>
      </c>
      <c r="O60" s="180"/>
    </row>
    <row r="61" spans="1:15" s="41" customFormat="1" ht="60">
      <c r="A61" s="3" t="s">
        <v>907</v>
      </c>
      <c r="B61" s="17" t="s">
        <v>34</v>
      </c>
      <c r="C61" s="77" t="s">
        <v>271</v>
      </c>
      <c r="D61" s="39" t="s">
        <v>270</v>
      </c>
      <c r="E61" s="39" t="s">
        <v>1419</v>
      </c>
      <c r="F61" s="39" t="s">
        <v>674</v>
      </c>
      <c r="G61" s="40" t="s">
        <v>258</v>
      </c>
      <c r="H61" s="84" t="s">
        <v>461</v>
      </c>
      <c r="I61" s="39" t="s">
        <v>256</v>
      </c>
      <c r="J61" s="14" t="s">
        <v>774</v>
      </c>
      <c r="K61" s="40" t="s">
        <v>259</v>
      </c>
      <c r="L61" s="40" t="s">
        <v>259</v>
      </c>
      <c r="M61" s="40"/>
      <c r="N61" s="62" t="s">
        <v>479</v>
      </c>
      <c r="O61" s="180"/>
    </row>
    <row r="62" spans="1:15" s="17" customFormat="1" ht="36">
      <c r="A62" s="49" t="s">
        <v>1114</v>
      </c>
      <c r="B62" s="33" t="s">
        <v>502</v>
      </c>
      <c r="C62" s="33" t="s">
        <v>1074</v>
      </c>
      <c r="D62" s="33" t="s">
        <v>1047</v>
      </c>
      <c r="E62" s="118" t="s">
        <v>1422</v>
      </c>
      <c r="F62" s="33" t="s">
        <v>1423</v>
      </c>
      <c r="G62" s="33" t="s">
        <v>1075</v>
      </c>
      <c r="H62" s="33" t="s">
        <v>1076</v>
      </c>
      <c r="I62" s="33" t="s">
        <v>1077</v>
      </c>
      <c r="J62" s="49" t="s">
        <v>1078</v>
      </c>
      <c r="K62" s="33" t="s">
        <v>63</v>
      </c>
      <c r="L62" s="33" t="s">
        <v>63</v>
      </c>
      <c r="M62" s="33"/>
      <c r="N62" s="117" t="s">
        <v>479</v>
      </c>
      <c r="O62" s="180"/>
    </row>
    <row r="63" spans="1:15" s="115" customFormat="1" ht="26.4">
      <c r="A63" s="49" t="s">
        <v>1036</v>
      </c>
      <c r="B63" s="33" t="s">
        <v>502</v>
      </c>
      <c r="C63" s="33" t="s">
        <v>1079</v>
      </c>
      <c r="D63" s="33" t="s">
        <v>1048</v>
      </c>
      <c r="E63" s="118" t="s">
        <v>1426</v>
      </c>
      <c r="F63" s="33" t="s">
        <v>1424</v>
      </c>
      <c r="G63" s="33" t="s">
        <v>1075</v>
      </c>
      <c r="H63" s="33" t="s">
        <v>1076</v>
      </c>
      <c r="I63" s="33" t="s">
        <v>1077</v>
      </c>
      <c r="J63" s="49" t="s">
        <v>1078</v>
      </c>
      <c r="K63" s="33" t="s">
        <v>63</v>
      </c>
      <c r="L63" s="33" t="s">
        <v>63</v>
      </c>
      <c r="M63" s="116"/>
      <c r="N63" s="117" t="s">
        <v>479</v>
      </c>
      <c r="O63" s="149"/>
    </row>
    <row r="64" spans="1:15" s="115" customFormat="1" ht="26.4">
      <c r="A64" s="49" t="s">
        <v>1037</v>
      </c>
      <c r="B64" s="33" t="s">
        <v>502</v>
      </c>
      <c r="C64" s="33" t="s">
        <v>1080</v>
      </c>
      <c r="D64" s="33" t="s">
        <v>1049</v>
      </c>
      <c r="E64" s="118" t="s">
        <v>1427</v>
      </c>
      <c r="F64" s="33" t="s">
        <v>1425</v>
      </c>
      <c r="G64" s="33" t="s">
        <v>1075</v>
      </c>
      <c r="H64" s="33" t="s">
        <v>1076</v>
      </c>
      <c r="I64" s="33" t="s">
        <v>1077</v>
      </c>
      <c r="J64" s="49" t="s">
        <v>1078</v>
      </c>
      <c r="K64" s="33" t="s">
        <v>63</v>
      </c>
      <c r="L64" s="33" t="s">
        <v>63</v>
      </c>
      <c r="M64" s="116"/>
      <c r="N64" s="117" t="s">
        <v>479</v>
      </c>
      <c r="O64" s="149"/>
    </row>
    <row r="65" spans="1:15" s="115" customFormat="1" ht="25.2">
      <c r="A65" s="49" t="s">
        <v>1038</v>
      </c>
      <c r="B65" s="33" t="s">
        <v>502</v>
      </c>
      <c r="C65" s="33" t="s">
        <v>1081</v>
      </c>
      <c r="D65" s="33" t="s">
        <v>1050</v>
      </c>
      <c r="E65" s="118" t="s">
        <v>1082</v>
      </c>
      <c r="F65" s="33" t="s">
        <v>1063</v>
      </c>
      <c r="G65" s="33" t="s">
        <v>1075</v>
      </c>
      <c r="H65" s="33" t="s">
        <v>1076</v>
      </c>
      <c r="I65" s="33" t="s">
        <v>1077</v>
      </c>
      <c r="J65" s="49" t="s">
        <v>1078</v>
      </c>
      <c r="K65" s="33" t="s">
        <v>63</v>
      </c>
      <c r="L65" s="33" t="s">
        <v>63</v>
      </c>
      <c r="M65" s="116"/>
      <c r="N65" s="117" t="s">
        <v>479</v>
      </c>
      <c r="O65" s="149"/>
    </row>
    <row r="66" spans="1:15" s="115" customFormat="1" ht="36">
      <c r="A66" s="49" t="s">
        <v>1039</v>
      </c>
      <c r="B66" s="33" t="s">
        <v>502</v>
      </c>
      <c r="C66" s="33" t="s">
        <v>1083</v>
      </c>
      <c r="D66" s="33" t="s">
        <v>1051</v>
      </c>
      <c r="E66" s="118" t="s">
        <v>1420</v>
      </c>
      <c r="F66" s="33" t="s">
        <v>1421</v>
      </c>
      <c r="G66" s="33" t="s">
        <v>1075</v>
      </c>
      <c r="H66" s="33" t="s">
        <v>1076</v>
      </c>
      <c r="I66" s="33" t="s">
        <v>1077</v>
      </c>
      <c r="J66" s="49" t="s">
        <v>1078</v>
      </c>
      <c r="K66" s="33" t="s">
        <v>63</v>
      </c>
      <c r="L66" s="33" t="s">
        <v>63</v>
      </c>
      <c r="M66" s="116"/>
      <c r="N66" s="117" t="s">
        <v>479</v>
      </c>
      <c r="O66" s="149"/>
    </row>
    <row r="67" spans="1:15" s="17" customFormat="1" ht="25.2">
      <c r="A67" s="49" t="s">
        <v>1040</v>
      </c>
      <c r="B67" s="33" t="s">
        <v>502</v>
      </c>
      <c r="C67" s="33" t="s">
        <v>1084</v>
      </c>
      <c r="D67" s="33" t="s">
        <v>1052</v>
      </c>
      <c r="E67" s="118" t="s">
        <v>1073</v>
      </c>
      <c r="F67" s="33" t="s">
        <v>1064</v>
      </c>
      <c r="G67" s="33" t="s">
        <v>1075</v>
      </c>
      <c r="H67" s="33" t="s">
        <v>1076</v>
      </c>
      <c r="I67" s="33" t="s">
        <v>1077</v>
      </c>
      <c r="J67" s="49" t="s">
        <v>1078</v>
      </c>
      <c r="K67" s="33" t="s">
        <v>63</v>
      </c>
      <c r="L67" s="33" t="s">
        <v>63</v>
      </c>
      <c r="M67" s="33"/>
      <c r="N67" s="117" t="s">
        <v>479</v>
      </c>
      <c r="O67" s="149"/>
    </row>
    <row r="68" spans="1:15" s="115" customFormat="1" ht="25.2">
      <c r="A68" s="49" t="s">
        <v>1041</v>
      </c>
      <c r="B68" s="33" t="s">
        <v>502</v>
      </c>
      <c r="C68" s="33" t="s">
        <v>1085</v>
      </c>
      <c r="D68" s="33" t="s">
        <v>1053</v>
      </c>
      <c r="E68" s="118" t="s">
        <v>1086</v>
      </c>
      <c r="F68" s="33" t="s">
        <v>1065</v>
      </c>
      <c r="G68" s="33" t="s">
        <v>1075</v>
      </c>
      <c r="H68" s="33" t="s">
        <v>1076</v>
      </c>
      <c r="I68" s="33" t="s">
        <v>1077</v>
      </c>
      <c r="J68" s="49" t="s">
        <v>1078</v>
      </c>
      <c r="K68" s="33" t="s">
        <v>63</v>
      </c>
      <c r="L68" s="33" t="s">
        <v>63</v>
      </c>
      <c r="M68" s="116"/>
      <c r="N68" s="117" t="s">
        <v>479</v>
      </c>
      <c r="O68" s="149"/>
    </row>
    <row r="69" spans="1:15" s="115" customFormat="1" ht="25.2">
      <c r="A69" s="49" t="s">
        <v>1042</v>
      </c>
      <c r="B69" s="33" t="s">
        <v>502</v>
      </c>
      <c r="C69" s="33" t="s">
        <v>1087</v>
      </c>
      <c r="D69" s="33" t="s">
        <v>1054</v>
      </c>
      <c r="E69" s="118" t="s">
        <v>1088</v>
      </c>
      <c r="F69" s="33" t="s">
        <v>1066</v>
      </c>
      <c r="G69" s="33" t="s">
        <v>1075</v>
      </c>
      <c r="H69" s="33" t="s">
        <v>1076</v>
      </c>
      <c r="I69" s="33" t="s">
        <v>1077</v>
      </c>
      <c r="J69" s="49" t="s">
        <v>1078</v>
      </c>
      <c r="K69" s="33" t="s">
        <v>63</v>
      </c>
      <c r="L69" s="33" t="s">
        <v>63</v>
      </c>
      <c r="M69" s="116"/>
      <c r="N69" s="117" t="s">
        <v>479</v>
      </c>
      <c r="O69" s="149"/>
    </row>
    <row r="70" spans="1:15" s="17" customFormat="1" ht="25.2">
      <c r="A70" s="49" t="s">
        <v>1043</v>
      </c>
      <c r="B70" s="33" t="s">
        <v>502</v>
      </c>
      <c r="C70" s="33" t="s">
        <v>1089</v>
      </c>
      <c r="D70" s="33" t="s">
        <v>1055</v>
      </c>
      <c r="E70" s="118" t="s">
        <v>1072</v>
      </c>
      <c r="F70" s="33" t="s">
        <v>1067</v>
      </c>
      <c r="G70" s="33" t="s">
        <v>1075</v>
      </c>
      <c r="H70" s="33" t="s">
        <v>1076</v>
      </c>
      <c r="I70" s="33" t="s">
        <v>1077</v>
      </c>
      <c r="J70" s="49" t="s">
        <v>1078</v>
      </c>
      <c r="K70" s="33" t="s">
        <v>63</v>
      </c>
      <c r="L70" s="33" t="s">
        <v>63</v>
      </c>
      <c r="M70" s="33"/>
      <c r="N70" s="117" t="s">
        <v>479</v>
      </c>
      <c r="O70" s="149"/>
    </row>
    <row r="71" spans="1:15" s="115" customFormat="1" ht="25.2">
      <c r="A71" s="49" t="s">
        <v>1044</v>
      </c>
      <c r="B71" s="33" t="s">
        <v>502</v>
      </c>
      <c r="C71" s="33" t="s">
        <v>1090</v>
      </c>
      <c r="D71" s="33" t="s">
        <v>1056</v>
      </c>
      <c r="E71" s="118" t="s">
        <v>1091</v>
      </c>
      <c r="F71" s="33" t="s">
        <v>1068</v>
      </c>
      <c r="G71" s="33" t="s">
        <v>1075</v>
      </c>
      <c r="H71" s="33" t="s">
        <v>1076</v>
      </c>
      <c r="I71" s="33" t="s">
        <v>1077</v>
      </c>
      <c r="J71" s="49" t="s">
        <v>1078</v>
      </c>
      <c r="K71" s="33" t="s">
        <v>63</v>
      </c>
      <c r="L71" s="33" t="s">
        <v>63</v>
      </c>
      <c r="M71" s="116"/>
      <c r="N71" s="117" t="s">
        <v>479</v>
      </c>
      <c r="O71" s="149"/>
    </row>
    <row r="72" spans="1:15" s="115" customFormat="1" ht="25.2">
      <c r="A72" s="49" t="s">
        <v>1045</v>
      </c>
      <c r="B72" s="33" t="s">
        <v>502</v>
      </c>
      <c r="C72" s="33" t="s">
        <v>1092</v>
      </c>
      <c r="D72" s="33" t="s">
        <v>1057</v>
      </c>
      <c r="E72" s="118" t="s">
        <v>1093</v>
      </c>
      <c r="F72" s="33" t="s">
        <v>1069</v>
      </c>
      <c r="G72" s="33" t="s">
        <v>1075</v>
      </c>
      <c r="H72" s="33" t="s">
        <v>1076</v>
      </c>
      <c r="I72" s="33" t="s">
        <v>1077</v>
      </c>
      <c r="J72" s="49" t="s">
        <v>1078</v>
      </c>
      <c r="K72" s="33" t="s">
        <v>63</v>
      </c>
      <c r="L72" s="33" t="s">
        <v>63</v>
      </c>
      <c r="M72" s="116"/>
      <c r="N72" s="117" t="s">
        <v>479</v>
      </c>
      <c r="O72" s="149"/>
    </row>
    <row r="73" spans="1:15" s="115" customFormat="1" ht="25.2">
      <c r="A73" s="49" t="s">
        <v>1046</v>
      </c>
      <c r="B73" s="33" t="s">
        <v>502</v>
      </c>
      <c r="C73" s="33" t="s">
        <v>1094</v>
      </c>
      <c r="D73" s="33" t="s">
        <v>1058</v>
      </c>
      <c r="E73" s="118" t="s">
        <v>1095</v>
      </c>
      <c r="F73" s="33" t="s">
        <v>1070</v>
      </c>
      <c r="G73" s="33" t="s">
        <v>1075</v>
      </c>
      <c r="H73" s="33" t="s">
        <v>1076</v>
      </c>
      <c r="I73" s="33" t="s">
        <v>1077</v>
      </c>
      <c r="J73" s="49" t="s">
        <v>1078</v>
      </c>
      <c r="K73" s="33" t="s">
        <v>63</v>
      </c>
      <c r="L73" s="33" t="s">
        <v>63</v>
      </c>
      <c r="M73" s="116"/>
      <c r="N73" s="117" t="s">
        <v>479</v>
      </c>
      <c r="O73" s="149"/>
    </row>
    <row r="74" spans="1:15" s="115" customFormat="1" ht="25.2">
      <c r="A74" s="49" t="s">
        <v>1246</v>
      </c>
      <c r="B74" s="33" t="s">
        <v>502</v>
      </c>
      <c r="C74" s="33" t="s">
        <v>1096</v>
      </c>
      <c r="D74" s="33" t="s">
        <v>1059</v>
      </c>
      <c r="E74" s="118" t="s">
        <v>1097</v>
      </c>
      <c r="F74" s="33" t="s">
        <v>1071</v>
      </c>
      <c r="G74" s="33" t="s">
        <v>1075</v>
      </c>
      <c r="H74" s="33" t="s">
        <v>1076</v>
      </c>
      <c r="I74" s="33" t="s">
        <v>1077</v>
      </c>
      <c r="J74" s="49" t="s">
        <v>1078</v>
      </c>
      <c r="K74" s="33" t="s">
        <v>63</v>
      </c>
      <c r="L74" s="33" t="s">
        <v>63</v>
      </c>
      <c r="M74" s="116"/>
      <c r="N74" s="117" t="s">
        <v>479</v>
      </c>
      <c r="O74" s="149"/>
    </row>
    <row r="75" spans="1:15" ht="36">
      <c r="A75" s="122" t="s">
        <v>1380</v>
      </c>
      <c r="B75" s="17" t="s">
        <v>387</v>
      </c>
      <c r="C75" s="17" t="s">
        <v>1392</v>
      </c>
      <c r="D75" s="33" t="s">
        <v>1386</v>
      </c>
      <c r="E75" s="17" t="s">
        <v>1428</v>
      </c>
      <c r="F75" s="17" t="s">
        <v>1434</v>
      </c>
      <c r="G75" s="17" t="s">
        <v>34</v>
      </c>
      <c r="H75" s="84" t="s">
        <v>461</v>
      </c>
      <c r="I75" s="22" t="s">
        <v>12</v>
      </c>
      <c r="J75" s="14" t="s">
        <v>774</v>
      </c>
      <c r="K75" s="17" t="s">
        <v>13</v>
      </c>
      <c r="L75" s="14" t="s">
        <v>13</v>
      </c>
      <c r="M75" s="14"/>
      <c r="N75" s="62" t="s">
        <v>479</v>
      </c>
    </row>
    <row r="76" spans="1:15" ht="72">
      <c r="A76" s="122" t="s">
        <v>1381</v>
      </c>
      <c r="B76" s="17" t="s">
        <v>387</v>
      </c>
      <c r="C76" s="17" t="s">
        <v>1393</v>
      </c>
      <c r="D76" s="33" t="s">
        <v>1387</v>
      </c>
      <c r="E76" s="17" t="s">
        <v>1429</v>
      </c>
      <c r="F76" s="17" t="s">
        <v>1435</v>
      </c>
      <c r="G76" s="17" t="s">
        <v>34</v>
      </c>
      <c r="H76" s="84" t="s">
        <v>461</v>
      </c>
      <c r="I76" s="22" t="s">
        <v>12</v>
      </c>
      <c r="J76" s="14" t="s">
        <v>774</v>
      </c>
      <c r="K76" s="17" t="s">
        <v>13</v>
      </c>
      <c r="L76" s="14" t="s">
        <v>13</v>
      </c>
      <c r="M76" s="14"/>
      <c r="N76" s="62" t="s">
        <v>479</v>
      </c>
    </row>
    <row r="77" spans="1:15" ht="60">
      <c r="A77" s="122" t="s">
        <v>1382</v>
      </c>
      <c r="B77" s="17" t="s">
        <v>387</v>
      </c>
      <c r="C77" s="17" t="s">
        <v>1394</v>
      </c>
      <c r="D77" s="33" t="s">
        <v>1388</v>
      </c>
      <c r="E77" s="17" t="s">
        <v>1430</v>
      </c>
      <c r="F77" s="17" t="s">
        <v>1436</v>
      </c>
      <c r="G77" s="17" t="s">
        <v>34</v>
      </c>
      <c r="H77" s="84" t="s">
        <v>461</v>
      </c>
      <c r="I77" s="22" t="s">
        <v>12</v>
      </c>
      <c r="J77" s="14" t="s">
        <v>774</v>
      </c>
      <c r="K77" s="17" t="s">
        <v>13</v>
      </c>
      <c r="L77" s="14" t="s">
        <v>13</v>
      </c>
      <c r="M77" s="14"/>
      <c r="N77" s="62" t="s">
        <v>479</v>
      </c>
    </row>
    <row r="78" spans="1:15" ht="36">
      <c r="A78" s="122" t="s">
        <v>1383</v>
      </c>
      <c r="B78" s="17" t="s">
        <v>387</v>
      </c>
      <c r="C78" s="17" t="s">
        <v>1395</v>
      </c>
      <c r="D78" s="33" t="s">
        <v>1389</v>
      </c>
      <c r="E78" s="17" t="s">
        <v>1431</v>
      </c>
      <c r="F78" s="17" t="s">
        <v>1438</v>
      </c>
      <c r="G78" s="17" t="s">
        <v>34</v>
      </c>
      <c r="H78" s="84" t="s">
        <v>461</v>
      </c>
      <c r="I78" s="22" t="s">
        <v>12</v>
      </c>
      <c r="J78" s="14" t="s">
        <v>774</v>
      </c>
      <c r="K78" s="17" t="s">
        <v>13</v>
      </c>
      <c r="L78" s="14" t="s">
        <v>13</v>
      </c>
      <c r="M78" s="14"/>
      <c r="N78" s="62" t="s">
        <v>479</v>
      </c>
    </row>
    <row r="79" spans="1:15" ht="72">
      <c r="A79" s="122" t="s">
        <v>1384</v>
      </c>
      <c r="B79" s="17" t="s">
        <v>387</v>
      </c>
      <c r="C79" s="17" t="s">
        <v>1396</v>
      </c>
      <c r="D79" s="33" t="s">
        <v>1390</v>
      </c>
      <c r="E79" s="17" t="s">
        <v>1432</v>
      </c>
      <c r="F79" s="17" t="s">
        <v>1437</v>
      </c>
      <c r="G79" s="17" t="s">
        <v>34</v>
      </c>
      <c r="H79" s="84" t="s">
        <v>461</v>
      </c>
      <c r="I79" s="22" t="s">
        <v>12</v>
      </c>
      <c r="J79" s="14" t="s">
        <v>774</v>
      </c>
      <c r="K79" s="17" t="s">
        <v>13</v>
      </c>
      <c r="L79" s="14" t="s">
        <v>13</v>
      </c>
      <c r="M79" s="14"/>
      <c r="N79" s="62" t="s">
        <v>479</v>
      </c>
    </row>
    <row r="80" spans="1:15" ht="36">
      <c r="A80" s="122" t="s">
        <v>1385</v>
      </c>
      <c r="B80" s="17" t="s">
        <v>387</v>
      </c>
      <c r="C80" s="17" t="s">
        <v>1397</v>
      </c>
      <c r="D80" s="33" t="s">
        <v>1391</v>
      </c>
      <c r="E80" s="17" t="s">
        <v>1433</v>
      </c>
      <c r="F80" s="17" t="s">
        <v>1439</v>
      </c>
      <c r="G80" s="17" t="s">
        <v>34</v>
      </c>
      <c r="H80" s="84" t="s">
        <v>461</v>
      </c>
      <c r="I80" s="22" t="s">
        <v>12</v>
      </c>
      <c r="J80" s="14" t="s">
        <v>774</v>
      </c>
      <c r="K80" s="17" t="s">
        <v>13</v>
      </c>
      <c r="L80" s="14" t="s">
        <v>13</v>
      </c>
      <c r="M80" s="14"/>
      <c r="N80" s="62" t="s">
        <v>479</v>
      </c>
    </row>
  </sheetData>
  <phoneticPr fontId="5" type="noConversion"/>
  <dataValidations count="2">
    <dataValidation type="textLength" operator="lessThanOrEqual" allowBlank="1" showInputMessage="1" showErrorMessage="1" sqref="D54:D59 D6 D9:D10 D12:D14 D20:D21">
      <formula1>128</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RowHeight="15.6"/>
  <cols>
    <col min="3" max="3" width="16.3984375" customWidth="1"/>
    <col min="4" max="4" width="15.3984375" bestFit="1" customWidth="1"/>
    <col min="5" max="5" width="32.59765625" customWidth="1"/>
    <col min="6" max="6" width="12" customWidth="1"/>
    <col min="7" max="8" width="5.09765625" customWidth="1"/>
    <col min="10" max="10" width="12.3984375" bestFit="1" customWidth="1"/>
    <col min="11" max="11" width="7.8984375" customWidth="1"/>
    <col min="12" max="13" width="7.59765625" customWidth="1"/>
    <col min="14" max="14" width="11.19921875" customWidth="1"/>
    <col min="15" max="15" width="10.796875" style="149" customWidth="1"/>
  </cols>
  <sheetData>
    <row r="1" spans="1:15" s="2" customFormat="1" ht="35.25" customHeight="1">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1633</v>
      </c>
    </row>
    <row r="2" spans="1:15" s="18" customFormat="1" ht="22.5" customHeight="1">
      <c r="A2" s="14" t="s">
        <v>908</v>
      </c>
      <c r="B2" s="4" t="s">
        <v>354</v>
      </c>
      <c r="C2" s="17" t="s">
        <v>201</v>
      </c>
      <c r="D2" s="31" t="s">
        <v>153</v>
      </c>
      <c r="E2" s="31" t="s">
        <v>405</v>
      </c>
      <c r="F2" s="97" t="s">
        <v>675</v>
      </c>
      <c r="G2" s="16" t="s">
        <v>152</v>
      </c>
      <c r="H2" s="73" t="s">
        <v>462</v>
      </c>
      <c r="I2" s="17" t="s">
        <v>154</v>
      </c>
      <c r="J2" s="21" t="s">
        <v>372</v>
      </c>
      <c r="K2" s="14" t="s">
        <v>13</v>
      </c>
      <c r="L2" s="14" t="s">
        <v>13</v>
      </c>
      <c r="M2" s="14"/>
      <c r="N2" s="62" t="s">
        <v>813</v>
      </c>
      <c r="O2" s="176" t="s">
        <v>1634</v>
      </c>
    </row>
    <row r="3" spans="1:15" s="18" customFormat="1" ht="21" customHeight="1">
      <c r="A3" s="14" t="s">
        <v>909</v>
      </c>
      <c r="B3" s="4" t="s">
        <v>354</v>
      </c>
      <c r="C3" s="17" t="s">
        <v>202</v>
      </c>
      <c r="D3" s="31" t="s">
        <v>155</v>
      </c>
      <c r="E3" s="31" t="s">
        <v>406</v>
      </c>
      <c r="F3" s="97" t="s">
        <v>676</v>
      </c>
      <c r="G3" s="16" t="s">
        <v>152</v>
      </c>
      <c r="H3" s="73" t="s">
        <v>462</v>
      </c>
      <c r="I3" s="17" t="s">
        <v>154</v>
      </c>
      <c r="J3" s="21" t="s">
        <v>372</v>
      </c>
      <c r="K3" s="14" t="s">
        <v>13</v>
      </c>
      <c r="L3" s="14" t="s">
        <v>13</v>
      </c>
      <c r="M3" s="14"/>
      <c r="N3" s="62" t="s">
        <v>813</v>
      </c>
      <c r="O3" s="177"/>
    </row>
    <row r="4" spans="1:15" s="18" customFormat="1" ht="21" customHeight="1">
      <c r="A4" s="14" t="s">
        <v>910</v>
      </c>
      <c r="B4" s="4" t="s">
        <v>354</v>
      </c>
      <c r="C4" s="17" t="s">
        <v>200</v>
      </c>
      <c r="D4" s="31" t="s">
        <v>156</v>
      </c>
      <c r="E4" s="31" t="s">
        <v>407</v>
      </c>
      <c r="F4" s="97" t="s">
        <v>677</v>
      </c>
      <c r="G4" s="16" t="s">
        <v>152</v>
      </c>
      <c r="H4" s="73" t="s">
        <v>462</v>
      </c>
      <c r="I4" s="17" t="s">
        <v>157</v>
      </c>
      <c r="J4" s="21" t="s">
        <v>372</v>
      </c>
      <c r="K4" s="14" t="s">
        <v>13</v>
      </c>
      <c r="L4" s="14" t="s">
        <v>13</v>
      </c>
      <c r="M4" s="14"/>
      <c r="N4" s="62" t="s">
        <v>813</v>
      </c>
      <c r="O4" s="177"/>
    </row>
    <row r="5" spans="1:15" s="18" customFormat="1" ht="21.75" customHeight="1">
      <c r="A5" s="14" t="s">
        <v>911</v>
      </c>
      <c r="B5" s="4" t="s">
        <v>354</v>
      </c>
      <c r="C5" s="17" t="s">
        <v>203</v>
      </c>
      <c r="D5" s="31" t="s">
        <v>158</v>
      </c>
      <c r="E5" s="31" t="s">
        <v>408</v>
      </c>
      <c r="F5" s="97" t="s">
        <v>678</v>
      </c>
      <c r="G5" s="16" t="s">
        <v>152</v>
      </c>
      <c r="H5" s="73" t="s">
        <v>462</v>
      </c>
      <c r="I5" s="17" t="s">
        <v>157</v>
      </c>
      <c r="J5" s="21" t="s">
        <v>372</v>
      </c>
      <c r="K5" s="14" t="s">
        <v>13</v>
      </c>
      <c r="L5" s="14" t="s">
        <v>13</v>
      </c>
      <c r="M5" s="14"/>
      <c r="N5" s="62" t="s">
        <v>813</v>
      </c>
      <c r="O5" s="177"/>
    </row>
    <row r="6" spans="1:15" s="32" customFormat="1" ht="36">
      <c r="A6" s="14" t="s">
        <v>912</v>
      </c>
      <c r="B6" s="4" t="s">
        <v>34</v>
      </c>
      <c r="C6" s="17" t="s">
        <v>204</v>
      </c>
      <c r="D6" s="17" t="s">
        <v>159</v>
      </c>
      <c r="E6" s="17" t="s">
        <v>198</v>
      </c>
      <c r="F6" s="84" t="s">
        <v>679</v>
      </c>
      <c r="G6" s="26" t="s">
        <v>56</v>
      </c>
      <c r="H6" s="84" t="s">
        <v>461</v>
      </c>
      <c r="I6" s="4" t="s">
        <v>160</v>
      </c>
      <c r="J6" s="4" t="s">
        <v>812</v>
      </c>
      <c r="K6" s="14" t="s">
        <v>13</v>
      </c>
      <c r="L6" s="14" t="s">
        <v>13</v>
      </c>
      <c r="M6" s="14"/>
      <c r="N6" s="62" t="s">
        <v>480</v>
      </c>
      <c r="O6" s="177"/>
    </row>
    <row r="7" spans="1:15" s="32" customFormat="1" ht="36">
      <c r="A7" s="14" t="s">
        <v>913</v>
      </c>
      <c r="B7" s="4" t="s">
        <v>34</v>
      </c>
      <c r="C7" s="17" t="s">
        <v>205</v>
      </c>
      <c r="D7" s="17" t="s">
        <v>161</v>
      </c>
      <c r="E7" s="17" t="s">
        <v>199</v>
      </c>
      <c r="F7" s="84" t="s">
        <v>680</v>
      </c>
      <c r="G7" s="26" t="s">
        <v>56</v>
      </c>
      <c r="H7" s="84" t="s">
        <v>461</v>
      </c>
      <c r="I7" s="4" t="s">
        <v>160</v>
      </c>
      <c r="J7" s="4" t="s">
        <v>812</v>
      </c>
      <c r="K7" s="14" t="s">
        <v>162</v>
      </c>
      <c r="L7" s="14" t="s">
        <v>162</v>
      </c>
      <c r="M7" s="14"/>
      <c r="N7" s="62" t="s">
        <v>480</v>
      </c>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2:D5">
      <formula1>128</formula1>
    </dataValidation>
    <dataValidation type="list" allowBlank="1" showInputMessage="1" showErrorMessage="1" sqref="O2:O1048576">
      <formula1>"T,T+1Q,T+2Q,T+3Q,T+4Q,NS"</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62"/>
  <sheetViews>
    <sheetView topLeftCell="E1" workbookViewId="0">
      <selection activeCell="O1" sqref="O1:O1048576"/>
    </sheetView>
  </sheetViews>
  <sheetFormatPr defaultColWidth="8.59765625" defaultRowHeight="15.6"/>
  <cols>
    <col min="1" max="1" width="11" style="34" customWidth="1"/>
    <col min="2" max="2" width="4.59765625" style="34" customWidth="1"/>
    <col min="3" max="3" width="28.59765625" style="34" customWidth="1"/>
    <col min="4" max="4" width="33" style="34" customWidth="1"/>
    <col min="5" max="5" width="54.19921875" style="34" customWidth="1"/>
    <col min="6" max="6" width="7.3984375" style="34" customWidth="1"/>
    <col min="7" max="8" width="8.59765625" style="34"/>
    <col min="9" max="9" width="2.8984375" style="34" customWidth="1"/>
    <col min="10" max="10" width="15.59765625" style="34" customWidth="1"/>
    <col min="11" max="13" width="8.59765625" style="34"/>
    <col min="14" max="14" width="5" style="34" bestFit="1" customWidth="1"/>
    <col min="15" max="15" width="10.796875" style="149" customWidth="1"/>
    <col min="16" max="16384" width="8.59765625" style="34"/>
  </cols>
  <sheetData>
    <row r="1" spans="1:15" ht="24">
      <c r="A1" s="1" t="s">
        <v>41</v>
      </c>
      <c r="B1" s="1" t="s">
        <v>37</v>
      </c>
      <c r="C1" s="1" t="s">
        <v>472</v>
      </c>
      <c r="D1" s="1" t="s">
        <v>473</v>
      </c>
      <c r="E1" s="1" t="s">
        <v>474</v>
      </c>
      <c r="F1" s="1" t="s">
        <v>475</v>
      </c>
      <c r="G1" s="1" t="s">
        <v>42</v>
      </c>
      <c r="H1" s="71" t="s">
        <v>460</v>
      </c>
      <c r="I1" s="1" t="s">
        <v>38</v>
      </c>
      <c r="J1" s="1" t="s">
        <v>476</v>
      </c>
      <c r="K1" s="1" t="s">
        <v>477</v>
      </c>
      <c r="L1" s="1" t="s">
        <v>478</v>
      </c>
      <c r="M1" s="71" t="s">
        <v>596</v>
      </c>
      <c r="N1" s="1" t="s">
        <v>1</v>
      </c>
      <c r="O1" s="175" t="s">
        <v>1633</v>
      </c>
    </row>
    <row r="2" spans="1:15" s="44" customFormat="1" ht="34.5" customHeight="1">
      <c r="A2" s="3" t="s">
        <v>914</v>
      </c>
      <c r="B2" s="42" t="s">
        <v>387</v>
      </c>
      <c r="C2" s="35" t="s">
        <v>291</v>
      </c>
      <c r="D2" s="35" t="s">
        <v>306</v>
      </c>
      <c r="E2" s="35" t="s">
        <v>307</v>
      </c>
      <c r="F2" s="35" t="s">
        <v>308</v>
      </c>
      <c r="G2" s="36" t="s">
        <v>289</v>
      </c>
      <c r="H2" s="85" t="s">
        <v>461</v>
      </c>
      <c r="I2" s="35" t="s">
        <v>292</v>
      </c>
      <c r="J2" s="63" t="s">
        <v>409</v>
      </c>
      <c r="K2" s="36" t="s">
        <v>290</v>
      </c>
      <c r="L2" s="36" t="s">
        <v>290</v>
      </c>
      <c r="M2" s="36"/>
      <c r="N2" s="62"/>
      <c r="O2" s="176" t="s">
        <v>1634</v>
      </c>
    </row>
    <row r="3" spans="1:15" s="44" customFormat="1" ht="16.5" customHeight="1">
      <c r="A3" s="3" t="s">
        <v>915</v>
      </c>
      <c r="B3" s="42" t="s">
        <v>387</v>
      </c>
      <c r="C3" s="35" t="s">
        <v>273</v>
      </c>
      <c r="D3" s="35" t="s">
        <v>309</v>
      </c>
      <c r="E3" s="35" t="s">
        <v>310</v>
      </c>
      <c r="F3" s="35" t="s">
        <v>311</v>
      </c>
      <c r="G3" s="36" t="s">
        <v>274</v>
      </c>
      <c r="H3" s="85" t="s">
        <v>461</v>
      </c>
      <c r="I3" s="35" t="s">
        <v>272</v>
      </c>
      <c r="J3" s="63" t="s">
        <v>409</v>
      </c>
      <c r="K3" s="36" t="s">
        <v>275</v>
      </c>
      <c r="L3" s="36" t="s">
        <v>275</v>
      </c>
      <c r="M3" s="36"/>
      <c r="N3" s="62"/>
      <c r="O3" s="177"/>
    </row>
    <row r="4" spans="1:15" s="44" customFormat="1" ht="15" customHeight="1">
      <c r="A4" s="3" t="s">
        <v>916</v>
      </c>
      <c r="B4" s="42" t="s">
        <v>34</v>
      </c>
      <c r="C4" s="35" t="s">
        <v>276</v>
      </c>
      <c r="D4" s="35" t="s">
        <v>312</v>
      </c>
      <c r="E4" s="35" t="s">
        <v>313</v>
      </c>
      <c r="F4" s="35" t="s">
        <v>314</v>
      </c>
      <c r="G4" s="36" t="s">
        <v>274</v>
      </c>
      <c r="H4" s="85" t="s">
        <v>461</v>
      </c>
      <c r="I4" s="35" t="s">
        <v>277</v>
      </c>
      <c r="J4" s="63" t="s">
        <v>409</v>
      </c>
      <c r="K4" s="36" t="s">
        <v>275</v>
      </c>
      <c r="L4" s="36" t="s">
        <v>275</v>
      </c>
      <c r="M4" s="36"/>
      <c r="N4" s="62"/>
      <c r="O4" s="177"/>
    </row>
    <row r="5" spans="1:15" s="44" customFormat="1" ht="17.25" customHeight="1">
      <c r="A5" s="3" t="s">
        <v>917</v>
      </c>
      <c r="B5" s="42" t="s">
        <v>34</v>
      </c>
      <c r="C5" s="35" t="s">
        <v>278</v>
      </c>
      <c r="D5" s="35" t="s">
        <v>315</v>
      </c>
      <c r="E5" s="35" t="s">
        <v>316</v>
      </c>
      <c r="F5" s="35" t="s">
        <v>317</v>
      </c>
      <c r="G5" s="36" t="s">
        <v>274</v>
      </c>
      <c r="H5" s="85" t="s">
        <v>461</v>
      </c>
      <c r="I5" s="35" t="s">
        <v>277</v>
      </c>
      <c r="J5" s="63" t="s">
        <v>409</v>
      </c>
      <c r="K5" s="36" t="s">
        <v>275</v>
      </c>
      <c r="L5" s="36" t="s">
        <v>275</v>
      </c>
      <c r="M5" s="36"/>
      <c r="N5" s="62"/>
      <c r="O5" s="177"/>
    </row>
    <row r="6" spans="1:15" s="44" customFormat="1" ht="17.25" customHeight="1">
      <c r="A6" s="3" t="s">
        <v>918</v>
      </c>
      <c r="B6" s="42" t="s">
        <v>34</v>
      </c>
      <c r="C6" s="35" t="s">
        <v>279</v>
      </c>
      <c r="D6" s="35" t="s">
        <v>318</v>
      </c>
      <c r="E6" s="35" t="s">
        <v>319</v>
      </c>
      <c r="F6" s="35" t="s">
        <v>320</v>
      </c>
      <c r="G6" s="36" t="s">
        <v>274</v>
      </c>
      <c r="H6" s="85" t="s">
        <v>461</v>
      </c>
      <c r="I6" s="35" t="s">
        <v>280</v>
      </c>
      <c r="J6" s="63" t="s">
        <v>409</v>
      </c>
      <c r="K6" s="36" t="s">
        <v>275</v>
      </c>
      <c r="L6" s="36" t="s">
        <v>275</v>
      </c>
      <c r="M6" s="36"/>
      <c r="N6" s="62"/>
      <c r="O6" s="177"/>
    </row>
    <row r="7" spans="1:15" s="44" customFormat="1" ht="15" customHeight="1">
      <c r="A7" s="3" t="s">
        <v>919</v>
      </c>
      <c r="B7" s="42" t="s">
        <v>34</v>
      </c>
      <c r="C7" s="35" t="s">
        <v>281</v>
      </c>
      <c r="D7" s="35" t="s">
        <v>321</v>
      </c>
      <c r="E7" s="35" t="s">
        <v>322</v>
      </c>
      <c r="F7" s="35" t="s">
        <v>323</v>
      </c>
      <c r="G7" s="36" t="s">
        <v>274</v>
      </c>
      <c r="H7" s="85" t="s">
        <v>461</v>
      </c>
      <c r="I7" s="35" t="s">
        <v>280</v>
      </c>
      <c r="J7" s="63" t="s">
        <v>409</v>
      </c>
      <c r="K7" s="36" t="s">
        <v>275</v>
      </c>
      <c r="L7" s="36" t="s">
        <v>275</v>
      </c>
      <c r="M7" s="36"/>
      <c r="N7" s="62"/>
      <c r="O7" s="177"/>
    </row>
    <row r="8" spans="1:15">
      <c r="O8" s="177"/>
    </row>
    <row r="9" spans="1:15">
      <c r="O9" s="177"/>
    </row>
    <row r="10" spans="1:15">
      <c r="O10" s="177"/>
    </row>
    <row r="11" spans="1:15">
      <c r="O11" s="177"/>
    </row>
    <row r="12" spans="1:15">
      <c r="O12" s="177"/>
    </row>
    <row r="13" spans="1:15">
      <c r="O13" s="177"/>
    </row>
    <row r="14" spans="1:15">
      <c r="O14" s="177"/>
    </row>
    <row r="15" spans="1:15">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2:D5">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62"/>
  <sheetViews>
    <sheetView topLeftCell="D1" workbookViewId="0">
      <selection activeCell="O1" sqref="O1:O1048576"/>
    </sheetView>
  </sheetViews>
  <sheetFormatPr defaultColWidth="8.59765625" defaultRowHeight="15.6"/>
  <cols>
    <col min="1" max="1" width="7.19921875" style="34" customWidth="1"/>
    <col min="2" max="2" width="4.59765625" style="34" customWidth="1"/>
    <col min="3" max="3" width="10.5" style="34" bestFit="1" customWidth="1"/>
    <col min="4" max="4" width="20.19921875" style="34" bestFit="1" customWidth="1"/>
    <col min="5" max="5" width="17" style="34" customWidth="1"/>
    <col min="6" max="6" width="17.19921875" style="34" customWidth="1"/>
    <col min="7" max="8" width="8.59765625" style="34"/>
    <col min="9" max="9" width="4.3984375" style="34" customWidth="1"/>
    <col min="10" max="10" width="14.8984375" style="34" customWidth="1"/>
    <col min="11" max="13" width="8.59765625" style="34"/>
    <col min="14" max="14" width="18" style="34" customWidth="1"/>
    <col min="15" max="15" width="10.796875" style="149" customWidth="1"/>
    <col min="16" max="16384" width="8.59765625" style="34"/>
  </cols>
  <sheetData>
    <row r="1" spans="1:15" ht="24">
      <c r="A1" s="1" t="s">
        <v>31</v>
      </c>
      <c r="B1" s="1" t="s">
        <v>37</v>
      </c>
      <c r="C1" s="1" t="s">
        <v>472</v>
      </c>
      <c r="D1" s="1" t="s">
        <v>473</v>
      </c>
      <c r="E1" s="1" t="s">
        <v>474</v>
      </c>
      <c r="F1" s="1" t="s">
        <v>475</v>
      </c>
      <c r="G1" s="1" t="s">
        <v>33</v>
      </c>
      <c r="H1" s="71" t="s">
        <v>460</v>
      </c>
      <c r="I1" s="1" t="s">
        <v>32</v>
      </c>
      <c r="J1" s="1" t="s">
        <v>476</v>
      </c>
      <c r="K1" s="1" t="s">
        <v>477</v>
      </c>
      <c r="L1" s="1" t="s">
        <v>478</v>
      </c>
      <c r="M1" s="71" t="s">
        <v>596</v>
      </c>
      <c r="N1" s="1" t="s">
        <v>1</v>
      </c>
      <c r="O1" s="175" t="s">
        <v>1635</v>
      </c>
    </row>
    <row r="2" spans="1:15" ht="24">
      <c r="A2" s="14" t="s">
        <v>920</v>
      </c>
      <c r="B2" s="4" t="s">
        <v>387</v>
      </c>
      <c r="C2" s="17" t="s">
        <v>397</v>
      </c>
      <c r="D2" s="33" t="s">
        <v>324</v>
      </c>
      <c r="E2" s="17" t="s">
        <v>332</v>
      </c>
      <c r="F2" s="75" t="s">
        <v>681</v>
      </c>
      <c r="G2" s="17" t="s">
        <v>34</v>
      </c>
      <c r="H2" s="17" t="s">
        <v>461</v>
      </c>
      <c r="I2" s="17" t="s">
        <v>12</v>
      </c>
      <c r="J2" s="14" t="s">
        <v>774</v>
      </c>
      <c r="K2" s="14" t="s">
        <v>13</v>
      </c>
      <c r="L2" s="14" t="s">
        <v>13</v>
      </c>
      <c r="M2" s="14"/>
      <c r="N2" s="62" t="s">
        <v>479</v>
      </c>
      <c r="O2" s="176" t="s">
        <v>1634</v>
      </c>
    </row>
    <row r="3" spans="1:15" ht="24">
      <c r="A3" s="14" t="s">
        <v>921</v>
      </c>
      <c r="B3" s="4" t="s">
        <v>387</v>
      </c>
      <c r="C3" s="17" t="s">
        <v>398</v>
      </c>
      <c r="D3" s="33" t="s">
        <v>325</v>
      </c>
      <c r="E3" s="17" t="s">
        <v>333</v>
      </c>
      <c r="F3" s="75" t="s">
        <v>682</v>
      </c>
      <c r="G3" s="17" t="s">
        <v>34</v>
      </c>
      <c r="H3" s="17" t="s">
        <v>461</v>
      </c>
      <c r="I3" s="17" t="s">
        <v>12</v>
      </c>
      <c r="J3" s="14" t="s">
        <v>774</v>
      </c>
      <c r="K3" s="14" t="s">
        <v>13</v>
      </c>
      <c r="L3" s="14" t="s">
        <v>13</v>
      </c>
      <c r="M3" s="14"/>
      <c r="N3" s="62" t="s">
        <v>479</v>
      </c>
      <c r="O3" s="177"/>
    </row>
    <row r="4" spans="1:15" ht="24">
      <c r="A4" s="14" t="s">
        <v>922</v>
      </c>
      <c r="B4" s="4" t="s">
        <v>387</v>
      </c>
      <c r="C4" s="17" t="s">
        <v>399</v>
      </c>
      <c r="D4" s="33" t="s">
        <v>326</v>
      </c>
      <c r="E4" s="17" t="s">
        <v>334</v>
      </c>
      <c r="F4" s="75" t="s">
        <v>683</v>
      </c>
      <c r="G4" s="17" t="s">
        <v>34</v>
      </c>
      <c r="H4" s="17" t="s">
        <v>461</v>
      </c>
      <c r="I4" s="17" t="s">
        <v>12</v>
      </c>
      <c r="J4" s="14" t="s">
        <v>774</v>
      </c>
      <c r="K4" s="14" t="s">
        <v>13</v>
      </c>
      <c r="L4" s="14" t="s">
        <v>13</v>
      </c>
      <c r="M4" s="14"/>
      <c r="N4" s="62" t="s">
        <v>479</v>
      </c>
      <c r="O4" s="177"/>
    </row>
    <row r="5" spans="1:15" ht="24">
      <c r="A5" s="14" t="s">
        <v>923</v>
      </c>
      <c r="B5" s="4" t="s">
        <v>387</v>
      </c>
      <c r="C5" s="17" t="s">
        <v>400</v>
      </c>
      <c r="D5" s="33" t="s">
        <v>327</v>
      </c>
      <c r="E5" s="17" t="s">
        <v>335</v>
      </c>
      <c r="F5" s="75" t="s">
        <v>684</v>
      </c>
      <c r="G5" s="17" t="s">
        <v>34</v>
      </c>
      <c r="H5" s="17" t="s">
        <v>461</v>
      </c>
      <c r="I5" s="17" t="s">
        <v>12</v>
      </c>
      <c r="J5" s="14" t="s">
        <v>774</v>
      </c>
      <c r="K5" s="14" t="s">
        <v>13</v>
      </c>
      <c r="L5" s="14" t="s">
        <v>13</v>
      </c>
      <c r="M5" s="14"/>
      <c r="N5" s="62" t="s">
        <v>479</v>
      </c>
      <c r="O5" s="177"/>
    </row>
    <row r="6" spans="1:15" ht="24">
      <c r="A6" s="14" t="s">
        <v>924</v>
      </c>
      <c r="B6" s="4" t="s">
        <v>387</v>
      </c>
      <c r="C6" s="17" t="s">
        <v>401</v>
      </c>
      <c r="D6" s="33" t="s">
        <v>328</v>
      </c>
      <c r="E6" s="17" t="s">
        <v>336</v>
      </c>
      <c r="F6" s="75" t="s">
        <v>685</v>
      </c>
      <c r="G6" s="17" t="s">
        <v>34</v>
      </c>
      <c r="H6" s="17" t="s">
        <v>461</v>
      </c>
      <c r="I6" s="17" t="s">
        <v>12</v>
      </c>
      <c r="J6" s="14" t="s">
        <v>774</v>
      </c>
      <c r="K6" s="14" t="s">
        <v>13</v>
      </c>
      <c r="L6" s="14" t="s">
        <v>13</v>
      </c>
      <c r="M6" s="14"/>
      <c r="N6" s="62" t="s">
        <v>479</v>
      </c>
      <c r="O6" s="177"/>
    </row>
    <row r="7" spans="1:15" ht="24">
      <c r="A7" s="14" t="s">
        <v>925</v>
      </c>
      <c r="B7" s="4" t="s">
        <v>387</v>
      </c>
      <c r="C7" s="17" t="s">
        <v>402</v>
      </c>
      <c r="D7" s="33" t="s">
        <v>329</v>
      </c>
      <c r="E7" s="17" t="s">
        <v>337</v>
      </c>
      <c r="F7" s="75" t="s">
        <v>686</v>
      </c>
      <c r="G7" s="17" t="s">
        <v>34</v>
      </c>
      <c r="H7" s="17" t="s">
        <v>461</v>
      </c>
      <c r="I7" s="17" t="s">
        <v>12</v>
      </c>
      <c r="J7" s="14" t="s">
        <v>774</v>
      </c>
      <c r="K7" s="14" t="s">
        <v>13</v>
      </c>
      <c r="L7" s="14" t="s">
        <v>13</v>
      </c>
      <c r="M7" s="14"/>
      <c r="N7" s="62" t="s">
        <v>479</v>
      </c>
      <c r="O7" s="177"/>
    </row>
    <row r="8" spans="1:15" ht="24">
      <c r="A8" s="14" t="s">
        <v>926</v>
      </c>
      <c r="B8" s="4" t="s">
        <v>387</v>
      </c>
      <c r="C8" s="17" t="s">
        <v>403</v>
      </c>
      <c r="D8" s="33" t="s">
        <v>330</v>
      </c>
      <c r="E8" s="17" t="s">
        <v>338</v>
      </c>
      <c r="F8" s="75" t="s">
        <v>687</v>
      </c>
      <c r="G8" s="17" t="s">
        <v>34</v>
      </c>
      <c r="H8" s="17" t="s">
        <v>461</v>
      </c>
      <c r="I8" s="17" t="s">
        <v>12</v>
      </c>
      <c r="J8" s="14" t="s">
        <v>774</v>
      </c>
      <c r="K8" s="14" t="s">
        <v>13</v>
      </c>
      <c r="L8" s="14" t="s">
        <v>13</v>
      </c>
      <c r="M8" s="14"/>
      <c r="N8" s="62" t="s">
        <v>479</v>
      </c>
      <c r="O8" s="177"/>
    </row>
    <row r="9" spans="1:15" ht="24">
      <c r="A9" s="14" t="s">
        <v>927</v>
      </c>
      <c r="B9" s="4" t="s">
        <v>387</v>
      </c>
      <c r="C9" s="17" t="s">
        <v>404</v>
      </c>
      <c r="D9" s="33" t="s">
        <v>331</v>
      </c>
      <c r="E9" s="17" t="s">
        <v>339</v>
      </c>
      <c r="F9" s="75" t="s">
        <v>688</v>
      </c>
      <c r="G9" s="17" t="s">
        <v>34</v>
      </c>
      <c r="H9" s="17" t="s">
        <v>461</v>
      </c>
      <c r="I9" s="17" t="s">
        <v>12</v>
      </c>
      <c r="J9" s="14" t="s">
        <v>774</v>
      </c>
      <c r="K9" s="14" t="s">
        <v>13</v>
      </c>
      <c r="L9" s="14" t="s">
        <v>13</v>
      </c>
      <c r="M9" s="14"/>
      <c r="N9" s="62" t="s">
        <v>479</v>
      </c>
      <c r="O9" s="177"/>
    </row>
    <row r="10" spans="1:15" ht="15" customHeight="1">
      <c r="O10" s="177"/>
    </row>
    <row r="11" spans="1:15" ht="15" customHeight="1">
      <c r="O11" s="177"/>
    </row>
    <row r="12" spans="1:15" ht="15" customHeight="1">
      <c r="O12" s="177"/>
    </row>
    <row r="13" spans="1:15" ht="15" customHeight="1">
      <c r="O13" s="177"/>
    </row>
    <row r="14" spans="1:15" ht="15" customHeight="1">
      <c r="O14" s="177"/>
    </row>
    <row r="15" spans="1:15" ht="15" customHeight="1">
      <c r="O15" s="178"/>
    </row>
    <row r="16" spans="1:15">
      <c r="O16" s="178"/>
    </row>
    <row r="17" spans="15:15">
      <c r="O17" s="178"/>
    </row>
    <row r="18" spans="15:15">
      <c r="O18" s="178"/>
    </row>
    <row r="19" spans="15:15">
      <c r="O19" s="178"/>
    </row>
    <row r="20" spans="15:15">
      <c r="O20" s="178"/>
    </row>
    <row r="25" spans="15:15">
      <c r="O25" s="179"/>
    </row>
    <row r="26" spans="15:15">
      <c r="O26" s="178"/>
    </row>
    <row r="27" spans="15:15">
      <c r="O27" s="178"/>
    </row>
    <row r="28" spans="15:15">
      <c r="O28" s="178"/>
    </row>
    <row r="29" spans="15:15">
      <c r="O29" s="178"/>
    </row>
    <row r="30" spans="15:15">
      <c r="O30" s="178"/>
    </row>
    <row r="31" spans="15:15">
      <c r="O31" s="177"/>
    </row>
    <row r="32" spans="15:15">
      <c r="O32" s="177"/>
    </row>
    <row r="33" spans="15:15">
      <c r="O33" s="177"/>
    </row>
    <row r="34" spans="15:15">
      <c r="O34" s="177"/>
    </row>
    <row r="35" spans="15:15">
      <c r="O35" s="177"/>
    </row>
    <row r="36" spans="15:15">
      <c r="O36" s="177"/>
    </row>
    <row r="37" spans="15:15">
      <c r="O37" s="177"/>
    </row>
    <row r="38" spans="15:15">
      <c r="O38" s="177"/>
    </row>
    <row r="39" spans="15:15">
      <c r="O39" s="177"/>
    </row>
    <row r="40" spans="15:15">
      <c r="O40" s="177"/>
    </row>
    <row r="41" spans="15:15">
      <c r="O41" s="177"/>
    </row>
    <row r="42" spans="15:15">
      <c r="O42" s="177"/>
    </row>
    <row r="43" spans="15:15">
      <c r="O43" s="178"/>
    </row>
    <row r="48" spans="15: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1">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workbookViewId="0">
      <selection activeCell="O1" sqref="O1:O1048576"/>
    </sheetView>
  </sheetViews>
  <sheetFormatPr defaultRowHeight="15.6"/>
  <cols>
    <col min="1" max="1" width="11.09765625" customWidth="1"/>
    <col min="3" max="3" width="20.5" style="78" customWidth="1"/>
    <col min="4" max="4" width="15.69921875" customWidth="1"/>
    <col min="5" max="5" width="56.5" customWidth="1"/>
    <col min="6" max="6" width="14.3984375" style="104" customWidth="1"/>
    <col min="9" max="9" width="5" bestFit="1" customWidth="1"/>
    <col min="10" max="10" width="11.3984375" bestFit="1" customWidth="1"/>
    <col min="14" max="14" width="14.59765625" customWidth="1"/>
    <col min="15" max="15" width="10.796875" style="149" customWidth="1"/>
  </cols>
  <sheetData>
    <row r="1" spans="1:15" s="2" customFormat="1" ht="12">
      <c r="A1" s="1" t="s">
        <v>9</v>
      </c>
      <c r="B1" s="1" t="s">
        <v>10</v>
      </c>
      <c r="C1" s="1" t="s">
        <v>472</v>
      </c>
      <c r="D1" s="1" t="s">
        <v>473</v>
      </c>
      <c r="E1" s="1" t="s">
        <v>474</v>
      </c>
      <c r="F1" s="1" t="s">
        <v>475</v>
      </c>
      <c r="G1" s="1" t="s">
        <v>14</v>
      </c>
      <c r="H1" s="71" t="s">
        <v>460</v>
      </c>
      <c r="I1" s="1" t="s">
        <v>0</v>
      </c>
      <c r="J1" s="1" t="s">
        <v>476</v>
      </c>
      <c r="K1" s="1" t="s">
        <v>477</v>
      </c>
      <c r="L1" s="1" t="s">
        <v>478</v>
      </c>
      <c r="M1" s="71" t="s">
        <v>596</v>
      </c>
      <c r="N1" s="1" t="s">
        <v>1</v>
      </c>
      <c r="O1" s="175" t="s">
        <v>1633</v>
      </c>
    </row>
    <row r="2" spans="1:15" s="12" customFormat="1" ht="24">
      <c r="A2" s="14" t="s">
        <v>928</v>
      </c>
      <c r="B2" s="4" t="s">
        <v>386</v>
      </c>
      <c r="C2" s="72" t="s">
        <v>429</v>
      </c>
      <c r="D2" s="17" t="s">
        <v>48</v>
      </c>
      <c r="E2" s="23" t="s">
        <v>50</v>
      </c>
      <c r="F2" s="20" t="s">
        <v>597</v>
      </c>
      <c r="G2" s="19" t="s">
        <v>51</v>
      </c>
      <c r="H2" s="83" t="s">
        <v>461</v>
      </c>
      <c r="I2" s="17" t="s">
        <v>11</v>
      </c>
      <c r="J2" s="14" t="s">
        <v>775</v>
      </c>
      <c r="K2" s="14" t="s">
        <v>13</v>
      </c>
      <c r="L2" s="14" t="s">
        <v>13</v>
      </c>
      <c r="M2" s="14"/>
      <c r="N2" s="62" t="s">
        <v>481</v>
      </c>
      <c r="O2" s="176" t="s">
        <v>1634</v>
      </c>
    </row>
    <row r="3" spans="1:15" s="18" customFormat="1" ht="120">
      <c r="A3" s="14" t="s">
        <v>929</v>
      </c>
      <c r="B3" s="4" t="s">
        <v>1127</v>
      </c>
      <c r="C3" s="73" t="s">
        <v>430</v>
      </c>
      <c r="D3" s="33" t="s">
        <v>1124</v>
      </c>
      <c r="E3" s="17" t="s">
        <v>1125</v>
      </c>
      <c r="F3" s="17" t="s">
        <v>1361</v>
      </c>
      <c r="G3" s="43" t="s">
        <v>51</v>
      </c>
      <c r="H3" s="83" t="s">
        <v>461</v>
      </c>
      <c r="I3" s="17" t="s">
        <v>12</v>
      </c>
      <c r="J3" s="14" t="s">
        <v>775</v>
      </c>
      <c r="K3" s="3" t="s">
        <v>13</v>
      </c>
      <c r="L3" s="3" t="s">
        <v>13</v>
      </c>
      <c r="M3" s="3"/>
      <c r="N3" s="62" t="s">
        <v>481</v>
      </c>
      <c r="O3" s="177"/>
    </row>
    <row r="4" spans="1:15" s="18" customFormat="1" ht="48">
      <c r="A4" s="14" t="s">
        <v>930</v>
      </c>
      <c r="B4" s="4" t="s">
        <v>387</v>
      </c>
      <c r="C4" s="74" t="s">
        <v>54</v>
      </c>
      <c r="D4" s="20" t="s">
        <v>53</v>
      </c>
      <c r="E4" s="20" t="s">
        <v>167</v>
      </c>
      <c r="F4" s="103" t="s">
        <v>689</v>
      </c>
      <c r="G4" s="19" t="s">
        <v>56</v>
      </c>
      <c r="H4" s="83" t="s">
        <v>461</v>
      </c>
      <c r="I4" s="17" t="s">
        <v>12</v>
      </c>
      <c r="J4" s="14" t="s">
        <v>775</v>
      </c>
      <c r="K4" s="14" t="s">
        <v>13</v>
      </c>
      <c r="L4" s="14" t="s">
        <v>13</v>
      </c>
      <c r="M4" s="14"/>
      <c r="N4" s="62" t="s">
        <v>481</v>
      </c>
      <c r="O4" s="177"/>
    </row>
    <row r="5" spans="1:15" s="18" customFormat="1" ht="48">
      <c r="A5" s="14" t="s">
        <v>931</v>
      </c>
      <c r="B5" s="4" t="s">
        <v>387</v>
      </c>
      <c r="C5" s="75" t="s">
        <v>431</v>
      </c>
      <c r="D5" s="17" t="s">
        <v>57</v>
      </c>
      <c r="E5" s="23" t="s">
        <v>58</v>
      </c>
      <c r="F5" s="103" t="s">
        <v>690</v>
      </c>
      <c r="G5" s="19" t="s">
        <v>56</v>
      </c>
      <c r="H5" s="83" t="s">
        <v>461</v>
      </c>
      <c r="I5" s="17" t="s">
        <v>12</v>
      </c>
      <c r="J5" s="14" t="s">
        <v>775</v>
      </c>
      <c r="K5" s="14" t="s">
        <v>13</v>
      </c>
      <c r="L5" s="14" t="s">
        <v>13</v>
      </c>
      <c r="M5" s="14"/>
      <c r="N5" s="62" t="s">
        <v>481</v>
      </c>
      <c r="O5" s="177"/>
    </row>
    <row r="6" spans="1:15" s="18" customFormat="1" ht="48">
      <c r="A6" s="14" t="s">
        <v>932</v>
      </c>
      <c r="B6" s="4" t="s">
        <v>386</v>
      </c>
      <c r="C6" s="73" t="s">
        <v>432</v>
      </c>
      <c r="D6" s="16" t="s">
        <v>59</v>
      </c>
      <c r="E6" s="24" t="s">
        <v>60</v>
      </c>
      <c r="F6" s="103" t="s">
        <v>691</v>
      </c>
      <c r="G6" s="19" t="s">
        <v>56</v>
      </c>
      <c r="H6" s="83" t="s">
        <v>461</v>
      </c>
      <c r="I6" s="17" t="s">
        <v>12</v>
      </c>
      <c r="J6" s="14" t="s">
        <v>775</v>
      </c>
      <c r="K6" s="14" t="s">
        <v>13</v>
      </c>
      <c r="L6" s="14" t="s">
        <v>13</v>
      </c>
      <c r="M6" s="14"/>
      <c r="N6" s="62" t="s">
        <v>481</v>
      </c>
      <c r="O6" s="177"/>
    </row>
    <row r="7" spans="1:15" s="18" customFormat="1" ht="72">
      <c r="A7" s="14" t="s">
        <v>933</v>
      </c>
      <c r="B7" s="25" t="s">
        <v>387</v>
      </c>
      <c r="C7" s="75" t="s">
        <v>433</v>
      </c>
      <c r="D7" s="17" t="s">
        <v>61</v>
      </c>
      <c r="E7" s="17" t="s">
        <v>166</v>
      </c>
      <c r="F7" s="17" t="s">
        <v>602</v>
      </c>
      <c r="G7" s="26" t="s">
        <v>34</v>
      </c>
      <c r="H7" s="83" t="s">
        <v>461</v>
      </c>
      <c r="I7" s="17" t="s">
        <v>12</v>
      </c>
      <c r="J7" s="14" t="s">
        <v>775</v>
      </c>
      <c r="K7" s="4" t="s">
        <v>63</v>
      </c>
      <c r="L7" s="4" t="s">
        <v>63</v>
      </c>
      <c r="M7" s="4"/>
      <c r="N7" s="62" t="s">
        <v>481</v>
      </c>
      <c r="O7" s="177"/>
    </row>
    <row r="8" spans="1:15" s="18" customFormat="1" ht="60">
      <c r="A8" s="14" t="s">
        <v>934</v>
      </c>
      <c r="B8" s="4" t="s">
        <v>387</v>
      </c>
      <c r="C8" s="75" t="s">
        <v>434</v>
      </c>
      <c r="D8" s="17" t="s">
        <v>64</v>
      </c>
      <c r="E8" s="17" t="s">
        <v>168</v>
      </c>
      <c r="F8" s="17" t="s">
        <v>692</v>
      </c>
      <c r="G8" s="26" t="s">
        <v>34</v>
      </c>
      <c r="H8" s="83" t="s">
        <v>461</v>
      </c>
      <c r="I8" s="17" t="s">
        <v>12</v>
      </c>
      <c r="J8" s="14" t="s">
        <v>775</v>
      </c>
      <c r="K8" s="4" t="s">
        <v>63</v>
      </c>
      <c r="L8" s="4" t="s">
        <v>63</v>
      </c>
      <c r="M8" s="4"/>
      <c r="N8" s="62" t="s">
        <v>481</v>
      </c>
      <c r="O8" s="177"/>
    </row>
    <row r="9" spans="1:15" s="18" customFormat="1" ht="36">
      <c r="A9" s="14" t="s">
        <v>935</v>
      </c>
      <c r="B9" s="4" t="s">
        <v>387</v>
      </c>
      <c r="C9" s="75" t="s">
        <v>435</v>
      </c>
      <c r="D9" s="17" t="s">
        <v>65</v>
      </c>
      <c r="E9" s="17" t="s">
        <v>66</v>
      </c>
      <c r="F9" s="17" t="s">
        <v>693</v>
      </c>
      <c r="G9" s="26" t="s">
        <v>34</v>
      </c>
      <c r="H9" s="83" t="s">
        <v>461</v>
      </c>
      <c r="I9" s="17" t="s">
        <v>12</v>
      </c>
      <c r="J9" s="14" t="s">
        <v>775</v>
      </c>
      <c r="K9" s="4" t="s">
        <v>63</v>
      </c>
      <c r="L9" s="4" t="s">
        <v>63</v>
      </c>
      <c r="M9" s="4"/>
      <c r="N9" s="62" t="s">
        <v>481</v>
      </c>
      <c r="O9" s="177"/>
    </row>
    <row r="10" spans="1:15" s="18" customFormat="1" ht="48">
      <c r="A10" s="14" t="s">
        <v>936</v>
      </c>
      <c r="B10" s="4" t="s">
        <v>34</v>
      </c>
      <c r="C10" s="74" t="s">
        <v>436</v>
      </c>
      <c r="D10" s="33" t="s">
        <v>251</v>
      </c>
      <c r="E10" s="17" t="s">
        <v>234</v>
      </c>
      <c r="F10" s="17" t="s">
        <v>694</v>
      </c>
      <c r="G10" s="26" t="s">
        <v>34</v>
      </c>
      <c r="H10" s="83" t="s">
        <v>461</v>
      </c>
      <c r="I10" s="17" t="s">
        <v>12</v>
      </c>
      <c r="J10" s="14" t="s">
        <v>775</v>
      </c>
      <c r="K10" s="4" t="s">
        <v>63</v>
      </c>
      <c r="L10" s="4" t="s">
        <v>63</v>
      </c>
      <c r="M10" s="4"/>
      <c r="N10" s="62" t="s">
        <v>481</v>
      </c>
      <c r="O10" s="177"/>
    </row>
    <row r="11" spans="1:15" s="18" customFormat="1" ht="48">
      <c r="A11" s="14" t="s">
        <v>937</v>
      </c>
      <c r="B11" s="27" t="s">
        <v>387</v>
      </c>
      <c r="C11" s="75" t="s">
        <v>437</v>
      </c>
      <c r="D11" s="17" t="s">
        <v>67</v>
      </c>
      <c r="E11" s="17" t="s">
        <v>169</v>
      </c>
      <c r="F11" s="17" t="s">
        <v>695</v>
      </c>
      <c r="G11" s="26" t="s">
        <v>34</v>
      </c>
      <c r="H11" s="83" t="s">
        <v>461</v>
      </c>
      <c r="I11" s="17" t="s">
        <v>12</v>
      </c>
      <c r="J11" s="14" t="s">
        <v>775</v>
      </c>
      <c r="K11" s="4" t="s">
        <v>63</v>
      </c>
      <c r="L11" s="4" t="s">
        <v>63</v>
      </c>
      <c r="M11" s="4"/>
      <c r="N11" s="62" t="s">
        <v>481</v>
      </c>
      <c r="O11" s="177"/>
    </row>
    <row r="12" spans="1:15" s="18" customFormat="1" ht="48">
      <c r="A12" s="14" t="s">
        <v>938</v>
      </c>
      <c r="B12" s="27" t="s">
        <v>387</v>
      </c>
      <c r="C12" s="75" t="s">
        <v>438</v>
      </c>
      <c r="D12" s="17" t="s">
        <v>68</v>
      </c>
      <c r="E12" s="17" t="s">
        <v>170</v>
      </c>
      <c r="F12" s="17" t="s">
        <v>696</v>
      </c>
      <c r="G12" s="26" t="s">
        <v>34</v>
      </c>
      <c r="H12" s="83" t="s">
        <v>461</v>
      </c>
      <c r="I12" s="17" t="s">
        <v>12</v>
      </c>
      <c r="J12" s="14" t="s">
        <v>775</v>
      </c>
      <c r="K12" s="4" t="s">
        <v>63</v>
      </c>
      <c r="L12" s="4" t="s">
        <v>63</v>
      </c>
      <c r="M12" s="4"/>
      <c r="N12" s="62" t="s">
        <v>481</v>
      </c>
      <c r="O12" s="177"/>
    </row>
    <row r="13" spans="1:15" s="18" customFormat="1" ht="36">
      <c r="A13" s="14" t="s">
        <v>939</v>
      </c>
      <c r="B13" s="27" t="s">
        <v>387</v>
      </c>
      <c r="C13" s="75" t="s">
        <v>439</v>
      </c>
      <c r="D13" s="17" t="s">
        <v>69</v>
      </c>
      <c r="E13" s="17" t="s">
        <v>171</v>
      </c>
      <c r="F13" s="17" t="s">
        <v>697</v>
      </c>
      <c r="G13" s="26" t="s">
        <v>34</v>
      </c>
      <c r="H13" s="83" t="s">
        <v>461</v>
      </c>
      <c r="I13" s="17" t="s">
        <v>12</v>
      </c>
      <c r="J13" s="14" t="s">
        <v>775</v>
      </c>
      <c r="K13" s="4" t="s">
        <v>63</v>
      </c>
      <c r="L13" s="4" t="s">
        <v>63</v>
      </c>
      <c r="M13" s="4"/>
      <c r="N13" s="62" t="s">
        <v>481</v>
      </c>
      <c r="O13" s="177"/>
    </row>
    <row r="14" spans="1:15" s="18" customFormat="1" ht="60">
      <c r="A14" s="14" t="s">
        <v>940</v>
      </c>
      <c r="B14" s="4" t="s">
        <v>387</v>
      </c>
      <c r="C14" s="75" t="s">
        <v>440</v>
      </c>
      <c r="D14" s="17" t="s">
        <v>70</v>
      </c>
      <c r="E14" s="17" t="s">
        <v>172</v>
      </c>
      <c r="F14" s="17" t="s">
        <v>698</v>
      </c>
      <c r="G14" s="26" t="s">
        <v>34</v>
      </c>
      <c r="H14" s="83" t="s">
        <v>461</v>
      </c>
      <c r="I14" s="17" t="s">
        <v>12</v>
      </c>
      <c r="J14" s="14" t="s">
        <v>775</v>
      </c>
      <c r="K14" s="4" t="s">
        <v>63</v>
      </c>
      <c r="L14" s="4" t="s">
        <v>63</v>
      </c>
      <c r="M14" s="4"/>
      <c r="N14" s="62" t="s">
        <v>481</v>
      </c>
      <c r="O14" s="177"/>
    </row>
    <row r="15" spans="1:15" s="18" customFormat="1" ht="48">
      <c r="A15" s="14" t="s">
        <v>941</v>
      </c>
      <c r="B15" s="4" t="s">
        <v>387</v>
      </c>
      <c r="C15" s="75" t="s">
        <v>441</v>
      </c>
      <c r="D15" s="17" t="s">
        <v>71</v>
      </c>
      <c r="E15" s="17" t="s">
        <v>173</v>
      </c>
      <c r="F15" s="17" t="s">
        <v>699</v>
      </c>
      <c r="G15" s="26" t="s">
        <v>34</v>
      </c>
      <c r="H15" s="83" t="s">
        <v>461</v>
      </c>
      <c r="I15" s="17" t="s">
        <v>12</v>
      </c>
      <c r="J15" s="14" t="s">
        <v>775</v>
      </c>
      <c r="K15" s="4" t="s">
        <v>63</v>
      </c>
      <c r="L15" s="4" t="s">
        <v>63</v>
      </c>
      <c r="M15" s="4"/>
      <c r="N15" s="62" t="s">
        <v>481</v>
      </c>
      <c r="O15" s="178"/>
    </row>
    <row r="16" spans="1:15" s="18" customFormat="1" ht="36">
      <c r="A16" s="14" t="s">
        <v>942</v>
      </c>
      <c r="B16" s="4" t="s">
        <v>387</v>
      </c>
      <c r="C16" s="75" t="s">
        <v>442</v>
      </c>
      <c r="D16" s="17" t="s">
        <v>72</v>
      </c>
      <c r="E16" s="17" t="s">
        <v>73</v>
      </c>
      <c r="F16" s="17" t="s">
        <v>700</v>
      </c>
      <c r="G16" s="26" t="s">
        <v>34</v>
      </c>
      <c r="H16" s="83" t="s">
        <v>461</v>
      </c>
      <c r="I16" s="17" t="s">
        <v>12</v>
      </c>
      <c r="J16" s="14" t="s">
        <v>775</v>
      </c>
      <c r="K16" s="4" t="s">
        <v>63</v>
      </c>
      <c r="L16" s="4" t="s">
        <v>63</v>
      </c>
      <c r="M16" s="4"/>
      <c r="N16" s="62" t="s">
        <v>481</v>
      </c>
      <c r="O16" s="178"/>
    </row>
    <row r="17" spans="1:15" s="18" customFormat="1" ht="60">
      <c r="A17" s="14" t="s">
        <v>943</v>
      </c>
      <c r="B17" s="4" t="s">
        <v>387</v>
      </c>
      <c r="C17" s="73" t="s">
        <v>75</v>
      </c>
      <c r="D17" s="17" t="s">
        <v>74</v>
      </c>
      <c r="E17" s="17" t="s">
        <v>174</v>
      </c>
      <c r="F17" s="17" t="s">
        <v>701</v>
      </c>
      <c r="G17" s="22" t="s">
        <v>34</v>
      </c>
      <c r="H17" s="83" t="s">
        <v>461</v>
      </c>
      <c r="I17" s="17" t="s">
        <v>76</v>
      </c>
      <c r="J17" s="14" t="s">
        <v>775</v>
      </c>
      <c r="K17" s="3" t="s">
        <v>13</v>
      </c>
      <c r="L17" s="3" t="s">
        <v>13</v>
      </c>
      <c r="M17" s="3"/>
      <c r="N17" s="62" t="s">
        <v>481</v>
      </c>
      <c r="O17" s="178"/>
    </row>
    <row r="18" spans="1:15" s="18" customFormat="1" ht="48">
      <c r="A18" s="14" t="s">
        <v>944</v>
      </c>
      <c r="B18" s="4" t="s">
        <v>387</v>
      </c>
      <c r="C18" s="73" t="s">
        <v>78</v>
      </c>
      <c r="D18" s="17" t="s">
        <v>77</v>
      </c>
      <c r="E18" s="17" t="s">
        <v>175</v>
      </c>
      <c r="F18" s="17" t="s">
        <v>702</v>
      </c>
      <c r="G18" s="22" t="s">
        <v>34</v>
      </c>
      <c r="H18" s="83" t="s">
        <v>461</v>
      </c>
      <c r="I18" s="17" t="s">
        <v>12</v>
      </c>
      <c r="J18" s="14" t="s">
        <v>775</v>
      </c>
      <c r="K18" s="22" t="s">
        <v>13</v>
      </c>
      <c r="L18" s="22" t="s">
        <v>13</v>
      </c>
      <c r="M18" s="22"/>
      <c r="N18" s="62" t="s">
        <v>481</v>
      </c>
      <c r="O18" s="178"/>
    </row>
    <row r="19" spans="1:15" s="18" customFormat="1" ht="90">
      <c r="A19" s="14" t="s">
        <v>945</v>
      </c>
      <c r="B19" s="4" t="s">
        <v>34</v>
      </c>
      <c r="C19" s="73" t="s">
        <v>443</v>
      </c>
      <c r="D19" s="33" t="s">
        <v>1122</v>
      </c>
      <c r="E19" s="17" t="s">
        <v>1357</v>
      </c>
      <c r="F19" s="28" t="s">
        <v>1359</v>
      </c>
      <c r="G19" s="22" t="s">
        <v>34</v>
      </c>
      <c r="H19" s="83" t="s">
        <v>461</v>
      </c>
      <c r="I19" s="17" t="s">
        <v>12</v>
      </c>
      <c r="J19" s="14" t="s">
        <v>775</v>
      </c>
      <c r="K19" s="22" t="s">
        <v>13</v>
      </c>
      <c r="L19" s="22" t="s">
        <v>13</v>
      </c>
      <c r="M19" s="22"/>
      <c r="N19" s="62" t="s">
        <v>481</v>
      </c>
      <c r="O19" s="178"/>
    </row>
    <row r="20" spans="1:15" s="18" customFormat="1" ht="60">
      <c r="A20" s="14" t="s">
        <v>946</v>
      </c>
      <c r="B20" s="4" t="s">
        <v>34</v>
      </c>
      <c r="C20" s="73" t="s">
        <v>444</v>
      </c>
      <c r="D20" s="33" t="s">
        <v>1123</v>
      </c>
      <c r="E20" s="28" t="s">
        <v>1358</v>
      </c>
      <c r="F20" s="17" t="s">
        <v>1360</v>
      </c>
      <c r="G20" s="22" t="s">
        <v>34</v>
      </c>
      <c r="H20" s="83" t="s">
        <v>461</v>
      </c>
      <c r="I20" s="22" t="s">
        <v>12</v>
      </c>
      <c r="J20" s="14" t="s">
        <v>775</v>
      </c>
      <c r="K20" s="22" t="s">
        <v>13</v>
      </c>
      <c r="L20" s="22" t="s">
        <v>13</v>
      </c>
      <c r="M20" s="22"/>
      <c r="N20" s="62" t="s">
        <v>481</v>
      </c>
      <c r="O20" s="178"/>
    </row>
    <row r="21" spans="1:15" s="18" customFormat="1" ht="60">
      <c r="A21" s="14" t="s">
        <v>947</v>
      </c>
      <c r="B21" s="4" t="s">
        <v>34</v>
      </c>
      <c r="C21" s="73" t="s">
        <v>445</v>
      </c>
      <c r="D21" s="33" t="s">
        <v>1362</v>
      </c>
      <c r="E21" s="17" t="s">
        <v>1363</v>
      </c>
      <c r="F21" s="17" t="s">
        <v>1364</v>
      </c>
      <c r="G21" s="22" t="s">
        <v>34</v>
      </c>
      <c r="H21" s="83" t="s">
        <v>461</v>
      </c>
      <c r="I21" s="17" t="s">
        <v>12</v>
      </c>
      <c r="J21" s="14" t="s">
        <v>775</v>
      </c>
      <c r="K21" s="22" t="s">
        <v>13</v>
      </c>
      <c r="L21" s="22" t="s">
        <v>13</v>
      </c>
      <c r="M21" s="22"/>
      <c r="N21" s="62" t="s">
        <v>481</v>
      </c>
      <c r="O21" s="149"/>
    </row>
    <row r="22" spans="1:15" ht="48">
      <c r="A22" s="14" t="s">
        <v>948</v>
      </c>
      <c r="B22" s="42" t="s">
        <v>387</v>
      </c>
      <c r="C22" s="73" t="s">
        <v>446</v>
      </c>
      <c r="D22" s="33" t="s">
        <v>214</v>
      </c>
      <c r="E22" s="17" t="s">
        <v>216</v>
      </c>
      <c r="F22" s="17" t="s">
        <v>703</v>
      </c>
      <c r="G22" s="22" t="s">
        <v>34</v>
      </c>
      <c r="H22" s="83" t="s">
        <v>461</v>
      </c>
      <c r="I22" s="17" t="s">
        <v>12</v>
      </c>
      <c r="J22" s="14" t="s">
        <v>775</v>
      </c>
      <c r="K22" s="22" t="s">
        <v>13</v>
      </c>
      <c r="L22" s="22" t="s">
        <v>13</v>
      </c>
      <c r="M22" s="22"/>
      <c r="N22" s="62" t="s">
        <v>481</v>
      </c>
    </row>
    <row r="23" spans="1:15" ht="48">
      <c r="A23" s="14" t="s">
        <v>949</v>
      </c>
      <c r="B23" s="42" t="s">
        <v>387</v>
      </c>
      <c r="C23" s="73" t="s">
        <v>447</v>
      </c>
      <c r="D23" s="33" t="s">
        <v>215</v>
      </c>
      <c r="E23" s="17" t="s">
        <v>217</v>
      </c>
      <c r="F23" s="17" t="s">
        <v>704</v>
      </c>
      <c r="G23" s="22" t="s">
        <v>34</v>
      </c>
      <c r="H23" s="83" t="s">
        <v>461</v>
      </c>
      <c r="I23" s="17" t="s">
        <v>12</v>
      </c>
      <c r="J23" s="14" t="s">
        <v>775</v>
      </c>
      <c r="K23" s="17" t="s">
        <v>13</v>
      </c>
      <c r="L23" s="22" t="s">
        <v>13</v>
      </c>
      <c r="M23" s="22"/>
      <c r="N23" s="62" t="s">
        <v>481</v>
      </c>
    </row>
    <row r="24" spans="1:15" ht="48">
      <c r="A24" s="14" t="s">
        <v>950</v>
      </c>
      <c r="B24" s="42" t="s">
        <v>387</v>
      </c>
      <c r="C24" s="76" t="s">
        <v>448</v>
      </c>
      <c r="D24" s="37" t="s">
        <v>287</v>
      </c>
      <c r="E24" s="35" t="s">
        <v>285</v>
      </c>
      <c r="F24" s="35" t="s">
        <v>705</v>
      </c>
      <c r="G24" s="36" t="s">
        <v>34</v>
      </c>
      <c r="H24" s="83" t="s">
        <v>461</v>
      </c>
      <c r="I24" s="35" t="s">
        <v>12</v>
      </c>
      <c r="J24" s="14" t="s">
        <v>775</v>
      </c>
      <c r="K24" s="36" t="s">
        <v>13</v>
      </c>
      <c r="L24" s="36" t="s">
        <v>13</v>
      </c>
      <c r="M24" s="36"/>
      <c r="N24" s="62" t="s">
        <v>481</v>
      </c>
    </row>
    <row r="25" spans="1:15" ht="60">
      <c r="A25" s="14" t="s">
        <v>951</v>
      </c>
      <c r="B25" s="42" t="s">
        <v>387</v>
      </c>
      <c r="C25" s="76" t="s">
        <v>449</v>
      </c>
      <c r="D25" s="37" t="s">
        <v>288</v>
      </c>
      <c r="E25" s="35" t="s">
        <v>286</v>
      </c>
      <c r="F25" s="35" t="s">
        <v>706</v>
      </c>
      <c r="G25" s="36" t="s">
        <v>34</v>
      </c>
      <c r="H25" s="83" t="s">
        <v>461</v>
      </c>
      <c r="I25" s="35" t="s">
        <v>12</v>
      </c>
      <c r="J25" s="14" t="s">
        <v>775</v>
      </c>
      <c r="K25" s="36" t="s">
        <v>13</v>
      </c>
      <c r="L25" s="36" t="s">
        <v>13</v>
      </c>
      <c r="M25" s="36"/>
      <c r="N25" s="62" t="s">
        <v>481</v>
      </c>
      <c r="O25" s="179"/>
    </row>
    <row r="26" spans="1:15" s="41" customFormat="1" ht="48">
      <c r="A26" s="14" t="s">
        <v>952</v>
      </c>
      <c r="B26" s="38" t="s">
        <v>34</v>
      </c>
      <c r="C26" s="77" t="s">
        <v>450</v>
      </c>
      <c r="D26" s="39" t="s">
        <v>224</v>
      </c>
      <c r="E26" s="39" t="s">
        <v>219</v>
      </c>
      <c r="F26" s="39" t="s">
        <v>707</v>
      </c>
      <c r="G26" s="40" t="s">
        <v>34</v>
      </c>
      <c r="H26" s="83" t="s">
        <v>461</v>
      </c>
      <c r="I26" s="39" t="s">
        <v>12</v>
      </c>
      <c r="J26" s="14" t="s">
        <v>775</v>
      </c>
      <c r="K26" s="40" t="s">
        <v>13</v>
      </c>
      <c r="L26" s="40" t="s">
        <v>13</v>
      </c>
      <c r="M26" s="40"/>
      <c r="N26" s="62" t="s">
        <v>481</v>
      </c>
      <c r="O26" s="178"/>
    </row>
    <row r="27" spans="1:15" s="41" customFormat="1" ht="84">
      <c r="A27" s="14" t="s">
        <v>953</v>
      </c>
      <c r="B27" s="38" t="s">
        <v>34</v>
      </c>
      <c r="C27" s="77" t="s">
        <v>451</v>
      </c>
      <c r="D27" s="39" t="s">
        <v>225</v>
      </c>
      <c r="E27" s="39" t="s">
        <v>220</v>
      </c>
      <c r="F27" s="39" t="s">
        <v>708</v>
      </c>
      <c r="G27" s="40" t="s">
        <v>34</v>
      </c>
      <c r="H27" s="83" t="s">
        <v>461</v>
      </c>
      <c r="I27" s="39" t="s">
        <v>12</v>
      </c>
      <c r="J27" s="14" t="s">
        <v>775</v>
      </c>
      <c r="K27" s="40" t="s">
        <v>13</v>
      </c>
      <c r="L27" s="40" t="s">
        <v>13</v>
      </c>
      <c r="M27" s="40"/>
      <c r="N27" s="62" t="s">
        <v>481</v>
      </c>
      <c r="O27" s="178"/>
    </row>
    <row r="28" spans="1:15" s="41" customFormat="1" ht="48">
      <c r="A28" s="14" t="s">
        <v>954</v>
      </c>
      <c r="B28" s="38" t="s">
        <v>34</v>
      </c>
      <c r="C28" s="77" t="s">
        <v>452</v>
      </c>
      <c r="D28" s="39" t="s">
        <v>226</v>
      </c>
      <c r="E28" s="39" t="s">
        <v>221</v>
      </c>
      <c r="F28" s="39" t="s">
        <v>709</v>
      </c>
      <c r="G28" s="40" t="s">
        <v>34</v>
      </c>
      <c r="H28" s="83" t="s">
        <v>461</v>
      </c>
      <c r="I28" s="39" t="s">
        <v>12</v>
      </c>
      <c r="J28" s="14" t="s">
        <v>775</v>
      </c>
      <c r="K28" s="40" t="s">
        <v>13</v>
      </c>
      <c r="L28" s="40" t="s">
        <v>13</v>
      </c>
      <c r="M28" s="40"/>
      <c r="N28" s="62" t="s">
        <v>481</v>
      </c>
      <c r="O28" s="178"/>
    </row>
    <row r="29" spans="1:15" s="41" customFormat="1" ht="72">
      <c r="A29" s="14" t="s">
        <v>955</v>
      </c>
      <c r="B29" s="38" t="s">
        <v>34</v>
      </c>
      <c r="C29" s="77" t="s">
        <v>453</v>
      </c>
      <c r="D29" s="39" t="s">
        <v>227</v>
      </c>
      <c r="E29" s="39" t="s">
        <v>222</v>
      </c>
      <c r="F29" s="39" t="s">
        <v>710</v>
      </c>
      <c r="G29" s="40" t="s">
        <v>34</v>
      </c>
      <c r="H29" s="83" t="s">
        <v>461</v>
      </c>
      <c r="I29" s="39" t="s">
        <v>12</v>
      </c>
      <c r="J29" s="14" t="s">
        <v>775</v>
      </c>
      <c r="K29" s="40" t="s">
        <v>13</v>
      </c>
      <c r="L29" s="40" t="s">
        <v>13</v>
      </c>
      <c r="M29" s="40"/>
      <c r="N29" s="62" t="s">
        <v>481</v>
      </c>
      <c r="O29" s="178"/>
    </row>
    <row r="30" spans="1:15" s="114" customFormat="1" ht="83.4" customHeight="1">
      <c r="A30" s="111" t="s">
        <v>956</v>
      </c>
      <c r="B30" s="110" t="s">
        <v>387</v>
      </c>
      <c r="C30" s="110" t="s">
        <v>781</v>
      </c>
      <c r="D30" s="110" t="s">
        <v>782</v>
      </c>
      <c r="E30" s="110" t="s">
        <v>783</v>
      </c>
      <c r="F30" s="110" t="s">
        <v>784</v>
      </c>
      <c r="G30" s="112" t="s">
        <v>785</v>
      </c>
      <c r="H30" s="113" t="s">
        <v>786</v>
      </c>
      <c r="I30" s="110" t="s">
        <v>787</v>
      </c>
      <c r="J30" s="14" t="s">
        <v>775</v>
      </c>
      <c r="K30" s="112" t="s">
        <v>788</v>
      </c>
      <c r="L30" s="112" t="s">
        <v>788</v>
      </c>
      <c r="M30" s="112"/>
      <c r="N30" s="62" t="s">
        <v>481</v>
      </c>
      <c r="O30" s="178"/>
    </row>
    <row r="31" spans="1:15" s="114" customFormat="1" ht="83.4" customHeight="1">
      <c r="A31" s="111" t="s">
        <v>957</v>
      </c>
      <c r="B31" s="110" t="s">
        <v>387</v>
      </c>
      <c r="C31" s="110" t="s">
        <v>789</v>
      </c>
      <c r="D31" s="110" t="s">
        <v>790</v>
      </c>
      <c r="E31" s="110" t="s">
        <v>791</v>
      </c>
      <c r="F31" s="110" t="s">
        <v>792</v>
      </c>
      <c r="G31" s="112" t="s">
        <v>785</v>
      </c>
      <c r="H31" s="113" t="s">
        <v>786</v>
      </c>
      <c r="I31" s="110" t="s">
        <v>787</v>
      </c>
      <c r="J31" s="14" t="s">
        <v>775</v>
      </c>
      <c r="K31" s="112" t="s">
        <v>788</v>
      </c>
      <c r="L31" s="112" t="s">
        <v>788</v>
      </c>
      <c r="M31" s="112"/>
      <c r="N31" s="62" t="s">
        <v>481</v>
      </c>
      <c r="O31" s="177"/>
    </row>
    <row r="32" spans="1:15" s="114" customFormat="1" ht="83.4" customHeight="1">
      <c r="A32" s="111" t="s">
        <v>958</v>
      </c>
      <c r="B32" s="110" t="s">
        <v>387</v>
      </c>
      <c r="C32" s="110" t="s">
        <v>793</v>
      </c>
      <c r="D32" s="110" t="s">
        <v>794</v>
      </c>
      <c r="E32" s="110" t="s">
        <v>795</v>
      </c>
      <c r="F32" s="110" t="s">
        <v>796</v>
      </c>
      <c r="G32" s="112" t="s">
        <v>785</v>
      </c>
      <c r="H32" s="113" t="s">
        <v>786</v>
      </c>
      <c r="I32" s="110" t="s">
        <v>787</v>
      </c>
      <c r="J32" s="14" t="s">
        <v>775</v>
      </c>
      <c r="K32" s="112" t="s">
        <v>788</v>
      </c>
      <c r="L32" s="112" t="s">
        <v>788</v>
      </c>
      <c r="M32" s="112"/>
      <c r="N32" s="62" t="s">
        <v>481</v>
      </c>
      <c r="O32" s="177"/>
    </row>
    <row r="33" spans="1:15" s="114" customFormat="1" ht="83.4" customHeight="1">
      <c r="A33" s="111" t="s">
        <v>959</v>
      </c>
      <c r="B33" s="110" t="s">
        <v>387</v>
      </c>
      <c r="C33" s="110" t="s">
        <v>797</v>
      </c>
      <c r="D33" s="110" t="s">
        <v>798</v>
      </c>
      <c r="E33" s="110" t="s">
        <v>799</v>
      </c>
      <c r="F33" s="110" t="s">
        <v>800</v>
      </c>
      <c r="G33" s="112" t="s">
        <v>785</v>
      </c>
      <c r="H33" s="113" t="s">
        <v>786</v>
      </c>
      <c r="I33" s="110" t="s">
        <v>787</v>
      </c>
      <c r="J33" s="14" t="s">
        <v>775</v>
      </c>
      <c r="K33" s="112" t="s">
        <v>788</v>
      </c>
      <c r="L33" s="112" t="s">
        <v>788</v>
      </c>
      <c r="M33" s="112"/>
      <c r="N33" s="62" t="s">
        <v>481</v>
      </c>
      <c r="O33" s="177"/>
    </row>
    <row r="34" spans="1:15" s="114" customFormat="1" ht="83.4" customHeight="1">
      <c r="A34" s="111" t="s">
        <v>960</v>
      </c>
      <c r="B34" s="110" t="s">
        <v>387</v>
      </c>
      <c r="C34" s="110" t="s">
        <v>801</v>
      </c>
      <c r="D34" s="110" t="s">
        <v>802</v>
      </c>
      <c r="E34" s="110" t="s">
        <v>803</v>
      </c>
      <c r="F34" s="110" t="s">
        <v>804</v>
      </c>
      <c r="G34" s="112" t="s">
        <v>785</v>
      </c>
      <c r="H34" s="113" t="s">
        <v>786</v>
      </c>
      <c r="I34" s="110" t="s">
        <v>787</v>
      </c>
      <c r="J34" s="14" t="s">
        <v>775</v>
      </c>
      <c r="K34" s="112" t="s">
        <v>788</v>
      </c>
      <c r="L34" s="112" t="s">
        <v>788</v>
      </c>
      <c r="M34" s="112"/>
      <c r="N34" s="62" t="s">
        <v>481</v>
      </c>
      <c r="O34" s="177"/>
    </row>
    <row r="35" spans="1:15" s="114" customFormat="1" ht="83.4" customHeight="1">
      <c r="A35" s="111" t="s">
        <v>961</v>
      </c>
      <c r="B35" s="110" t="s">
        <v>387</v>
      </c>
      <c r="C35" s="110" t="s">
        <v>805</v>
      </c>
      <c r="D35" s="110" t="s">
        <v>806</v>
      </c>
      <c r="E35" s="110" t="s">
        <v>807</v>
      </c>
      <c r="F35" s="110" t="s">
        <v>808</v>
      </c>
      <c r="G35" s="112" t="s">
        <v>785</v>
      </c>
      <c r="H35" s="113" t="s">
        <v>786</v>
      </c>
      <c r="I35" s="110" t="s">
        <v>787</v>
      </c>
      <c r="J35" s="14" t="s">
        <v>775</v>
      </c>
      <c r="K35" s="112" t="s">
        <v>788</v>
      </c>
      <c r="L35" s="112" t="s">
        <v>788</v>
      </c>
      <c r="M35" s="112"/>
      <c r="N35" s="62" t="s">
        <v>481</v>
      </c>
      <c r="O35" s="177"/>
    </row>
    <row r="36" spans="1:15" ht="288">
      <c r="A36" s="14" t="s">
        <v>1121</v>
      </c>
      <c r="B36" s="110" t="s">
        <v>387</v>
      </c>
      <c r="C36" s="119" t="s">
        <v>1119</v>
      </c>
      <c r="D36" s="33" t="s">
        <v>1117</v>
      </c>
      <c r="E36" s="33" t="s">
        <v>1116</v>
      </c>
      <c r="F36" s="33" t="s">
        <v>1118</v>
      </c>
      <c r="G36" s="120" t="s">
        <v>51</v>
      </c>
      <c r="H36" s="121" t="s">
        <v>461</v>
      </c>
      <c r="I36" s="33" t="s">
        <v>12</v>
      </c>
      <c r="J36" s="14" t="s">
        <v>775</v>
      </c>
      <c r="K36" s="49" t="s">
        <v>13</v>
      </c>
      <c r="L36" s="49" t="s">
        <v>13</v>
      </c>
      <c r="M36" s="49"/>
      <c r="N36" s="62" t="s">
        <v>481</v>
      </c>
      <c r="O36" s="177"/>
    </row>
    <row r="37" spans="1:15" s="149" customFormat="1" ht="83.4" customHeight="1">
      <c r="A37" s="14" t="s">
        <v>1565</v>
      </c>
      <c r="B37" s="4" t="s">
        <v>387</v>
      </c>
      <c r="C37" s="17" t="s">
        <v>1559</v>
      </c>
      <c r="D37" s="17" t="s">
        <v>1560</v>
      </c>
      <c r="E37" s="17" t="s">
        <v>1561</v>
      </c>
      <c r="F37" s="17" t="s">
        <v>1562</v>
      </c>
      <c r="G37" s="22" t="s">
        <v>785</v>
      </c>
      <c r="H37" s="26" t="s">
        <v>786</v>
      </c>
      <c r="I37" s="17" t="s">
        <v>787</v>
      </c>
      <c r="J37" s="14" t="s">
        <v>775</v>
      </c>
      <c r="K37" s="22" t="s">
        <v>788</v>
      </c>
      <c r="L37" s="22" t="s">
        <v>788</v>
      </c>
      <c r="M37" s="22"/>
      <c r="N37" s="62" t="s">
        <v>481</v>
      </c>
      <c r="O37" s="177"/>
    </row>
    <row r="38" spans="1:15">
      <c r="O38" s="177"/>
    </row>
    <row r="39" spans="1:15">
      <c r="O39" s="177"/>
    </row>
    <row r="40" spans="1:15">
      <c r="O40" s="177"/>
    </row>
    <row r="41" spans="1:15">
      <c r="O41" s="177"/>
    </row>
    <row r="42" spans="1:15">
      <c r="O42" s="177"/>
    </row>
    <row r="43" spans="1:15">
      <c r="O43" s="178"/>
    </row>
    <row r="48" spans="1:15">
      <c r="O48" s="180"/>
    </row>
    <row r="49" spans="15:15">
      <c r="O49" s="180"/>
    </row>
    <row r="50" spans="15:15">
      <c r="O50" s="180"/>
    </row>
    <row r="51" spans="15:15">
      <c r="O51" s="180"/>
    </row>
    <row r="52" spans="15:15">
      <c r="O52" s="180"/>
    </row>
    <row r="53" spans="15:15">
      <c r="O53" s="180"/>
    </row>
    <row r="54" spans="15:15">
      <c r="O54" s="180"/>
    </row>
    <row r="55" spans="15:15">
      <c r="O55" s="180"/>
    </row>
    <row r="56" spans="15:15">
      <c r="O56" s="180"/>
    </row>
    <row r="57" spans="15:15">
      <c r="O57" s="180"/>
    </row>
    <row r="58" spans="15:15">
      <c r="O58" s="180"/>
    </row>
    <row r="59" spans="15:15">
      <c r="O59" s="180"/>
    </row>
    <row r="60" spans="15:15">
      <c r="O60" s="180"/>
    </row>
    <row r="61" spans="15:15">
      <c r="O61" s="180"/>
    </row>
    <row r="62" spans="15:15">
      <c r="O62" s="180"/>
    </row>
  </sheetData>
  <phoneticPr fontId="5" type="noConversion"/>
  <dataValidations count="2">
    <dataValidation type="textLength" operator="lessThanOrEqual" allowBlank="1" showInputMessage="1" showErrorMessage="1" sqref="D24:D37 D2:D3 D5 D17:D21">
      <formula1>128</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应答统计</vt:lpstr>
      <vt:lpstr>Index</vt:lpstr>
      <vt:lpstr>说明</vt:lpstr>
      <vt:lpstr>HA</vt:lpstr>
      <vt:lpstr>HB</vt:lpstr>
      <vt:lpstr>HC</vt:lpstr>
      <vt:lpstr>HD</vt:lpstr>
      <vt:lpstr>HE</vt:lpstr>
      <vt:lpstr>HF</vt:lpstr>
      <vt:lpstr>HG</vt:lpstr>
      <vt:lpstr>HH</vt:lpstr>
      <vt:lpstr>HJ</vt:lpstr>
      <vt:lpstr>HK</vt:lpstr>
      <vt:lpstr>HL</vt:lpstr>
      <vt:lpstr>HM</vt:lpstr>
      <vt:lpstr>HN</vt:lpstr>
      <vt:lpstr>HO</vt:lpstr>
      <vt:lpstr>CA</vt:lpstr>
      <vt:lpstr>CB</vt:lpstr>
      <vt:lpstr>CC</vt:lpstr>
      <vt:lpstr>CD</vt:lpstr>
      <vt:lpstr>CE</vt:lpstr>
      <vt:lpstr>附录</vt:lpstr>
      <vt:lpstr>Sheet1</vt:lpstr>
    </vt:vector>
  </TitlesOfParts>
  <Company>中国移动通信集团公司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CMCC</dc:creator>
  <cp:lastModifiedBy>XJ</cp:lastModifiedBy>
  <dcterms:created xsi:type="dcterms:W3CDTF">2009-02-17T02:20:47Z</dcterms:created>
  <dcterms:modified xsi:type="dcterms:W3CDTF">2018-03-14T01:47:25Z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level">
    <vt:lpwstr>1</vt:lpwstr>
  </property>
  <property fmtid="{D5CDD505-2E9C-101B-9397-08002B2CF9AE}" pid="3" name="slevelui">
    <vt:lpwstr>0</vt:lpwstr>
  </property>
  <property fmtid="{D5CDD505-2E9C-101B-9397-08002B2CF9AE}" pid="4" name="_new_ms_pID_72543">
    <vt:lpwstr>(3)gE0k2H2vWp+0ydpoO/fOZGm5m84nVMHaVehrGkpC9S5Op9FaX8DT52xbWRnhPeaZvymciZKS_x000d_
eFzV1xE1KiWqSBFzdNTmbPRZ7Z7TZdf7SuLD5vTPx7jVBrVWn700WTvCuGg2ei1DRStNuu+5_x000d_
SbhxzZoBh1KB5Dnvj/5rczyLkDzaTsQ9ytxb2iHQv3MyDu7BJs45fbsCqV3d/VpkNnFVnlMO_x000d_
AJX+mxaQjLSipsMbat</vt:lpwstr>
  </property>
  <property fmtid="{D5CDD505-2E9C-101B-9397-08002B2CF9AE}" pid="5" name="_new_ms_pID_725431">
    <vt:lpwstr>dZD0VKjhzNuOYsMqk6cY+Spe+1rIt9Tx6k/rxRchiufmzYVNRKLSrM_x000d_
pck6IlqDr3fV3gizTt06oV3bvgxKlit1//VQ6E1ohNWhgofOY1HvJ5tGPEEuNqLofVwE0Vrb_x000d_
nFNgekiQQba/osGnjvqLBHaCx9s14TFX7ZHFPR4z8H1FLStvRdBaLrYBMzKdD8dHmy5Hsk6Q_x000d_
ghs87GMBowzZT2sl5q2kashsmikZOIFFUJAG</vt:lpwstr>
  </property>
  <property fmtid="{D5CDD505-2E9C-101B-9397-08002B2CF9AE}" pid="6" name="_new_ms_pID_725432">
    <vt:lpwstr>KKoYKsymqBeTpbzE7D9PuMfFVkb4rmVy8PLY_x000d_
BwSuF5EyEubpY7tR65q23nud91CHREJrPHxRTISmpKy9ljFjP0V5AZqpgHlWADGbkbMYU4zu_x000d_
qkwcNM7AeRYBvYwNDNwImtTBYFJlPCrdNAGP8XE0VDMzPmVR9dYTWCmUUswT0eKZ</vt:lpwstr>
  </property>
  <property fmtid="{D5CDD505-2E9C-101B-9397-08002B2CF9AE}" pid="7" name="_2015_ms_pID_725343">
    <vt:lpwstr>(3)hEDl6Db9Ee2FVTBZxumv6NUEUI+TupvTEnxLbG3yS1NicEsUPslsmQsu+8MGuWYOU/WJACGX
ZYsiE2vgTvyLqpDeVSJ8qgSSe2/lqF44upTORMTneFMJ3qf/KH7THaog+60bOQvdZhbQDyt1
iCXHkdQiAmCcqhrD1Aindi1dqlfRfnIONR6zA4X+RDmfTL4wgr5FhR0SyUL+BFU8e0VmuLvn
ZzXZIRdFiYaZGf5HPq</vt:lpwstr>
  </property>
  <property fmtid="{D5CDD505-2E9C-101B-9397-08002B2CF9AE}" pid="8" name="_2015_ms_pID_7253431">
    <vt:lpwstr>ft9YCpCEvb2ywvhhWXZouBxnVxzA8Gyxn/WoxW2uGfU7/1bsHzcbA7
JqXl1zeXASAlaFWoHSGiMrsAhQV91kiuY8LMATzW9hQ/vnVDGCzK0n5iprFjqRc7q1KGvFHL
hlygmOOyTUc9S3zxsI9C9w2qSuWSl9NpWo2NqNNLCv/wll7QWpWfnii0MqSm2qsA8Nqn0wPB
m/+z7qR3rftrHQPSEXyKO1yyycUUXAY8rISV</vt:lpwstr>
  </property>
  <property fmtid="{D5CDD505-2E9C-101B-9397-08002B2CF9AE}" pid="9" name="_2015_ms_pID_7253432">
    <vt:lpwstr>qQtiWaF2CfwFJr5syrUNSEjbJ8LZBV1ZuC7x
XER2BTa/+zfo5o2o39zaEhngqU2UCFA6UCaQtcQuiKAYSVnDExAR2iThzGx2YJ/nycfLNXFy
kwe8H9sjl+m02UUEhCe4Z7RuNKrKoN9BjWLt0J6wR/M=</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1457419743</vt:lpwstr>
  </property>
</Properties>
</file>