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ropbox\Lohman-Guest_Shared\08_PhD_Paper1_Policy_Analysis_Resource_Recovery_Costing\02_Manuscript_Python_Code\"/>
    </mc:Choice>
  </mc:AlternateContent>
  <xr:revisionPtr revIDLastSave="0" documentId="13_ncr:1_{FDA9AE2C-7F2E-465E-B734-3CAFC48A7E7C}" xr6:coauthVersionLast="45" xr6:coauthVersionMax="45" xr10:uidLastSave="{00000000-0000-0000-0000-000000000000}"/>
  <bookViews>
    <workbookView xWindow="-110" yWindow="-110" windowWidth="19420" windowHeight="10420" firstSheet="15" activeTab="17" xr2:uid="{BEA722EE-B05C-49F8-996F-14BBB1487C85}"/>
  </bookViews>
  <sheets>
    <sheet name="ReadMe" sheetId="29" r:id="rId1"/>
    <sheet name="material_unit_costs" sheetId="1" r:id="rId2"/>
    <sheet name="material_quantities" sheetId="2" r:id="rId3"/>
    <sheet name="material_reuse_ratio" sheetId="16" r:id="rId4"/>
    <sheet name="reuse_quantities" sheetId="17" r:id="rId5"/>
    <sheet name="tech_life_span" sheetId="3" r:id="rId6"/>
    <sheet name="tech_maint_time" sheetId="4" r:id="rId7"/>
    <sheet name="maint_cost_ratio" sheetId="5" r:id="rId8"/>
    <sheet name="op_cost_ratio" sheetId="6" r:id="rId9"/>
    <sheet name="labor_cost_ratio" sheetId="30" r:id="rId10"/>
    <sheet name="transport_costs" sheetId="35" r:id="rId11"/>
    <sheet name="nutrient_payment_shortened" sheetId="32" r:id="rId12"/>
    <sheet name="nutrient_payment" sheetId="18" r:id="rId13"/>
    <sheet name="nutrient_payment_UDDT_only" sheetId="33" r:id="rId14"/>
    <sheet name="nutrient_recovery_efficiency" sheetId="34" r:id="rId15"/>
    <sheet name="fertilizer_cost" sheetId="14" r:id="rId16"/>
    <sheet name="RR_triangle" sheetId="12" r:id="rId17"/>
    <sheet name="RR_uniform" sheetId="13" r:id="rId18"/>
    <sheet name="RR_P_recovery_uniform" sheetId="25" r:id="rId19"/>
    <sheet name="RR_N_recovery_uniform" sheetId="22" r:id="rId20"/>
    <sheet name="RR_N_recovery_triangle" sheetId="24" r:id="rId21"/>
    <sheet name="RR_K_recovery_triangle" sheetId="27" r:id="rId22"/>
    <sheet name="DCA_parameters" sheetId="31" r:id="rId23"/>
  </sheets>
  <externalReferences>
    <externalReference r:id="rId2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3" l="1"/>
  <c r="G16" i="13"/>
  <c r="F16" i="13"/>
  <c r="E3" i="35" l="1"/>
  <c r="F3" i="35"/>
  <c r="F2" i="35"/>
  <c r="E2" i="35"/>
  <c r="E3" i="34"/>
  <c r="E4" i="34"/>
  <c r="E5" i="34"/>
  <c r="E6" i="34"/>
  <c r="E7" i="34"/>
  <c r="E8" i="34"/>
  <c r="E9" i="34"/>
  <c r="E10" i="34"/>
  <c r="F3" i="34"/>
  <c r="F4" i="34"/>
  <c r="F5" i="34"/>
  <c r="F6" i="34"/>
  <c r="F7" i="34"/>
  <c r="F8" i="34"/>
  <c r="F9" i="34"/>
  <c r="F10" i="34"/>
  <c r="F2" i="34"/>
  <c r="E2" i="34"/>
  <c r="F12" i="25" l="1"/>
  <c r="G12" i="25"/>
  <c r="F3" i="31" l="1"/>
  <c r="G3" i="31"/>
  <c r="H3" i="31"/>
  <c r="H2" i="31"/>
  <c r="G2" i="31"/>
  <c r="F2" i="31"/>
  <c r="E2" i="5"/>
  <c r="H7" i="30"/>
  <c r="G7" i="30"/>
  <c r="F7" i="30"/>
  <c r="H6" i="30"/>
  <c r="G6" i="30"/>
  <c r="F6" i="30"/>
  <c r="H5" i="30"/>
  <c r="G5" i="30"/>
  <c r="F5" i="30"/>
  <c r="H4" i="30"/>
  <c r="G4" i="30"/>
  <c r="F4" i="30"/>
  <c r="G3" i="30"/>
  <c r="H3" i="30"/>
  <c r="H2" i="30"/>
  <c r="G2" i="30"/>
  <c r="F2" i="30"/>
  <c r="E7" i="3"/>
  <c r="D7" i="3"/>
  <c r="G7" i="3" s="1"/>
  <c r="G6" i="3"/>
  <c r="E6" i="3"/>
  <c r="H6" i="3" s="1"/>
  <c r="D6" i="3"/>
  <c r="E5" i="3"/>
  <c r="D5" i="3"/>
  <c r="G5" i="3" s="1"/>
  <c r="E3" i="5"/>
  <c r="E4" i="5"/>
  <c r="E5" i="5"/>
  <c r="E6" i="5"/>
  <c r="H6" i="5" s="1"/>
  <c r="E7" i="5"/>
  <c r="H7" i="5" s="1"/>
  <c r="D7" i="5"/>
  <c r="G7" i="5" s="1"/>
  <c r="D6" i="5"/>
  <c r="G6" i="5" s="1"/>
  <c r="D5" i="5"/>
  <c r="G5" i="5" s="1"/>
  <c r="H7" i="6"/>
  <c r="G7" i="6"/>
  <c r="F7" i="6"/>
  <c r="H6" i="6"/>
  <c r="G6" i="6"/>
  <c r="F6" i="6"/>
  <c r="H5" i="6"/>
  <c r="G5" i="6"/>
  <c r="F5" i="6"/>
  <c r="H5" i="5" l="1"/>
  <c r="H5" i="3"/>
  <c r="H7" i="3"/>
  <c r="F3" i="30"/>
  <c r="F7" i="3"/>
  <c r="F6" i="3"/>
  <c r="F5" i="3"/>
  <c r="F7" i="5"/>
  <c r="F6" i="5"/>
  <c r="F5" i="5"/>
  <c r="F6" i="25" l="1"/>
  <c r="G6" i="25"/>
  <c r="G12" i="13" l="1"/>
  <c r="F12" i="13"/>
  <c r="F14" i="12" l="1"/>
  <c r="G14" i="12"/>
  <c r="H14" i="12"/>
  <c r="F15" i="12"/>
  <c r="G15" i="12"/>
  <c r="H15" i="12"/>
  <c r="F7" i="22" l="1"/>
  <c r="G7" i="22"/>
  <c r="F8" i="22"/>
  <c r="G8" i="22"/>
  <c r="F9" i="22"/>
  <c r="G9" i="22"/>
  <c r="F11" i="22"/>
  <c r="E11" i="22"/>
  <c r="G11" i="22" s="1"/>
  <c r="D11" i="22"/>
  <c r="D10" i="22"/>
  <c r="F10" i="22" s="1"/>
  <c r="C9" i="22"/>
  <c r="C8" i="22"/>
  <c r="E6" i="22"/>
  <c r="G6" i="22" s="1"/>
  <c r="D6" i="22"/>
  <c r="C6" i="22" s="1"/>
  <c r="F13" i="12"/>
  <c r="G13" i="12"/>
  <c r="H13" i="12"/>
  <c r="D13" i="12"/>
  <c r="F13" i="13"/>
  <c r="G13" i="13"/>
  <c r="F14" i="13"/>
  <c r="G14" i="13"/>
  <c r="F15" i="13"/>
  <c r="G15" i="13"/>
  <c r="C15" i="13"/>
  <c r="C14" i="13"/>
  <c r="C13" i="13"/>
  <c r="F3" i="22"/>
  <c r="G3" i="22"/>
  <c r="F4" i="22"/>
  <c r="G4" i="22"/>
  <c r="F5" i="22"/>
  <c r="G5" i="22"/>
  <c r="F10" i="13"/>
  <c r="G10" i="13"/>
  <c r="F11" i="13"/>
  <c r="G11" i="13"/>
  <c r="F4" i="25"/>
  <c r="G4" i="25"/>
  <c r="F5" i="25"/>
  <c r="G5" i="25"/>
  <c r="F8" i="25"/>
  <c r="G8" i="25"/>
  <c r="F9" i="25"/>
  <c r="G9" i="25"/>
  <c r="F10" i="25"/>
  <c r="G10" i="25"/>
  <c r="E11" i="25"/>
  <c r="G11" i="25" s="1"/>
  <c r="D11" i="25"/>
  <c r="F11" i="25" s="1"/>
  <c r="D10" i="25"/>
  <c r="B4" i="29"/>
  <c r="G10" i="22" l="1"/>
  <c r="F6" i="22"/>
  <c r="C9" i="25"/>
  <c r="C8" i="25"/>
  <c r="E7" i="25"/>
  <c r="D7" i="25"/>
  <c r="F7" i="25" s="1"/>
  <c r="F3" i="25"/>
  <c r="G3" i="25"/>
  <c r="H2" i="27"/>
  <c r="G2" i="27"/>
  <c r="F2" i="27"/>
  <c r="F3" i="24"/>
  <c r="G3" i="24"/>
  <c r="H3" i="24"/>
  <c r="F2" i="25"/>
  <c r="G2" i="25"/>
  <c r="G2" i="22"/>
  <c r="F2" i="22"/>
  <c r="E2" i="24"/>
  <c r="D2" i="24"/>
  <c r="G2" i="24" s="1"/>
  <c r="F9" i="12"/>
  <c r="G9" i="12"/>
  <c r="H9" i="12"/>
  <c r="F10" i="12"/>
  <c r="G10" i="12"/>
  <c r="H10" i="12"/>
  <c r="F11" i="12"/>
  <c r="G11" i="12"/>
  <c r="H11" i="12"/>
  <c r="F12" i="12"/>
  <c r="G12" i="12"/>
  <c r="H12" i="12"/>
  <c r="F8" i="12"/>
  <c r="G8" i="12"/>
  <c r="H8" i="12"/>
  <c r="H2" i="24" l="1"/>
  <c r="F2" i="24"/>
  <c r="G7" i="25"/>
  <c r="F7" i="13"/>
  <c r="G7" i="13"/>
  <c r="F8" i="13"/>
  <c r="G8" i="13"/>
  <c r="F9" i="13"/>
  <c r="G9" i="13"/>
  <c r="F7" i="12"/>
  <c r="G7" i="12"/>
  <c r="H7" i="12"/>
  <c r="G31" i="1" l="1"/>
  <c r="H31" i="1"/>
  <c r="G23" i="1"/>
  <c r="H23" i="1"/>
  <c r="E2" i="16" l="1"/>
  <c r="D2" i="16"/>
  <c r="C2" i="16" s="1"/>
  <c r="G2" i="16" l="1"/>
  <c r="F2" i="16"/>
  <c r="F2" i="14"/>
  <c r="F3" i="14" l="1"/>
  <c r="F4" i="14"/>
  <c r="F5" i="14"/>
  <c r="F6" i="14"/>
  <c r="G2" i="14"/>
  <c r="G3" i="14"/>
  <c r="G4" i="14"/>
  <c r="G5" i="14"/>
  <c r="G6" i="14"/>
  <c r="E6" i="13" l="1"/>
  <c r="D6" i="13"/>
  <c r="F6" i="13" s="1"/>
  <c r="C6" i="13"/>
  <c r="E5" i="13"/>
  <c r="D5" i="13"/>
  <c r="F5" i="13" s="1"/>
  <c r="C5" i="13"/>
  <c r="E4" i="13"/>
  <c r="D4" i="13"/>
  <c r="F4" i="13" s="1"/>
  <c r="C4" i="13"/>
  <c r="E3" i="13"/>
  <c r="D3" i="13"/>
  <c r="F3" i="13" s="1"/>
  <c r="C3" i="13"/>
  <c r="E2" i="13"/>
  <c r="D2" i="13"/>
  <c r="C2" i="13"/>
  <c r="E6" i="12"/>
  <c r="D6" i="12"/>
  <c r="G6" i="12" s="1"/>
  <c r="C6" i="12"/>
  <c r="F6" i="12" s="1"/>
  <c r="E5" i="12"/>
  <c r="D5" i="12"/>
  <c r="G5" i="12" s="1"/>
  <c r="C5" i="12"/>
  <c r="F5" i="12" s="1"/>
  <c r="E4" i="12"/>
  <c r="D4" i="12"/>
  <c r="G4" i="12" s="1"/>
  <c r="C4" i="12"/>
  <c r="G3" i="12"/>
  <c r="E3" i="12"/>
  <c r="H3" i="12" s="1"/>
  <c r="D3" i="12"/>
  <c r="C3" i="12"/>
  <c r="E2" i="12"/>
  <c r="D2" i="12"/>
  <c r="G2" i="12" s="1"/>
  <c r="C2" i="12"/>
  <c r="H2" i="12" l="1"/>
  <c r="F3" i="12"/>
  <c r="F4" i="12"/>
  <c r="G6" i="13"/>
  <c r="G2" i="13"/>
  <c r="G3" i="13"/>
  <c r="G4" i="13"/>
  <c r="G5" i="13"/>
  <c r="F2" i="12"/>
  <c r="H5" i="12"/>
  <c r="H6" i="12"/>
  <c r="H4" i="12"/>
  <c r="F2" i="13"/>
  <c r="G4" i="6" l="1"/>
  <c r="G3" i="6"/>
  <c r="H2" i="6"/>
  <c r="D4" i="5"/>
  <c r="G4" i="5" s="1"/>
  <c r="D3" i="5"/>
  <c r="G3" i="5" s="1"/>
  <c r="D2" i="5"/>
  <c r="G2" i="5" s="1"/>
  <c r="E4" i="3"/>
  <c r="D4" i="3"/>
  <c r="F4" i="3" s="1"/>
  <c r="E3" i="3"/>
  <c r="D3" i="3"/>
  <c r="F3" i="3" s="1"/>
  <c r="E2" i="3"/>
  <c r="D2" i="3"/>
  <c r="G2" i="3" s="1"/>
  <c r="F2" i="6" l="1"/>
  <c r="G2" i="6"/>
  <c r="H3" i="6"/>
  <c r="H3" i="5"/>
  <c r="H4" i="5"/>
  <c r="F3" i="5"/>
  <c r="F4" i="5"/>
  <c r="G3" i="3"/>
  <c r="G4" i="3"/>
  <c r="H4" i="3"/>
  <c r="F4" i="6"/>
  <c r="H4" i="6"/>
  <c r="F3" i="6"/>
  <c r="H2" i="5"/>
  <c r="F2" i="5"/>
  <c r="H2" i="3"/>
  <c r="H3" i="3"/>
  <c r="F2" i="3"/>
  <c r="H32" i="1" l="1"/>
  <c r="G32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<sst xmlns="http://schemas.openxmlformats.org/spreadsheetml/2006/main" count="925" uniqueCount="386">
  <si>
    <t>label</t>
  </si>
  <si>
    <t>material</t>
  </si>
  <si>
    <t>details_dimensions</t>
  </si>
  <si>
    <t>Unit</t>
  </si>
  <si>
    <t>low_price</t>
  </si>
  <si>
    <t>high_price</t>
  </si>
  <si>
    <t>minimum</t>
  </si>
  <si>
    <t>width</t>
  </si>
  <si>
    <t>plastic_sheeting</t>
  </si>
  <si>
    <t>Plastic sheeting</t>
  </si>
  <si>
    <t>N/A</t>
  </si>
  <si>
    <t>m2</t>
  </si>
  <si>
    <t>pc</t>
  </si>
  <si>
    <t>Wooden posts</t>
  </si>
  <si>
    <t>w_plank_20x2.5</t>
  </si>
  <si>
    <t>Wooden planks</t>
  </si>
  <si>
    <t>4m x 20cm x 2.5cm</t>
  </si>
  <si>
    <t>w_post_5x5</t>
  </si>
  <si>
    <t>4m x 5cm x 5cm</t>
  </si>
  <si>
    <t>w_post_2x2</t>
  </si>
  <si>
    <t>75cm x 2cm x 2cm</t>
  </si>
  <si>
    <t>w_post_80x2x4</t>
  </si>
  <si>
    <t>80 cm x 2cm x 4cm</t>
  </si>
  <si>
    <t>w_plank_18x2</t>
  </si>
  <si>
    <t>Wooden planks (surface spinning template)</t>
  </si>
  <si>
    <t>1.6m x 18cm x 2cm</t>
  </si>
  <si>
    <t>door_handle_rail</t>
  </si>
  <si>
    <t>Wooden grab rails and door handles</t>
  </si>
  <si>
    <t>minimum 50cm length</t>
  </si>
  <si>
    <t>Nails</t>
  </si>
  <si>
    <t>kg</t>
  </si>
  <si>
    <t>nail_10</t>
  </si>
  <si>
    <t>10cm galvanized</t>
  </si>
  <si>
    <t>nail_4</t>
  </si>
  <si>
    <t>Domed head nails</t>
  </si>
  <si>
    <t>4cm galvanized</t>
  </si>
  <si>
    <t>chicken_wire</t>
  </si>
  <si>
    <t>Galvanized chicken wire</t>
  </si>
  <si>
    <t>50mm x 80mm openings, 20 BWG</t>
  </si>
  <si>
    <t>mesh_6_10x10</t>
  </si>
  <si>
    <t>Steel weld-mesh</t>
  </si>
  <si>
    <t>06mm diameter 10cm x 10cm</t>
  </si>
  <si>
    <t>mesh_6_20x20</t>
  </si>
  <si>
    <t>High tensile steel weld-mesh</t>
  </si>
  <si>
    <t>6mm diameter 20cm x 20cm</t>
  </si>
  <si>
    <t>m</t>
  </si>
  <si>
    <t>rebar_10</t>
  </si>
  <si>
    <t>Rebar</t>
  </si>
  <si>
    <t>10mm diameter</t>
  </si>
  <si>
    <t>gi_sheeting</t>
  </si>
  <si>
    <t>Galvanized iron sheeting</t>
  </si>
  <si>
    <t>3m x 0.85m, British guage 28</t>
  </si>
  <si>
    <t>door_bolt</t>
  </si>
  <si>
    <t>Metallic door bolt</t>
  </si>
  <si>
    <t>door_hinge</t>
  </si>
  <si>
    <t>Metallic door hinge</t>
  </si>
  <si>
    <t>4cm x 8cm x 2mm galvanized</t>
  </si>
  <si>
    <t>padlock</t>
  </si>
  <si>
    <t>Metallic padlock</t>
  </si>
  <si>
    <t>4 sets of keys</t>
  </si>
  <si>
    <t>vault_door</t>
  </si>
  <si>
    <t>Metallic vault doors</t>
  </si>
  <si>
    <t>70cm x 70cm x 3mm iron</t>
  </si>
  <si>
    <t>bolt_12</t>
  </si>
  <si>
    <t>Threaded metal bolt</t>
  </si>
  <si>
    <t>M10 x 12cm galvanized</t>
  </si>
  <si>
    <t>washer</t>
  </si>
  <si>
    <t>Metal washers</t>
  </si>
  <si>
    <t>M10 galvanized</t>
  </si>
  <si>
    <t>shuttering_ring</t>
  </si>
  <si>
    <t>Iron shuttering rings</t>
  </si>
  <si>
    <t>10cm x 150cm</t>
  </si>
  <si>
    <t>nut</t>
  </si>
  <si>
    <t>Metal nut</t>
  </si>
  <si>
    <t>hexagonal M10 galvanized</t>
  </si>
  <si>
    <t>coarse_sand</t>
  </si>
  <si>
    <t>Coarse sand</t>
  </si>
  <si>
    <t>m3</t>
  </si>
  <si>
    <t>gravel_small</t>
  </si>
  <si>
    <t>Coarse gravel</t>
  </si>
  <si>
    <t>6mm - 10mm</t>
  </si>
  <si>
    <t>cement</t>
  </si>
  <si>
    <t>Cement</t>
  </si>
  <si>
    <t>50kg sacks</t>
  </si>
  <si>
    <t>sacks</t>
  </si>
  <si>
    <t>Bricks</t>
  </si>
  <si>
    <t>brick_large</t>
  </si>
  <si>
    <t>8cm x 12cm x 25cm</t>
  </si>
  <si>
    <t>urine_diversion</t>
  </si>
  <si>
    <t>Urine diversion pipe assembly</t>
  </si>
  <si>
    <t>drop_hole</t>
  </si>
  <si>
    <t>Drop hole shuttering</t>
  </si>
  <si>
    <t>160mm PVC x 20cm</t>
  </si>
  <si>
    <t>vent_pipe</t>
  </si>
  <si>
    <t>Vent pipes</t>
  </si>
  <si>
    <t>110mm PVC x 250cm</t>
  </si>
  <si>
    <t>concrete_slab</t>
  </si>
  <si>
    <t>Domed latrine slab</t>
  </si>
  <si>
    <t>150cm diameter x 5cm</t>
  </si>
  <si>
    <t>mirror</t>
  </si>
  <si>
    <t>80cm x 60cm</t>
  </si>
  <si>
    <t>Material</t>
  </si>
  <si>
    <t>Details/Dimensions</t>
  </si>
  <si>
    <t>D402</t>
  </si>
  <si>
    <t>D403</t>
  </si>
  <si>
    <t>D406</t>
  </si>
  <si>
    <t>expected_life_span</t>
  </si>
  <si>
    <t>low_life_span</t>
  </si>
  <si>
    <t>high_life_span</t>
  </si>
  <si>
    <t>peak_distance</t>
  </si>
  <si>
    <t>expected_maint_time</t>
  </si>
  <si>
    <t>low_maint_time</t>
  </si>
  <si>
    <t>high_maint_time</t>
  </si>
  <si>
    <t>expected_maint</t>
  </si>
  <si>
    <t>low_maint</t>
  </si>
  <si>
    <t>high_maint</t>
  </si>
  <si>
    <t>unit</t>
  </si>
  <si>
    <t>expected</t>
  </si>
  <si>
    <t>low</t>
  </si>
  <si>
    <t>high</t>
  </si>
  <si>
    <t>P_prot_v</t>
  </si>
  <si>
    <t>decimal form %</t>
  </si>
  <si>
    <t>P_prot_a</t>
  </si>
  <si>
    <t>N_rec</t>
  </si>
  <si>
    <t>P_rec</t>
  </si>
  <si>
    <t>K_rec</t>
  </si>
  <si>
    <t>N_prot</t>
  </si>
  <si>
    <t>N_exc</t>
  </si>
  <si>
    <t>P_exc</t>
  </si>
  <si>
    <t>K_cal</t>
  </si>
  <si>
    <t>kg K/kcal</t>
  </si>
  <si>
    <t>K_exc</t>
  </si>
  <si>
    <t>fertilizer_type</t>
  </si>
  <si>
    <t>urea</t>
  </si>
  <si>
    <t>N</t>
  </si>
  <si>
    <t>50 kg</t>
  </si>
  <si>
    <t>calcium_ammonium_nitrate</t>
  </si>
  <si>
    <t>triple_superphosphate</t>
  </si>
  <si>
    <t>P</t>
  </si>
  <si>
    <t>single_superphosphate</t>
  </si>
  <si>
    <t>potassium_chloride</t>
  </si>
  <si>
    <t>K</t>
  </si>
  <si>
    <t>material_reuse_ratio</t>
  </si>
  <si>
    <t>Wooden euro pallets</t>
  </si>
  <si>
    <t>Straight wooden poles</t>
  </si>
  <si>
    <t>275cm x 08cm diameter, e.g. eucalyptus</t>
  </si>
  <si>
    <t>65cm x 5cm x 5cm</t>
  </si>
  <si>
    <t>4m x 5cm x 2.5cm</t>
  </si>
  <si>
    <t>Wooden beams</t>
  </si>
  <si>
    <t>4m x 10cm x 5cm</t>
  </si>
  <si>
    <t>Plywood sheets</t>
  </si>
  <si>
    <t>240cm x 120cm x 3mm</t>
  </si>
  <si>
    <t>Wooden door (including frame)</t>
  </si>
  <si>
    <t>0.8m x 2m</t>
  </si>
  <si>
    <t>1.0m x 2m</t>
  </si>
  <si>
    <t>6cm galvanized</t>
  </si>
  <si>
    <t>5cm galvanized</t>
  </si>
  <si>
    <t>8 cm galvanized</t>
  </si>
  <si>
    <t>7cm galvanized</t>
  </si>
  <si>
    <t>14cm galvanized</t>
  </si>
  <si>
    <t>Chicken mesh</t>
  </si>
  <si>
    <t>0.5-1.0mm diameter 10-25mm mesh opening</t>
  </si>
  <si>
    <t>Mild steel weld mesh</t>
  </si>
  <si>
    <t>08mm diameter 20cm x 20cm</t>
  </si>
  <si>
    <t>8mm diameter 14cm x 14cm</t>
  </si>
  <si>
    <t>8mm diameter 17cm x 17cm</t>
  </si>
  <si>
    <t>10mm diameter 20cm x 20cm</t>
  </si>
  <si>
    <t>12mm diameter 10cm x 10cm</t>
  </si>
  <si>
    <t>12mm diameter 13cm x 13cm</t>
  </si>
  <si>
    <t>12mm diameter 14cm x 14cm</t>
  </si>
  <si>
    <t>12mm diameter 17cm x 17cm</t>
  </si>
  <si>
    <t>12mm diameter 20cm x 20cm</t>
  </si>
  <si>
    <t>16mm diameter 13cm x 13cm</t>
  </si>
  <si>
    <t>16mm diameter 14cm x 14cm</t>
  </si>
  <si>
    <t>16mm diameter 17cm x 17cm</t>
  </si>
  <si>
    <t>High tensile mild steel rebar</t>
  </si>
  <si>
    <t>6mm diameter</t>
  </si>
  <si>
    <t>9mm diameter</t>
  </si>
  <si>
    <t>Mild steel reinforcement bars</t>
  </si>
  <si>
    <t>8mm diameter 4m length</t>
  </si>
  <si>
    <t>Mild steel reinforcement stirrups</t>
  </si>
  <si>
    <t>06mm diameter 14cm x 12cm</t>
  </si>
  <si>
    <t>Mild steel tying wire</t>
  </si>
  <si>
    <t>0.5mm diameter</t>
  </si>
  <si>
    <t>Tying wire</t>
  </si>
  <si>
    <t>1mm diameter</t>
  </si>
  <si>
    <t>Metallic valve box covers</t>
  </si>
  <si>
    <t>70cm x 70cm x 2mm</t>
  </si>
  <si>
    <t>Steel channel</t>
  </si>
  <si>
    <t>7.5cm x 3.75cm</t>
  </si>
  <si>
    <t>Steel plate</t>
  </si>
  <si>
    <t>M10 x 17cm galvanized</t>
  </si>
  <si>
    <t>Sand</t>
  </si>
  <si>
    <t>Sand bags</t>
  </si>
  <si>
    <t>14"x26" (assumed)</t>
  </si>
  <si>
    <t>12mm - 25mm</t>
  </si>
  <si>
    <t>Stone</t>
  </si>
  <si>
    <t>Compacted soil</t>
  </si>
  <si>
    <t>Compacted hardcore sub-base</t>
  </si>
  <si>
    <t>Water</t>
  </si>
  <si>
    <t>Hollow blocks</t>
  </si>
  <si>
    <t>Cement blocks</t>
  </si>
  <si>
    <t>20cm x 20cm x 40cm (4cm walls and web)</t>
  </si>
  <si>
    <t>20cm x 9cm x 6cm</t>
  </si>
  <si>
    <t>Complete handpump assembly</t>
  </si>
  <si>
    <t>Complete tapstand assembly</t>
  </si>
  <si>
    <t>tapstand, taps x 6, elbow, pipe</t>
  </si>
  <si>
    <t>GI pipe</t>
  </si>
  <si>
    <t>2" gate valve</t>
  </si>
  <si>
    <t>valve and pipe assemblies</t>
  </si>
  <si>
    <t>3" gate valve</t>
  </si>
  <si>
    <t>2" float valve</t>
  </si>
  <si>
    <t>1" GI pipe</t>
  </si>
  <si>
    <t>cm</t>
  </si>
  <si>
    <t>2" GI pipe</t>
  </si>
  <si>
    <t>3" GI pipe</t>
  </si>
  <si>
    <t>2" GI elbow</t>
  </si>
  <si>
    <t>3" GI elbow</t>
  </si>
  <si>
    <t>2" GI union</t>
  </si>
  <si>
    <t>2" GI socket</t>
  </si>
  <si>
    <t>3" GI tee</t>
  </si>
  <si>
    <t>1" GI nipple</t>
  </si>
  <si>
    <t>3" GI nipple</t>
  </si>
  <si>
    <t>3"-1" GI reducer</t>
  </si>
  <si>
    <t>Guttering assembly with downpipe</t>
  </si>
  <si>
    <t>Self-supporting plastic interagency latrine slab</t>
  </si>
  <si>
    <t>80cm x 12cm</t>
  </si>
  <si>
    <t>PVC handwashing reservoir and tripod</t>
  </si>
  <si>
    <t>100 litres</t>
  </si>
  <si>
    <t>Handwashing reservoir with cover and tap assembly</t>
  </si>
  <si>
    <t>Handwashing containter</t>
  </si>
  <si>
    <t>200 litres</t>
  </si>
  <si>
    <t>Handwashing container (Roto tank)</t>
  </si>
  <si>
    <t>1000 litres</t>
  </si>
  <si>
    <t>Polytank</t>
  </si>
  <si>
    <t>400-500 litres, height 100cm, max-width 75cm</t>
  </si>
  <si>
    <t>nutrient_payment</t>
  </si>
  <si>
    <t>loss_cons</t>
  </si>
  <si>
    <t>e_cal</t>
  </si>
  <si>
    <t>p_veg</t>
  </si>
  <si>
    <t>p_anim</t>
  </si>
  <si>
    <t>kcal/capita/day</t>
  </si>
  <si>
    <t>kg/capita/year</t>
  </si>
  <si>
    <t>distribution</t>
  </si>
  <si>
    <t>uniform</t>
  </si>
  <si>
    <t>urine_volume</t>
  </si>
  <si>
    <t>L urine/cap/d</t>
  </si>
  <si>
    <t>Mg_urine</t>
  </si>
  <si>
    <t>g Mg/cap/d</t>
  </si>
  <si>
    <t>N_urine</t>
  </si>
  <si>
    <t>%</t>
  </si>
  <si>
    <t>P_urine</t>
  </si>
  <si>
    <t>% total N in urine</t>
  </si>
  <si>
    <t>% total K in urine</t>
  </si>
  <si>
    <t>% total P in urine</t>
  </si>
  <si>
    <t>K_urine</t>
  </si>
  <si>
    <t>ad_density</t>
  </si>
  <si>
    <t>mmol N/g resin</t>
  </si>
  <si>
    <t>resin_lifetime</t>
  </si>
  <si>
    <t>cycles</t>
  </si>
  <si>
    <t>N_rec_2</t>
  </si>
  <si>
    <t>K_rec_3</t>
  </si>
  <si>
    <t>ft2</t>
  </si>
  <si>
    <t>USD</t>
  </si>
  <si>
    <t>cost_filter_bag</t>
  </si>
  <si>
    <t>USD/20 bags</t>
  </si>
  <si>
    <t>USD/metric ton</t>
  </si>
  <si>
    <t>cost_MgCO3_powder</t>
  </si>
  <si>
    <t>Tab</t>
  </si>
  <si>
    <t>Description</t>
  </si>
  <si>
    <t>material_unit_costs</t>
  </si>
  <si>
    <t>material_quantities</t>
  </si>
  <si>
    <t>tech_life_span</t>
  </si>
  <si>
    <t>tech_maint_time</t>
  </si>
  <si>
    <t>maint_cost_ratio</t>
  </si>
  <si>
    <t>op_cost_ratio</t>
  </si>
  <si>
    <t>reuse_quantities</t>
  </si>
  <si>
    <t>RR_triangle</t>
  </si>
  <si>
    <t>RR_uniform</t>
  </si>
  <si>
    <t>RR_P_recovery_uniform</t>
  </si>
  <si>
    <t>RR_N_recovery_uniform</t>
  </si>
  <si>
    <t>RR_N_recovery_triangle</t>
  </si>
  <si>
    <t>RR_K_recovery_triangle</t>
  </si>
  <si>
    <t>UGX/m2</t>
  </si>
  <si>
    <t>UGX/pc</t>
  </si>
  <si>
    <t>UGX/kg</t>
  </si>
  <si>
    <t>UGX/m</t>
  </si>
  <si>
    <t>UGX/m3</t>
  </si>
  <si>
    <t>UGX/sack</t>
  </si>
  <si>
    <t>unit costs for UDDT and pit latrine materials in UGX; D402 is the latrine slab for a pit latrine, D403 is the pit latrine, D406 is the UDDT</t>
  </si>
  <si>
    <t>expected number of times a material can be reused 5-15 times</t>
  </si>
  <si>
    <t>materials that can be reused (e.g., concrete formwork)</t>
  </si>
  <si>
    <t>material quantities for UDDT and pit latrine (acquired from UNHCR bill of materials)</t>
  </si>
  <si>
    <t>time to maintenance, assume half life time +/- 10%</t>
  </si>
  <si>
    <t>maintenance cost as a percentage of the total capital costs, assume 30%</t>
  </si>
  <si>
    <t>range of potential recovered nutrient prices (USD/kg recovered total nutrients)</t>
  </si>
  <si>
    <t>market value price of nutrients of various fertilizers (UGX/50 kg sack)</t>
  </si>
  <si>
    <t>general resource recovery calculation parameters with a triangle distribution</t>
  </si>
  <si>
    <t>general resource recovery calculation parameters with a uniform distribution</t>
  </si>
  <si>
    <t>UDDT and Pit Latrine</t>
  </si>
  <si>
    <t>Resource Recovery</t>
  </si>
  <si>
    <t>Author:</t>
  </si>
  <si>
    <t>Hannah A.C. Lohman</t>
  </si>
  <si>
    <t>Project:</t>
  </si>
  <si>
    <t>Description:</t>
  </si>
  <si>
    <t>Input data for python code</t>
  </si>
  <si>
    <t>Date created:</t>
  </si>
  <si>
    <t>Date edited:</t>
  </si>
  <si>
    <t>Novel financing strategies to simultaneously advance development goals for sanitation and agriculture through nutrient recovery</t>
  </si>
  <si>
    <t>Contact:</t>
  </si>
  <si>
    <t>hlohman2@illinois.edu</t>
  </si>
  <si>
    <t>phosphorus recovery step parameters with uniform distribution (calculation parameters, materials, costs)</t>
  </si>
  <si>
    <t>nitrogen recovery step parameters with uniform distribution (calculation parameters, materials, costs)</t>
  </si>
  <si>
    <t>nitrogen recovery step parameters with triangle distribution (calculation parameters, materials, costs)</t>
  </si>
  <si>
    <t>potassium recovery step parameters with triangle distribution (calculation parameters, materials, costs)</t>
  </si>
  <si>
    <t>P_op_cost</t>
  </si>
  <si>
    <t>P_maint_cost</t>
  </si>
  <si>
    <t>fertilizer_cost</t>
  </si>
  <si>
    <t>truck_distance</t>
  </si>
  <si>
    <t>truck_gas_mileage</t>
  </si>
  <si>
    <t>km</t>
  </si>
  <si>
    <t>mpg</t>
  </si>
  <si>
    <t>t_urine_retention</t>
  </si>
  <si>
    <t>days</t>
  </si>
  <si>
    <t>resin_mass_column</t>
  </si>
  <si>
    <t>g per column</t>
  </si>
  <si>
    <t>material_tubing</t>
  </si>
  <si>
    <t>cost_urine_tank1</t>
  </si>
  <si>
    <t>cost_urine_tank2</t>
  </si>
  <si>
    <t>USD/tank</t>
  </si>
  <si>
    <t>cost_electricity</t>
  </si>
  <si>
    <t>cost_diesel_fuel</t>
  </si>
  <si>
    <t>UGX/kWh</t>
  </si>
  <si>
    <t>UGX/gal</t>
  </si>
  <si>
    <t>cost_PVC_column</t>
  </si>
  <si>
    <t>cost_tubing</t>
  </si>
  <si>
    <t>cost_H2SO4</t>
  </si>
  <si>
    <t>cost_resin</t>
  </si>
  <si>
    <t>N_op_cost</t>
  </si>
  <si>
    <t>N_maint_cost</t>
  </si>
  <si>
    <t>USD/ft</t>
  </si>
  <si>
    <t>USD/m</t>
  </si>
  <si>
    <t>USD/kg</t>
  </si>
  <si>
    <t>% capital cost</t>
  </si>
  <si>
    <t>RR_lifetime</t>
  </si>
  <si>
    <t>RR_maint_time</t>
  </si>
  <si>
    <t>years</t>
  </si>
  <si>
    <t>truck_capacity</t>
  </si>
  <si>
    <t>L</t>
  </si>
  <si>
    <t>cost_P_pipe</t>
  </si>
  <si>
    <t>cost_P_reactor</t>
  </si>
  <si>
    <t>cost_P_stirrer</t>
  </si>
  <si>
    <t>material_P_stirrer</t>
  </si>
  <si>
    <t>material_P_pipe</t>
  </si>
  <si>
    <t>cost_MgOH2_powder</t>
  </si>
  <si>
    <t>tank</t>
  </si>
  <si>
    <t>struvite</t>
  </si>
  <si>
    <t>ion_exchange</t>
  </si>
  <si>
    <t>labor_ratio</t>
  </si>
  <si>
    <t>lifetime of a UDDT, pit latrine, tank, struvite system, and ion exchange system</t>
  </si>
  <si>
    <t>operation cost as a percentage of the total capital costs, assume 5% for pit latrine and 10% for others</t>
  </si>
  <si>
    <t>labor cost as a percentage of the total capital costs, assume 5-8%</t>
  </si>
  <si>
    <t>UDDT, Pit Latrine, and Resource Recovery</t>
  </si>
  <si>
    <t>triangle</t>
  </si>
  <si>
    <t>discount_rate</t>
  </si>
  <si>
    <t>income_tax</t>
  </si>
  <si>
    <t>source</t>
  </si>
  <si>
    <t>assumed</t>
  </si>
  <si>
    <t>http://taxsummaries.pwc.com/ID/Uganda-Corporate-Taxes-on-corporate-income</t>
  </si>
  <si>
    <t>nutrient_payment_UDDT_only</t>
  </si>
  <si>
    <t>filter_reuse</t>
  </si>
  <si>
    <t># times reused</t>
  </si>
  <si>
    <t>UDDT_N</t>
  </si>
  <si>
    <t>UDDT_P</t>
  </si>
  <si>
    <t>UDDT_K</t>
  </si>
  <si>
    <t>transport_N</t>
  </si>
  <si>
    <t>transport_P</t>
  </si>
  <si>
    <t>transport_K</t>
  </si>
  <si>
    <t>storage_N</t>
  </si>
  <si>
    <t>storage_P</t>
  </si>
  <si>
    <t>storage_K</t>
  </si>
  <si>
    <t>cart</t>
  </si>
  <si>
    <t>truck</t>
  </si>
  <si>
    <t>USD/cap/d</t>
  </si>
  <si>
    <t>USD/yr</t>
  </si>
  <si>
    <t>lease_50_100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</si>
</sst>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1" fillId="4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0" fontId="2" fillId="0" borderId="0" xfId="0" applyFont="1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0" fontId="3" fillId="0" borderId="0" xfId="1"/>
    <xf numFmtId="0" fontId="0" fillId="0" borderId="0" xfId="0" applyAlignment="1">
      <alignment horizontal="right" vertical="center"/>
    </xf>
    <xf numFmtId="0" fontId="0" fillId="5" borderId="0" xfId="0" applyFill="1"/>
    <xf numFmtId="0" fontId="1" fillId="5" borderId="0" xfId="0" applyFont="1" applyFill="1" applyAlignment="1">
      <alignment horizontal="righ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nah/Dropbox/Lohman-Guest_Shared/Masters%20Project/9.%20Python%20Code/resource_recovery_TRIANGLE_UNI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parameters"/>
      <sheetName val="triangle"/>
      <sheetName val="uniform"/>
    </sheetNames>
    <sheetDataSet>
      <sheetData sheetId="0">
        <row r="6">
          <cell r="D6">
            <v>13</v>
          </cell>
          <cell r="E6">
            <v>13</v>
          </cell>
          <cell r="F6">
            <v>19</v>
          </cell>
        </row>
        <row r="7">
          <cell r="D7">
            <v>100</v>
          </cell>
          <cell r="E7">
            <v>99</v>
          </cell>
          <cell r="F7">
            <v>100</v>
          </cell>
        </row>
        <row r="8">
          <cell r="D8">
            <v>84</v>
          </cell>
          <cell r="E8">
            <v>71</v>
          </cell>
          <cell r="F8">
            <v>95</v>
          </cell>
        </row>
        <row r="9">
          <cell r="D9">
            <v>2.2000000000000002</v>
          </cell>
          <cell r="E9">
            <v>0.4</v>
          </cell>
          <cell r="F9">
            <v>4.8</v>
          </cell>
        </row>
        <row r="10">
          <cell r="D10">
            <v>1.1000000000000001</v>
          </cell>
          <cell r="E10">
            <v>0.2</v>
          </cell>
          <cell r="F10">
            <v>3.2</v>
          </cell>
        </row>
        <row r="11">
          <cell r="D11">
            <v>100</v>
          </cell>
          <cell r="E11">
            <v>99</v>
          </cell>
          <cell r="F11">
            <v>100</v>
          </cell>
        </row>
        <row r="12">
          <cell r="D12">
            <v>98</v>
          </cell>
          <cell r="E12">
            <v>95</v>
          </cell>
          <cell r="F12">
            <v>100</v>
          </cell>
        </row>
        <row r="13">
          <cell r="D13">
            <v>1.2</v>
          </cell>
          <cell r="E13">
            <v>1.1000000000000001</v>
          </cell>
          <cell r="F13">
            <v>1.5</v>
          </cell>
        </row>
        <row r="14">
          <cell r="D14">
            <v>88</v>
          </cell>
          <cell r="E14">
            <v>65</v>
          </cell>
          <cell r="F14">
            <v>98</v>
          </cell>
        </row>
        <row r="15">
          <cell r="D15">
            <v>98</v>
          </cell>
          <cell r="E15">
            <v>95</v>
          </cell>
          <cell r="F15">
            <v>100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lohman2@illinois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0916-14BA-48AF-8B9C-631EA8B0F8D6}">
  <dimension ref="A1:C25"/>
  <sheetViews>
    <sheetView workbookViewId="0">
      <selection activeCell="C30" sqref="C30"/>
    </sheetView>
  </sheetViews>
  <sheetFormatPr defaultRowHeight="14.5" x14ac:dyDescent="0.35"/>
  <cols>
    <col min="1" max="1" width="23.7265625" customWidth="1"/>
    <col min="2" max="2" width="26.36328125" customWidth="1"/>
    <col min="3" max="3" width="114.1796875" customWidth="1"/>
  </cols>
  <sheetData>
    <row r="1" spans="1:3" x14ac:dyDescent="0.35">
      <c r="A1" s="17" t="s">
        <v>301</v>
      </c>
      <c r="B1" t="s">
        <v>302</v>
      </c>
    </row>
    <row r="2" spans="1:3" x14ac:dyDescent="0.35">
      <c r="A2" s="17" t="s">
        <v>303</v>
      </c>
      <c r="B2" s="15" t="s">
        <v>308</v>
      </c>
    </row>
    <row r="3" spans="1:3" x14ac:dyDescent="0.35">
      <c r="A3" s="17" t="s">
        <v>306</v>
      </c>
      <c r="B3" s="16">
        <v>43152</v>
      </c>
    </row>
    <row r="4" spans="1:3" x14ac:dyDescent="0.35">
      <c r="A4" s="17" t="s">
        <v>307</v>
      </c>
      <c r="B4" s="16">
        <f ca="1">TODAY()</f>
        <v>43906</v>
      </c>
    </row>
    <row r="5" spans="1:3" x14ac:dyDescent="0.35">
      <c r="A5" s="17" t="s">
        <v>304</v>
      </c>
      <c r="B5" t="s">
        <v>305</v>
      </c>
    </row>
    <row r="6" spans="1:3" x14ac:dyDescent="0.35">
      <c r="A6" s="17" t="s">
        <v>309</v>
      </c>
      <c r="B6" s="18" t="s">
        <v>310</v>
      </c>
    </row>
    <row r="8" spans="1:3" x14ac:dyDescent="0.35">
      <c r="A8" s="10"/>
      <c r="B8" s="7" t="s">
        <v>268</v>
      </c>
      <c r="C8" s="7" t="s">
        <v>269</v>
      </c>
    </row>
    <row r="9" spans="1:3" x14ac:dyDescent="0.35">
      <c r="A9" s="11" t="s">
        <v>299</v>
      </c>
      <c r="B9" s="8" t="s">
        <v>270</v>
      </c>
      <c r="C9" s="8" t="s">
        <v>289</v>
      </c>
    </row>
    <row r="10" spans="1:3" x14ac:dyDescent="0.35">
      <c r="A10" s="12"/>
      <c r="B10" s="8" t="s">
        <v>271</v>
      </c>
      <c r="C10" s="8" t="s">
        <v>292</v>
      </c>
    </row>
    <row r="11" spans="1:3" x14ac:dyDescent="0.35">
      <c r="A11" s="12"/>
      <c r="B11" s="8" t="s">
        <v>142</v>
      </c>
      <c r="C11" s="8" t="s">
        <v>290</v>
      </c>
    </row>
    <row r="12" spans="1:3" x14ac:dyDescent="0.35">
      <c r="A12" s="12"/>
      <c r="B12" s="8" t="s">
        <v>276</v>
      </c>
      <c r="C12" s="8" t="s">
        <v>291</v>
      </c>
    </row>
    <row r="13" spans="1:3" x14ac:dyDescent="0.35">
      <c r="A13" s="21" t="s">
        <v>362</v>
      </c>
      <c r="B13" s="20" t="s">
        <v>272</v>
      </c>
      <c r="C13" s="20" t="s">
        <v>359</v>
      </c>
    </row>
    <row r="14" spans="1:3" x14ac:dyDescent="0.35">
      <c r="A14" s="21"/>
      <c r="B14" s="20" t="s">
        <v>273</v>
      </c>
      <c r="C14" s="20" t="s">
        <v>293</v>
      </c>
    </row>
    <row r="15" spans="1:3" x14ac:dyDescent="0.35">
      <c r="A15" s="21"/>
      <c r="B15" s="20" t="s">
        <v>274</v>
      </c>
      <c r="C15" s="20" t="s">
        <v>294</v>
      </c>
    </row>
    <row r="16" spans="1:3" x14ac:dyDescent="0.35">
      <c r="A16" s="21"/>
      <c r="B16" s="20" t="s">
        <v>275</v>
      </c>
      <c r="C16" s="20" t="s">
        <v>360</v>
      </c>
    </row>
    <row r="17" spans="1:3" x14ac:dyDescent="0.35">
      <c r="A17" s="21"/>
      <c r="B17" s="20" t="s">
        <v>358</v>
      </c>
      <c r="C17" s="20" t="s">
        <v>361</v>
      </c>
    </row>
    <row r="18" spans="1:3" x14ac:dyDescent="0.35">
      <c r="A18" s="13" t="s">
        <v>300</v>
      </c>
      <c r="B18" s="9" t="s">
        <v>236</v>
      </c>
      <c r="C18" s="9" t="s">
        <v>295</v>
      </c>
    </row>
    <row r="19" spans="1:3" x14ac:dyDescent="0.35">
      <c r="A19" s="14"/>
      <c r="B19" s="9" t="s">
        <v>317</v>
      </c>
      <c r="C19" s="9" t="s">
        <v>296</v>
      </c>
    </row>
    <row r="20" spans="1:3" x14ac:dyDescent="0.35">
      <c r="A20" s="14"/>
      <c r="B20" s="9" t="s">
        <v>277</v>
      </c>
      <c r="C20" s="9" t="s">
        <v>297</v>
      </c>
    </row>
    <row r="21" spans="1:3" x14ac:dyDescent="0.35">
      <c r="A21" s="14"/>
      <c r="B21" s="9" t="s">
        <v>278</v>
      </c>
      <c r="C21" s="9" t="s">
        <v>298</v>
      </c>
    </row>
    <row r="22" spans="1:3" x14ac:dyDescent="0.35">
      <c r="A22" s="14"/>
      <c r="B22" s="9" t="s">
        <v>279</v>
      </c>
      <c r="C22" s="9" t="s">
        <v>311</v>
      </c>
    </row>
    <row r="23" spans="1:3" x14ac:dyDescent="0.35">
      <c r="A23" s="14"/>
      <c r="B23" s="9" t="s">
        <v>280</v>
      </c>
      <c r="C23" s="9" t="s">
        <v>312</v>
      </c>
    </row>
    <row r="24" spans="1:3" x14ac:dyDescent="0.35">
      <c r="A24" s="14"/>
      <c r="B24" s="9" t="s">
        <v>281</v>
      </c>
      <c r="C24" s="9" t="s">
        <v>313</v>
      </c>
    </row>
    <row r="25" spans="1:3" x14ac:dyDescent="0.35">
      <c r="A25" s="14"/>
      <c r="B25" s="9" t="s">
        <v>282</v>
      </c>
      <c r="C25" s="9" t="s">
        <v>314</v>
      </c>
    </row>
  </sheetData>
  <mergeCells count="1">
    <mergeCell ref="A13:A17"/>
  </mergeCells>
  <hyperlinks>
    <hyperlink ref="B6" r:id="rId1" xr:uid="{D13F1B01-F6EE-4F44-A7C2-8CE315E5175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E528-C891-42ED-AD40-217638E1E62B}">
  <sheetPr>
    <tabColor theme="9" tint="0.59999389629810485"/>
  </sheetPr>
  <dimension ref="A1:W7"/>
  <sheetViews>
    <sheetView workbookViewId="0">
      <selection activeCell="C10" sqref="C10"/>
    </sheetView>
  </sheetViews>
  <sheetFormatPr defaultRowHeight="14.5" x14ac:dyDescent="0.35"/>
  <cols>
    <col min="1" max="1" width="12.81640625" bestFit="1" customWidth="1"/>
    <col min="2" max="2" width="12.81640625" customWidth="1"/>
  </cols>
  <sheetData>
    <row r="1" spans="1:23" x14ac:dyDescent="0.35">
      <c r="A1" s="1" t="s">
        <v>0</v>
      </c>
      <c r="B1" s="1" t="s">
        <v>243</v>
      </c>
      <c r="C1" s="1" t="s">
        <v>113</v>
      </c>
      <c r="D1" s="1" t="s">
        <v>114</v>
      </c>
      <c r="E1" s="1" t="s">
        <v>115</v>
      </c>
      <c r="F1" s="1" t="s">
        <v>109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5">
      <c r="A2" s="1" t="s">
        <v>103</v>
      </c>
      <c r="B2" s="1" t="s">
        <v>363</v>
      </c>
      <c r="C2">
        <v>0.25</v>
      </c>
      <c r="D2">
        <v>0.15</v>
      </c>
      <c r="E2">
        <v>0.35</v>
      </c>
      <c r="F2">
        <f t="shared" ref="F2:F7" si="0">(C2-D2)/(E2-D2)</f>
        <v>0.50000000000000011</v>
      </c>
      <c r="G2">
        <f t="shared" ref="G2:G7" si="1">D2</f>
        <v>0.15</v>
      </c>
      <c r="H2">
        <f t="shared" ref="H2:H7" si="2">E2-D2</f>
        <v>0.19999999999999998</v>
      </c>
    </row>
    <row r="3" spans="1:23" x14ac:dyDescent="0.35">
      <c r="A3" s="1" t="s">
        <v>104</v>
      </c>
      <c r="B3" s="1" t="s">
        <v>363</v>
      </c>
      <c r="C3">
        <v>0.25</v>
      </c>
      <c r="D3">
        <v>0.15</v>
      </c>
      <c r="E3">
        <v>0.35</v>
      </c>
      <c r="F3">
        <f t="shared" si="0"/>
        <v>0.50000000000000011</v>
      </c>
      <c r="G3">
        <f t="shared" si="1"/>
        <v>0.15</v>
      </c>
      <c r="H3">
        <f t="shared" si="2"/>
        <v>0.19999999999999998</v>
      </c>
    </row>
    <row r="4" spans="1:23" x14ac:dyDescent="0.35">
      <c r="A4" s="1" t="s">
        <v>105</v>
      </c>
      <c r="B4" s="1" t="s">
        <v>363</v>
      </c>
      <c r="C4">
        <v>0.25</v>
      </c>
      <c r="D4">
        <v>0.15</v>
      </c>
      <c r="E4">
        <v>0.35</v>
      </c>
      <c r="F4">
        <f t="shared" si="0"/>
        <v>0.50000000000000011</v>
      </c>
      <c r="G4">
        <f t="shared" si="1"/>
        <v>0.15</v>
      </c>
      <c r="H4">
        <f t="shared" si="2"/>
        <v>0.19999999999999998</v>
      </c>
    </row>
    <row r="5" spans="1:23" x14ac:dyDescent="0.35">
      <c r="A5" s="1" t="s">
        <v>355</v>
      </c>
      <c r="B5" s="1" t="s">
        <v>363</v>
      </c>
      <c r="C5">
        <v>0.25</v>
      </c>
      <c r="D5">
        <v>0.15</v>
      </c>
      <c r="E5">
        <v>0.35</v>
      </c>
      <c r="F5">
        <f t="shared" si="0"/>
        <v>0.50000000000000011</v>
      </c>
      <c r="G5">
        <f t="shared" si="1"/>
        <v>0.15</v>
      </c>
      <c r="H5">
        <f t="shared" si="2"/>
        <v>0.19999999999999998</v>
      </c>
    </row>
    <row r="6" spans="1:23" x14ac:dyDescent="0.35">
      <c r="A6" s="1" t="s">
        <v>356</v>
      </c>
      <c r="B6" s="1" t="s">
        <v>363</v>
      </c>
      <c r="C6">
        <v>0.25</v>
      </c>
      <c r="D6">
        <v>0.15</v>
      </c>
      <c r="E6">
        <v>0.35</v>
      </c>
      <c r="F6">
        <f t="shared" si="0"/>
        <v>0.50000000000000011</v>
      </c>
      <c r="G6">
        <f t="shared" si="1"/>
        <v>0.15</v>
      </c>
      <c r="H6">
        <f t="shared" si="2"/>
        <v>0.19999999999999998</v>
      </c>
    </row>
    <row r="7" spans="1:23" x14ac:dyDescent="0.35">
      <c r="A7" s="1" t="s">
        <v>357</v>
      </c>
      <c r="B7" s="1" t="s">
        <v>363</v>
      </c>
      <c r="C7">
        <v>0.25</v>
      </c>
      <c r="D7">
        <v>0.15</v>
      </c>
      <c r="E7">
        <v>0.35</v>
      </c>
      <c r="F7">
        <f t="shared" si="0"/>
        <v>0.50000000000000011</v>
      </c>
      <c r="G7">
        <f t="shared" si="1"/>
        <v>0.15</v>
      </c>
      <c r="H7">
        <f t="shared" si="2"/>
        <v>0.19999999999999998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2B344-575F-4453-ADFA-DC1189FCF88E}">
  <sheetPr>
    <tabColor theme="9" tint="0.59999389629810485"/>
  </sheetPr>
  <dimension ref="A1:G3"/>
  <sheetViews>
    <sheetView workbookViewId="0">
      <selection activeCell="F2" sqref="F2"/>
    </sheetView>
  </sheetViews>
  <sheetFormatPr defaultRowHeight="14.5" x14ac:dyDescent="0.35"/>
  <cols>
    <col min="2" max="2" width="12.1796875" customWidth="1"/>
    <col min="3" max="6" width="10.6328125" style="2" customWidth="1"/>
    <col min="7" max="7" width="16.54296875" style="2" customWidth="1"/>
  </cols>
  <sheetData>
    <row r="1" spans="1:7" x14ac:dyDescent="0.35">
      <c r="A1" t="s">
        <v>0</v>
      </c>
      <c r="B1" t="s">
        <v>116</v>
      </c>
      <c r="C1" s="1" t="s">
        <v>118</v>
      </c>
      <c r="D1" s="1" t="s">
        <v>119</v>
      </c>
      <c r="E1" s="1" t="s">
        <v>6</v>
      </c>
      <c r="F1" s="1" t="s">
        <v>7</v>
      </c>
      <c r="G1" s="1" t="s">
        <v>243</v>
      </c>
    </row>
    <row r="2" spans="1:7" x14ac:dyDescent="0.35">
      <c r="A2" t="s">
        <v>381</v>
      </c>
      <c r="B2" t="s">
        <v>383</v>
      </c>
      <c r="C2" s="2">
        <v>4.0000000000000001E-3</v>
      </c>
      <c r="D2" s="2">
        <v>0.01</v>
      </c>
      <c r="E2" s="2">
        <f>D2</f>
        <v>0.01</v>
      </c>
      <c r="F2" s="2">
        <f>D2-C2</f>
        <v>6.0000000000000001E-3</v>
      </c>
      <c r="G2" s="2" t="s">
        <v>244</v>
      </c>
    </row>
    <row r="3" spans="1:7" x14ac:dyDescent="0.35">
      <c r="A3" t="s">
        <v>382</v>
      </c>
      <c r="B3" t="s">
        <v>287</v>
      </c>
      <c r="C3" s="2">
        <v>14000</v>
      </c>
      <c r="D3" s="2">
        <v>40000</v>
      </c>
      <c r="E3" s="2">
        <f t="shared" ref="E3" si="0">D3</f>
        <v>40000</v>
      </c>
      <c r="F3" s="2">
        <f t="shared" ref="F3" si="1">D3-C3</f>
        <v>26000</v>
      </c>
      <c r="G3" s="2" t="s">
        <v>244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B9655-6973-4699-B460-BC4B4FB13E5F}">
  <sheetPr>
    <tabColor theme="5" tint="0.39997558519241921"/>
  </sheetPr>
  <dimension ref="A1:A102"/>
  <sheetViews>
    <sheetView workbookViewId="0">
      <selection activeCell="H8" sqref="H8"/>
    </sheetView>
  </sheetViews>
  <sheetFormatPr defaultRowHeight="14.5" x14ac:dyDescent="0.35"/>
  <sheetData>
    <row r="1" spans="1:1" x14ac:dyDescent="0.35">
      <c r="A1" t="s">
        <v>236</v>
      </c>
    </row>
    <row r="2" spans="1:1" x14ac:dyDescent="0.35">
      <c r="A2">
        <v>0</v>
      </c>
    </row>
    <row r="3" spans="1:1" x14ac:dyDescent="0.35">
      <c r="A3">
        <v>0.05</v>
      </c>
    </row>
    <row r="4" spans="1:1" x14ac:dyDescent="0.35">
      <c r="A4">
        <v>0.1</v>
      </c>
    </row>
    <row r="5" spans="1:1" x14ac:dyDescent="0.35">
      <c r="A5">
        <v>0.15</v>
      </c>
    </row>
    <row r="6" spans="1:1" x14ac:dyDescent="0.35">
      <c r="A6">
        <v>0.2</v>
      </c>
    </row>
    <row r="7" spans="1:1" x14ac:dyDescent="0.35">
      <c r="A7">
        <v>0.25</v>
      </c>
    </row>
    <row r="8" spans="1:1" x14ac:dyDescent="0.35">
      <c r="A8">
        <v>0.3</v>
      </c>
    </row>
    <row r="9" spans="1:1" x14ac:dyDescent="0.35">
      <c r="A9">
        <v>0.35</v>
      </c>
    </row>
    <row r="10" spans="1:1" x14ac:dyDescent="0.35">
      <c r="A10">
        <v>0.4</v>
      </c>
    </row>
    <row r="11" spans="1:1" x14ac:dyDescent="0.35">
      <c r="A11">
        <v>0.45</v>
      </c>
    </row>
    <row r="12" spans="1:1" x14ac:dyDescent="0.35">
      <c r="A12">
        <v>0.5</v>
      </c>
    </row>
    <row r="13" spans="1:1" x14ac:dyDescent="0.35">
      <c r="A13">
        <v>0.55000000000000004</v>
      </c>
    </row>
    <row r="14" spans="1:1" x14ac:dyDescent="0.35">
      <c r="A14">
        <v>0.6</v>
      </c>
    </row>
    <row r="15" spans="1:1" x14ac:dyDescent="0.35">
      <c r="A15">
        <v>0.65</v>
      </c>
    </row>
    <row r="16" spans="1:1" x14ac:dyDescent="0.35">
      <c r="A16">
        <v>0.7</v>
      </c>
    </row>
    <row r="17" spans="1:1" x14ac:dyDescent="0.35">
      <c r="A17">
        <v>0.75</v>
      </c>
    </row>
    <row r="18" spans="1:1" x14ac:dyDescent="0.35">
      <c r="A18">
        <v>0.8</v>
      </c>
    </row>
    <row r="19" spans="1:1" x14ac:dyDescent="0.35">
      <c r="A19">
        <v>0.85</v>
      </c>
    </row>
    <row r="20" spans="1:1" x14ac:dyDescent="0.35">
      <c r="A20">
        <v>0.9</v>
      </c>
    </row>
    <row r="21" spans="1:1" x14ac:dyDescent="0.35">
      <c r="A21">
        <v>0.95</v>
      </c>
    </row>
    <row r="22" spans="1:1" x14ac:dyDescent="0.35">
      <c r="A22">
        <v>1</v>
      </c>
    </row>
    <row r="23" spans="1:1" x14ac:dyDescent="0.35">
      <c r="A23">
        <v>1.05</v>
      </c>
    </row>
    <row r="24" spans="1:1" x14ac:dyDescent="0.35">
      <c r="A24">
        <v>1.1000000000000001</v>
      </c>
    </row>
    <row r="25" spans="1:1" x14ac:dyDescent="0.35">
      <c r="A25">
        <v>1.1499999999999999</v>
      </c>
    </row>
    <row r="26" spans="1:1" x14ac:dyDescent="0.35">
      <c r="A26">
        <v>1.2</v>
      </c>
    </row>
    <row r="27" spans="1:1" x14ac:dyDescent="0.35">
      <c r="A27">
        <v>1.25</v>
      </c>
    </row>
    <row r="28" spans="1:1" x14ac:dyDescent="0.35">
      <c r="A28">
        <v>1.3</v>
      </c>
    </row>
    <row r="29" spans="1:1" x14ac:dyDescent="0.35">
      <c r="A29">
        <v>1.35</v>
      </c>
    </row>
    <row r="30" spans="1:1" x14ac:dyDescent="0.35">
      <c r="A30">
        <v>1.4</v>
      </c>
    </row>
    <row r="31" spans="1:1" x14ac:dyDescent="0.35">
      <c r="A31">
        <v>1.45</v>
      </c>
    </row>
    <row r="32" spans="1:1" x14ac:dyDescent="0.35">
      <c r="A32">
        <v>1.5</v>
      </c>
    </row>
    <row r="33" spans="1:1" x14ac:dyDescent="0.35">
      <c r="A33">
        <v>1.55</v>
      </c>
    </row>
    <row r="34" spans="1:1" x14ac:dyDescent="0.35">
      <c r="A34">
        <v>1.6</v>
      </c>
    </row>
    <row r="35" spans="1:1" x14ac:dyDescent="0.35">
      <c r="A35">
        <v>1.65</v>
      </c>
    </row>
    <row r="36" spans="1:1" x14ac:dyDescent="0.35">
      <c r="A36">
        <v>1.7</v>
      </c>
    </row>
    <row r="37" spans="1:1" x14ac:dyDescent="0.35">
      <c r="A37">
        <v>1.75</v>
      </c>
    </row>
    <row r="38" spans="1:1" x14ac:dyDescent="0.35">
      <c r="A38">
        <v>1.8</v>
      </c>
    </row>
    <row r="39" spans="1:1" x14ac:dyDescent="0.35">
      <c r="A39">
        <v>1.85</v>
      </c>
    </row>
    <row r="40" spans="1:1" x14ac:dyDescent="0.35">
      <c r="A40">
        <v>1.9</v>
      </c>
    </row>
    <row r="41" spans="1:1" x14ac:dyDescent="0.35">
      <c r="A41">
        <v>1.95</v>
      </c>
    </row>
    <row r="42" spans="1:1" x14ac:dyDescent="0.35">
      <c r="A42">
        <v>2</v>
      </c>
    </row>
    <row r="43" spans="1:1" x14ac:dyDescent="0.35">
      <c r="A43">
        <v>2.0499999999999998</v>
      </c>
    </row>
    <row r="44" spans="1:1" x14ac:dyDescent="0.35">
      <c r="A44">
        <v>2.1</v>
      </c>
    </row>
    <row r="45" spans="1:1" x14ac:dyDescent="0.35">
      <c r="A45">
        <v>2.15</v>
      </c>
    </row>
    <row r="46" spans="1:1" x14ac:dyDescent="0.35">
      <c r="A46">
        <v>2.2000000000000002</v>
      </c>
    </row>
    <row r="47" spans="1:1" x14ac:dyDescent="0.35">
      <c r="A47">
        <v>2.25</v>
      </c>
    </row>
    <row r="48" spans="1:1" x14ac:dyDescent="0.35">
      <c r="A48">
        <v>2.2999999999999998</v>
      </c>
    </row>
    <row r="49" spans="1:1" x14ac:dyDescent="0.35">
      <c r="A49">
        <v>2.35</v>
      </c>
    </row>
    <row r="50" spans="1:1" x14ac:dyDescent="0.35">
      <c r="A50">
        <v>2.4</v>
      </c>
    </row>
    <row r="51" spans="1:1" x14ac:dyDescent="0.35">
      <c r="A51">
        <v>2.4500000000000002</v>
      </c>
    </row>
    <row r="52" spans="1:1" x14ac:dyDescent="0.35">
      <c r="A52">
        <v>2.5</v>
      </c>
    </row>
    <row r="53" spans="1:1" x14ac:dyDescent="0.35">
      <c r="A53">
        <v>2.5499999999999998</v>
      </c>
    </row>
    <row r="54" spans="1:1" x14ac:dyDescent="0.35">
      <c r="A54">
        <v>2.6</v>
      </c>
    </row>
    <row r="55" spans="1:1" x14ac:dyDescent="0.35">
      <c r="A55">
        <v>2.65</v>
      </c>
    </row>
    <row r="56" spans="1:1" x14ac:dyDescent="0.35">
      <c r="A56">
        <v>2.7</v>
      </c>
    </row>
    <row r="57" spans="1:1" x14ac:dyDescent="0.35">
      <c r="A57">
        <v>2.75</v>
      </c>
    </row>
    <row r="58" spans="1:1" x14ac:dyDescent="0.35">
      <c r="A58">
        <v>2.8</v>
      </c>
    </row>
    <row r="59" spans="1:1" x14ac:dyDescent="0.35">
      <c r="A59">
        <v>2.85</v>
      </c>
    </row>
    <row r="60" spans="1:1" x14ac:dyDescent="0.35">
      <c r="A60">
        <v>2.9</v>
      </c>
    </row>
    <row r="61" spans="1:1" x14ac:dyDescent="0.35">
      <c r="A61">
        <v>2.95</v>
      </c>
    </row>
    <row r="62" spans="1:1" x14ac:dyDescent="0.35">
      <c r="A62">
        <v>3</v>
      </c>
    </row>
    <row r="63" spans="1:1" x14ac:dyDescent="0.35">
      <c r="A63">
        <v>3.05</v>
      </c>
    </row>
    <row r="64" spans="1:1" x14ac:dyDescent="0.35">
      <c r="A64">
        <v>3.1</v>
      </c>
    </row>
    <row r="65" spans="1:1" x14ac:dyDescent="0.35">
      <c r="A65">
        <v>3.15</v>
      </c>
    </row>
    <row r="66" spans="1:1" x14ac:dyDescent="0.35">
      <c r="A66">
        <v>3.2</v>
      </c>
    </row>
    <row r="67" spans="1:1" x14ac:dyDescent="0.35">
      <c r="A67">
        <v>3.25</v>
      </c>
    </row>
    <row r="68" spans="1:1" x14ac:dyDescent="0.35">
      <c r="A68">
        <v>3.3</v>
      </c>
    </row>
    <row r="69" spans="1:1" x14ac:dyDescent="0.35">
      <c r="A69">
        <v>3.35</v>
      </c>
    </row>
    <row r="70" spans="1:1" x14ac:dyDescent="0.35">
      <c r="A70">
        <v>3.4</v>
      </c>
    </row>
    <row r="71" spans="1:1" x14ac:dyDescent="0.35">
      <c r="A71">
        <v>3.45</v>
      </c>
    </row>
    <row r="72" spans="1:1" x14ac:dyDescent="0.35">
      <c r="A72">
        <v>3.5</v>
      </c>
    </row>
    <row r="73" spans="1:1" x14ac:dyDescent="0.35">
      <c r="A73">
        <v>3.55</v>
      </c>
    </row>
    <row r="74" spans="1:1" x14ac:dyDescent="0.35">
      <c r="A74">
        <v>3.6</v>
      </c>
    </row>
    <row r="75" spans="1:1" x14ac:dyDescent="0.35">
      <c r="A75">
        <v>3.65</v>
      </c>
    </row>
    <row r="76" spans="1:1" x14ac:dyDescent="0.35">
      <c r="A76">
        <v>3.7</v>
      </c>
    </row>
    <row r="77" spans="1:1" x14ac:dyDescent="0.35">
      <c r="A77">
        <v>3.75</v>
      </c>
    </row>
    <row r="78" spans="1:1" x14ac:dyDescent="0.35">
      <c r="A78">
        <v>3.8</v>
      </c>
    </row>
    <row r="79" spans="1:1" x14ac:dyDescent="0.35">
      <c r="A79">
        <v>3.85</v>
      </c>
    </row>
    <row r="80" spans="1:1" x14ac:dyDescent="0.35">
      <c r="A80">
        <v>3.9</v>
      </c>
    </row>
    <row r="81" spans="1:1" x14ac:dyDescent="0.35">
      <c r="A81">
        <v>3.95</v>
      </c>
    </row>
    <row r="82" spans="1:1" x14ac:dyDescent="0.35">
      <c r="A82">
        <v>4</v>
      </c>
    </row>
    <row r="83" spans="1:1" x14ac:dyDescent="0.35">
      <c r="A83">
        <v>4.05</v>
      </c>
    </row>
    <row r="84" spans="1:1" x14ac:dyDescent="0.35">
      <c r="A84">
        <v>4.0999999999999996</v>
      </c>
    </row>
    <row r="85" spans="1:1" x14ac:dyDescent="0.35">
      <c r="A85">
        <v>4.1500000000000004</v>
      </c>
    </row>
    <row r="86" spans="1:1" x14ac:dyDescent="0.35">
      <c r="A86">
        <v>4.2</v>
      </c>
    </row>
    <row r="87" spans="1:1" x14ac:dyDescent="0.35">
      <c r="A87">
        <v>4.25</v>
      </c>
    </row>
    <row r="88" spans="1:1" x14ac:dyDescent="0.35">
      <c r="A88">
        <v>4.3</v>
      </c>
    </row>
    <row r="89" spans="1:1" x14ac:dyDescent="0.35">
      <c r="A89">
        <v>4.3499999999999996</v>
      </c>
    </row>
    <row r="90" spans="1:1" x14ac:dyDescent="0.35">
      <c r="A90">
        <v>4.4000000000000004</v>
      </c>
    </row>
    <row r="91" spans="1:1" x14ac:dyDescent="0.35">
      <c r="A91">
        <v>4.45</v>
      </c>
    </row>
    <row r="92" spans="1:1" x14ac:dyDescent="0.35">
      <c r="A92">
        <v>4.5</v>
      </c>
    </row>
    <row r="93" spans="1:1" x14ac:dyDescent="0.35">
      <c r="A93">
        <v>4.55</v>
      </c>
    </row>
    <row r="94" spans="1:1" x14ac:dyDescent="0.35">
      <c r="A94">
        <v>4.5999999999999996</v>
      </c>
    </row>
    <row r="95" spans="1:1" x14ac:dyDescent="0.35">
      <c r="A95">
        <v>4.6500000000000004</v>
      </c>
    </row>
    <row r="96" spans="1:1" x14ac:dyDescent="0.35">
      <c r="A96">
        <v>4.7</v>
      </c>
    </row>
    <row r="97" spans="1:1" x14ac:dyDescent="0.35">
      <c r="A97">
        <v>4.75</v>
      </c>
    </row>
    <row r="98" spans="1:1" x14ac:dyDescent="0.35">
      <c r="A98">
        <v>4.8</v>
      </c>
    </row>
    <row r="99" spans="1:1" x14ac:dyDescent="0.35">
      <c r="A99">
        <v>4.8499999999999996</v>
      </c>
    </row>
    <row r="100" spans="1:1" x14ac:dyDescent="0.35">
      <c r="A100">
        <v>4.9000000000000004</v>
      </c>
    </row>
    <row r="101" spans="1:1" x14ac:dyDescent="0.35">
      <c r="A101">
        <v>4.95</v>
      </c>
    </row>
    <row r="102" spans="1:1" x14ac:dyDescent="0.35">
      <c r="A102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6D51-72FD-4EF9-A1D0-BD4E4D2A43D2}">
  <sheetPr>
    <tabColor theme="5" tint="0.39997558519241921"/>
  </sheetPr>
  <dimension ref="A1:A82"/>
  <sheetViews>
    <sheetView topLeftCell="A75" workbookViewId="0"/>
  </sheetViews>
  <sheetFormatPr defaultRowHeight="14.5" x14ac:dyDescent="0.35"/>
  <sheetData>
    <row r="1" spans="1:1" x14ac:dyDescent="0.35">
      <c r="A1" t="s">
        <v>236</v>
      </c>
    </row>
    <row r="2" spans="1:1" x14ac:dyDescent="0.35">
      <c r="A2">
        <v>0</v>
      </c>
    </row>
    <row r="3" spans="1:1" x14ac:dyDescent="0.35">
      <c r="A3">
        <v>0.25</v>
      </c>
    </row>
    <row r="4" spans="1:1" x14ac:dyDescent="0.35">
      <c r="A4">
        <v>0.5</v>
      </c>
    </row>
    <row r="5" spans="1:1" x14ac:dyDescent="0.35">
      <c r="A5">
        <v>0.75</v>
      </c>
    </row>
    <row r="6" spans="1:1" x14ac:dyDescent="0.35">
      <c r="A6">
        <v>1</v>
      </c>
    </row>
    <row r="7" spans="1:1" x14ac:dyDescent="0.35">
      <c r="A7">
        <v>1.25</v>
      </c>
    </row>
    <row r="8" spans="1:1" x14ac:dyDescent="0.35">
      <c r="A8">
        <v>1.5</v>
      </c>
    </row>
    <row r="9" spans="1:1" x14ac:dyDescent="0.35">
      <c r="A9">
        <v>1.75</v>
      </c>
    </row>
    <row r="10" spans="1:1" x14ac:dyDescent="0.35">
      <c r="A10">
        <v>2</v>
      </c>
    </row>
    <row r="11" spans="1:1" x14ac:dyDescent="0.35">
      <c r="A11">
        <v>2.25</v>
      </c>
    </row>
    <row r="12" spans="1:1" x14ac:dyDescent="0.35">
      <c r="A12">
        <v>2.5</v>
      </c>
    </row>
    <row r="13" spans="1:1" x14ac:dyDescent="0.35">
      <c r="A13">
        <v>2.75</v>
      </c>
    </row>
    <row r="14" spans="1:1" x14ac:dyDescent="0.35">
      <c r="A14">
        <v>3</v>
      </c>
    </row>
    <row r="15" spans="1:1" x14ac:dyDescent="0.35">
      <c r="A15">
        <v>3.25</v>
      </c>
    </row>
    <row r="16" spans="1:1" x14ac:dyDescent="0.35">
      <c r="A16">
        <v>3.5</v>
      </c>
    </row>
    <row r="17" spans="1:1" x14ac:dyDescent="0.35">
      <c r="A17">
        <v>3.75</v>
      </c>
    </row>
    <row r="18" spans="1:1" x14ac:dyDescent="0.35">
      <c r="A18">
        <v>4</v>
      </c>
    </row>
    <row r="19" spans="1:1" x14ac:dyDescent="0.35">
      <c r="A19">
        <v>4.25</v>
      </c>
    </row>
    <row r="20" spans="1:1" x14ac:dyDescent="0.35">
      <c r="A20">
        <v>4.5</v>
      </c>
    </row>
    <row r="21" spans="1:1" x14ac:dyDescent="0.35">
      <c r="A21">
        <v>4.75</v>
      </c>
    </row>
    <row r="22" spans="1:1" x14ac:dyDescent="0.35">
      <c r="A22">
        <v>5</v>
      </c>
    </row>
    <row r="23" spans="1:1" x14ac:dyDescent="0.35">
      <c r="A23">
        <v>5.25</v>
      </c>
    </row>
    <row r="24" spans="1:1" x14ac:dyDescent="0.35">
      <c r="A24">
        <v>5.5</v>
      </c>
    </row>
    <row r="25" spans="1:1" x14ac:dyDescent="0.35">
      <c r="A25">
        <v>5.75</v>
      </c>
    </row>
    <row r="26" spans="1:1" x14ac:dyDescent="0.35">
      <c r="A26">
        <v>6</v>
      </c>
    </row>
    <row r="27" spans="1:1" x14ac:dyDescent="0.35">
      <c r="A27">
        <v>6.25</v>
      </c>
    </row>
    <row r="28" spans="1:1" x14ac:dyDescent="0.35">
      <c r="A28">
        <v>6.5</v>
      </c>
    </row>
    <row r="29" spans="1:1" x14ac:dyDescent="0.35">
      <c r="A29">
        <v>6.75</v>
      </c>
    </row>
    <row r="30" spans="1:1" x14ac:dyDescent="0.35">
      <c r="A30">
        <v>7</v>
      </c>
    </row>
    <row r="31" spans="1:1" x14ac:dyDescent="0.35">
      <c r="A31">
        <v>7.25</v>
      </c>
    </row>
    <row r="32" spans="1:1" x14ac:dyDescent="0.35">
      <c r="A32">
        <v>7.5</v>
      </c>
    </row>
    <row r="33" spans="1:1" x14ac:dyDescent="0.35">
      <c r="A33">
        <v>7.75</v>
      </c>
    </row>
    <row r="34" spans="1:1" x14ac:dyDescent="0.35">
      <c r="A34">
        <v>8</v>
      </c>
    </row>
    <row r="35" spans="1:1" x14ac:dyDescent="0.35">
      <c r="A35">
        <v>8.25</v>
      </c>
    </row>
    <row r="36" spans="1:1" x14ac:dyDescent="0.35">
      <c r="A36">
        <v>8.5</v>
      </c>
    </row>
    <row r="37" spans="1:1" x14ac:dyDescent="0.35">
      <c r="A37">
        <v>8.75</v>
      </c>
    </row>
    <row r="38" spans="1:1" x14ac:dyDescent="0.35">
      <c r="A38">
        <v>9</v>
      </c>
    </row>
    <row r="39" spans="1:1" x14ac:dyDescent="0.35">
      <c r="A39">
        <v>9.25</v>
      </c>
    </row>
    <row r="40" spans="1:1" x14ac:dyDescent="0.35">
      <c r="A40">
        <v>9.5</v>
      </c>
    </row>
    <row r="41" spans="1:1" x14ac:dyDescent="0.35">
      <c r="A41">
        <v>9.75</v>
      </c>
    </row>
    <row r="42" spans="1:1" x14ac:dyDescent="0.35">
      <c r="A42">
        <v>10</v>
      </c>
    </row>
    <row r="43" spans="1:1" x14ac:dyDescent="0.35">
      <c r="A43">
        <v>10.25</v>
      </c>
    </row>
    <row r="44" spans="1:1" x14ac:dyDescent="0.35">
      <c r="A44">
        <v>10.5</v>
      </c>
    </row>
    <row r="45" spans="1:1" x14ac:dyDescent="0.35">
      <c r="A45">
        <v>10.75</v>
      </c>
    </row>
    <row r="46" spans="1:1" x14ac:dyDescent="0.35">
      <c r="A46">
        <v>11</v>
      </c>
    </row>
    <row r="47" spans="1:1" x14ac:dyDescent="0.35">
      <c r="A47">
        <v>11.25</v>
      </c>
    </row>
    <row r="48" spans="1:1" x14ac:dyDescent="0.35">
      <c r="A48">
        <v>11.5</v>
      </c>
    </row>
    <row r="49" spans="1:1" x14ac:dyDescent="0.35">
      <c r="A49">
        <v>11.75</v>
      </c>
    </row>
    <row r="50" spans="1:1" x14ac:dyDescent="0.35">
      <c r="A50">
        <v>12</v>
      </c>
    </row>
    <row r="51" spans="1:1" x14ac:dyDescent="0.35">
      <c r="A51">
        <v>12.25</v>
      </c>
    </row>
    <row r="52" spans="1:1" x14ac:dyDescent="0.35">
      <c r="A52">
        <v>12.5</v>
      </c>
    </row>
    <row r="53" spans="1:1" x14ac:dyDescent="0.35">
      <c r="A53">
        <v>12.75</v>
      </c>
    </row>
    <row r="54" spans="1:1" x14ac:dyDescent="0.35">
      <c r="A54">
        <v>13</v>
      </c>
    </row>
    <row r="55" spans="1:1" x14ac:dyDescent="0.35">
      <c r="A55">
        <v>13.25</v>
      </c>
    </row>
    <row r="56" spans="1:1" x14ac:dyDescent="0.35">
      <c r="A56">
        <v>13.5</v>
      </c>
    </row>
    <row r="57" spans="1:1" x14ac:dyDescent="0.35">
      <c r="A57">
        <v>13.75</v>
      </c>
    </row>
    <row r="58" spans="1:1" x14ac:dyDescent="0.35">
      <c r="A58">
        <v>14</v>
      </c>
    </row>
    <row r="59" spans="1:1" x14ac:dyDescent="0.35">
      <c r="A59">
        <v>14.25</v>
      </c>
    </row>
    <row r="60" spans="1:1" x14ac:dyDescent="0.35">
      <c r="A60">
        <v>14.5</v>
      </c>
    </row>
    <row r="61" spans="1:1" x14ac:dyDescent="0.35">
      <c r="A61">
        <v>14.75</v>
      </c>
    </row>
    <row r="62" spans="1:1" x14ac:dyDescent="0.35">
      <c r="A62">
        <v>15</v>
      </c>
    </row>
    <row r="63" spans="1:1" x14ac:dyDescent="0.35">
      <c r="A63">
        <v>15.25</v>
      </c>
    </row>
    <row r="64" spans="1:1" x14ac:dyDescent="0.35">
      <c r="A64">
        <v>15.5</v>
      </c>
    </row>
    <row r="65" spans="1:1" x14ac:dyDescent="0.35">
      <c r="A65">
        <v>15.75</v>
      </c>
    </row>
    <row r="66" spans="1:1" x14ac:dyDescent="0.35">
      <c r="A66">
        <v>16</v>
      </c>
    </row>
    <row r="67" spans="1:1" x14ac:dyDescent="0.35">
      <c r="A67">
        <v>16.25</v>
      </c>
    </row>
    <row r="68" spans="1:1" x14ac:dyDescent="0.35">
      <c r="A68">
        <v>16.5</v>
      </c>
    </row>
    <row r="69" spans="1:1" x14ac:dyDescent="0.35">
      <c r="A69">
        <v>16.75</v>
      </c>
    </row>
    <row r="70" spans="1:1" x14ac:dyDescent="0.35">
      <c r="A70">
        <v>17</v>
      </c>
    </row>
    <row r="71" spans="1:1" x14ac:dyDescent="0.35">
      <c r="A71">
        <v>17.25</v>
      </c>
    </row>
    <row r="72" spans="1:1" x14ac:dyDescent="0.35">
      <c r="A72">
        <v>17.5</v>
      </c>
    </row>
    <row r="73" spans="1:1" x14ac:dyDescent="0.35">
      <c r="A73">
        <v>17.75</v>
      </c>
    </row>
    <row r="74" spans="1:1" x14ac:dyDescent="0.35">
      <c r="A74">
        <v>18</v>
      </c>
    </row>
    <row r="75" spans="1:1" x14ac:dyDescent="0.35">
      <c r="A75">
        <v>18.25</v>
      </c>
    </row>
    <row r="76" spans="1:1" x14ac:dyDescent="0.35">
      <c r="A76">
        <v>18.5</v>
      </c>
    </row>
    <row r="77" spans="1:1" x14ac:dyDescent="0.35">
      <c r="A77">
        <v>18.75</v>
      </c>
    </row>
    <row r="78" spans="1:1" x14ac:dyDescent="0.35">
      <c r="A78">
        <v>19</v>
      </c>
    </row>
    <row r="79" spans="1:1" x14ac:dyDescent="0.35">
      <c r="A79">
        <v>19.25</v>
      </c>
    </row>
    <row r="80" spans="1:1" x14ac:dyDescent="0.35">
      <c r="A80">
        <v>19.5</v>
      </c>
    </row>
    <row r="81" spans="1:1" x14ac:dyDescent="0.35">
      <c r="A81">
        <v>19.75</v>
      </c>
    </row>
    <row r="82" spans="1:1" x14ac:dyDescent="0.35">
      <c r="A82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FC66-6C52-4B0A-9FA9-A0B49FBDC38B}">
  <sheetPr>
    <tabColor theme="5" tint="0.39997558519241921"/>
  </sheetPr>
  <dimension ref="A1:A92"/>
  <sheetViews>
    <sheetView workbookViewId="0">
      <selection activeCell="E6" sqref="E6"/>
    </sheetView>
  </sheetViews>
  <sheetFormatPr defaultRowHeight="14.5" x14ac:dyDescent="0.35"/>
  <sheetData>
    <row r="1" spans="1:1" x14ac:dyDescent="0.35">
      <c r="A1" t="s">
        <v>369</v>
      </c>
    </row>
    <row r="2" spans="1:1" x14ac:dyDescent="0.35">
      <c r="A2">
        <v>0</v>
      </c>
    </row>
    <row r="3" spans="1:1" x14ac:dyDescent="0.35">
      <c r="A3">
        <v>0.05</v>
      </c>
    </row>
    <row r="4" spans="1:1" x14ac:dyDescent="0.35">
      <c r="A4">
        <v>0.1</v>
      </c>
    </row>
    <row r="5" spans="1:1" x14ac:dyDescent="0.35">
      <c r="A5">
        <v>0.15</v>
      </c>
    </row>
    <row r="6" spans="1:1" x14ac:dyDescent="0.35">
      <c r="A6">
        <v>0.2</v>
      </c>
    </row>
    <row r="7" spans="1:1" x14ac:dyDescent="0.35">
      <c r="A7">
        <v>0.25</v>
      </c>
    </row>
    <row r="8" spans="1:1" x14ac:dyDescent="0.35">
      <c r="A8">
        <v>0.3</v>
      </c>
    </row>
    <row r="9" spans="1:1" x14ac:dyDescent="0.35">
      <c r="A9">
        <v>0.35</v>
      </c>
    </row>
    <row r="10" spans="1:1" x14ac:dyDescent="0.35">
      <c r="A10">
        <v>0.4</v>
      </c>
    </row>
    <row r="11" spans="1:1" x14ac:dyDescent="0.35">
      <c r="A11">
        <v>0.45</v>
      </c>
    </row>
    <row r="12" spans="1:1" x14ac:dyDescent="0.35">
      <c r="A12">
        <v>0.5</v>
      </c>
    </row>
    <row r="13" spans="1:1" x14ac:dyDescent="0.35">
      <c r="A13">
        <v>0.55000000000000004</v>
      </c>
    </row>
    <row r="14" spans="1:1" x14ac:dyDescent="0.35">
      <c r="A14">
        <v>0.6</v>
      </c>
    </row>
    <row r="15" spans="1:1" x14ac:dyDescent="0.35">
      <c r="A15">
        <v>0.65</v>
      </c>
    </row>
    <row r="16" spans="1:1" x14ac:dyDescent="0.35">
      <c r="A16">
        <v>0.7</v>
      </c>
    </row>
    <row r="17" spans="1:1" x14ac:dyDescent="0.35">
      <c r="A17">
        <v>0.75</v>
      </c>
    </row>
    <row r="18" spans="1:1" x14ac:dyDescent="0.35">
      <c r="A18">
        <v>0.8</v>
      </c>
    </row>
    <row r="19" spans="1:1" x14ac:dyDescent="0.35">
      <c r="A19">
        <v>0.85</v>
      </c>
    </row>
    <row r="20" spans="1:1" x14ac:dyDescent="0.35">
      <c r="A20">
        <v>0.9</v>
      </c>
    </row>
    <row r="21" spans="1:1" x14ac:dyDescent="0.35">
      <c r="A21">
        <v>0.95</v>
      </c>
    </row>
    <row r="22" spans="1:1" x14ac:dyDescent="0.35">
      <c r="A22">
        <v>1</v>
      </c>
    </row>
    <row r="23" spans="1:1" x14ac:dyDescent="0.35">
      <c r="A23">
        <v>1.05</v>
      </c>
    </row>
    <row r="24" spans="1:1" x14ac:dyDescent="0.35">
      <c r="A24">
        <v>1.1000000000000001</v>
      </c>
    </row>
    <row r="25" spans="1:1" x14ac:dyDescent="0.35">
      <c r="A25">
        <v>1.1499999999999999</v>
      </c>
    </row>
    <row r="26" spans="1:1" x14ac:dyDescent="0.35">
      <c r="A26">
        <v>1.2</v>
      </c>
    </row>
    <row r="27" spans="1:1" x14ac:dyDescent="0.35">
      <c r="A27">
        <v>1.25</v>
      </c>
    </row>
    <row r="28" spans="1:1" x14ac:dyDescent="0.35">
      <c r="A28">
        <v>1.3</v>
      </c>
    </row>
    <row r="29" spans="1:1" x14ac:dyDescent="0.35">
      <c r="A29">
        <v>1.35</v>
      </c>
    </row>
    <row r="30" spans="1:1" x14ac:dyDescent="0.35">
      <c r="A30">
        <v>1.4</v>
      </c>
    </row>
    <row r="31" spans="1:1" x14ac:dyDescent="0.35">
      <c r="A31">
        <v>1.45</v>
      </c>
    </row>
    <row r="32" spans="1:1" x14ac:dyDescent="0.35">
      <c r="A32">
        <v>1.5</v>
      </c>
    </row>
    <row r="33" spans="1:1" x14ac:dyDescent="0.35">
      <c r="A33">
        <v>1.55</v>
      </c>
    </row>
    <row r="34" spans="1:1" x14ac:dyDescent="0.35">
      <c r="A34">
        <v>1.6</v>
      </c>
    </row>
    <row r="35" spans="1:1" x14ac:dyDescent="0.35">
      <c r="A35">
        <v>1.65</v>
      </c>
    </row>
    <row r="36" spans="1:1" x14ac:dyDescent="0.35">
      <c r="A36">
        <v>1.7</v>
      </c>
    </row>
    <row r="37" spans="1:1" x14ac:dyDescent="0.35">
      <c r="A37">
        <v>1.75</v>
      </c>
    </row>
    <row r="38" spans="1:1" x14ac:dyDescent="0.35">
      <c r="A38">
        <v>1.8</v>
      </c>
    </row>
    <row r="39" spans="1:1" x14ac:dyDescent="0.35">
      <c r="A39">
        <v>1.85</v>
      </c>
    </row>
    <row r="40" spans="1:1" x14ac:dyDescent="0.35">
      <c r="A40">
        <v>1.9</v>
      </c>
    </row>
    <row r="41" spans="1:1" x14ac:dyDescent="0.35">
      <c r="A41">
        <v>1.95</v>
      </c>
    </row>
    <row r="42" spans="1:1" x14ac:dyDescent="0.35">
      <c r="A42">
        <v>2</v>
      </c>
    </row>
    <row r="43" spans="1:1" x14ac:dyDescent="0.35">
      <c r="A43">
        <v>2.0499999999999998</v>
      </c>
    </row>
    <row r="44" spans="1:1" x14ac:dyDescent="0.35">
      <c r="A44">
        <v>2.1</v>
      </c>
    </row>
    <row r="45" spans="1:1" x14ac:dyDescent="0.35">
      <c r="A45">
        <v>2.15</v>
      </c>
    </row>
    <row r="46" spans="1:1" x14ac:dyDescent="0.35">
      <c r="A46">
        <v>2.2000000000000002</v>
      </c>
    </row>
    <row r="47" spans="1:1" x14ac:dyDescent="0.35">
      <c r="A47">
        <v>2.25</v>
      </c>
    </row>
    <row r="48" spans="1:1" x14ac:dyDescent="0.35">
      <c r="A48">
        <v>2.2999999999999998</v>
      </c>
    </row>
    <row r="49" spans="1:1" x14ac:dyDescent="0.35">
      <c r="A49">
        <v>2.35</v>
      </c>
    </row>
    <row r="50" spans="1:1" x14ac:dyDescent="0.35">
      <c r="A50">
        <v>2.4</v>
      </c>
    </row>
    <row r="51" spans="1:1" x14ac:dyDescent="0.35">
      <c r="A51">
        <v>2.4500000000000002</v>
      </c>
    </row>
    <row r="52" spans="1:1" x14ac:dyDescent="0.35">
      <c r="A52">
        <v>2.5</v>
      </c>
    </row>
    <row r="53" spans="1:1" x14ac:dyDescent="0.35">
      <c r="A53">
        <v>2.5499999999999998</v>
      </c>
    </row>
    <row r="54" spans="1:1" x14ac:dyDescent="0.35">
      <c r="A54">
        <v>2.6</v>
      </c>
    </row>
    <row r="55" spans="1:1" x14ac:dyDescent="0.35">
      <c r="A55">
        <v>2.65</v>
      </c>
    </row>
    <row r="56" spans="1:1" x14ac:dyDescent="0.35">
      <c r="A56">
        <v>2.7</v>
      </c>
    </row>
    <row r="57" spans="1:1" x14ac:dyDescent="0.35">
      <c r="A57">
        <v>2.75</v>
      </c>
    </row>
    <row r="58" spans="1:1" x14ac:dyDescent="0.35">
      <c r="A58">
        <v>2.8</v>
      </c>
    </row>
    <row r="59" spans="1:1" x14ac:dyDescent="0.35">
      <c r="A59">
        <v>2.85</v>
      </c>
    </row>
    <row r="60" spans="1:1" x14ac:dyDescent="0.35">
      <c r="A60">
        <v>2.9</v>
      </c>
    </row>
    <row r="61" spans="1:1" x14ac:dyDescent="0.35">
      <c r="A61">
        <v>2.95</v>
      </c>
    </row>
    <row r="62" spans="1:1" x14ac:dyDescent="0.35">
      <c r="A62">
        <v>3</v>
      </c>
    </row>
    <row r="63" spans="1:1" x14ac:dyDescent="0.35">
      <c r="A63">
        <v>3.05</v>
      </c>
    </row>
    <row r="64" spans="1:1" x14ac:dyDescent="0.35">
      <c r="A64">
        <v>3.1</v>
      </c>
    </row>
    <row r="65" spans="1:1" x14ac:dyDescent="0.35">
      <c r="A65">
        <v>3.15</v>
      </c>
    </row>
    <row r="66" spans="1:1" x14ac:dyDescent="0.35">
      <c r="A66">
        <v>3.2</v>
      </c>
    </row>
    <row r="67" spans="1:1" x14ac:dyDescent="0.35">
      <c r="A67">
        <v>3.25</v>
      </c>
    </row>
    <row r="68" spans="1:1" x14ac:dyDescent="0.35">
      <c r="A68">
        <v>3.3</v>
      </c>
    </row>
    <row r="69" spans="1:1" x14ac:dyDescent="0.35">
      <c r="A69">
        <v>3.35</v>
      </c>
    </row>
    <row r="70" spans="1:1" x14ac:dyDescent="0.35">
      <c r="A70">
        <v>3.4</v>
      </c>
    </row>
    <row r="71" spans="1:1" x14ac:dyDescent="0.35">
      <c r="A71">
        <v>3.45</v>
      </c>
    </row>
    <row r="72" spans="1:1" x14ac:dyDescent="0.35">
      <c r="A72">
        <v>3.5</v>
      </c>
    </row>
    <row r="73" spans="1:1" x14ac:dyDescent="0.35">
      <c r="A73">
        <v>3.55</v>
      </c>
    </row>
    <row r="74" spans="1:1" x14ac:dyDescent="0.35">
      <c r="A74">
        <v>3.6</v>
      </c>
    </row>
    <row r="75" spans="1:1" x14ac:dyDescent="0.35">
      <c r="A75">
        <v>3.65</v>
      </c>
    </row>
    <row r="76" spans="1:1" x14ac:dyDescent="0.35">
      <c r="A76">
        <v>3.7</v>
      </c>
    </row>
    <row r="77" spans="1:1" x14ac:dyDescent="0.35">
      <c r="A77">
        <v>3.75</v>
      </c>
    </row>
    <row r="78" spans="1:1" x14ac:dyDescent="0.35">
      <c r="A78">
        <v>3.8</v>
      </c>
    </row>
    <row r="79" spans="1:1" x14ac:dyDescent="0.35">
      <c r="A79">
        <v>3.85</v>
      </c>
    </row>
    <row r="80" spans="1:1" x14ac:dyDescent="0.35">
      <c r="A80">
        <v>3.9</v>
      </c>
    </row>
    <row r="81" spans="1:1" x14ac:dyDescent="0.35">
      <c r="A81">
        <v>3.95</v>
      </c>
    </row>
    <row r="82" spans="1:1" x14ac:dyDescent="0.35">
      <c r="A82">
        <v>4</v>
      </c>
    </row>
    <row r="83" spans="1:1" x14ac:dyDescent="0.35">
      <c r="A83">
        <v>4.05</v>
      </c>
    </row>
    <row r="84" spans="1:1" x14ac:dyDescent="0.35">
      <c r="A84">
        <v>4.0999999999999996</v>
      </c>
    </row>
    <row r="85" spans="1:1" x14ac:dyDescent="0.35">
      <c r="A85">
        <v>4.1500000000000004</v>
      </c>
    </row>
    <row r="86" spans="1:1" x14ac:dyDescent="0.35">
      <c r="A86">
        <v>4.2</v>
      </c>
    </row>
    <row r="87" spans="1:1" x14ac:dyDescent="0.35">
      <c r="A87">
        <v>4.25</v>
      </c>
    </row>
    <row r="88" spans="1:1" x14ac:dyDescent="0.35">
      <c r="A88">
        <v>4.3</v>
      </c>
    </row>
    <row r="89" spans="1:1" x14ac:dyDescent="0.35">
      <c r="A89">
        <v>4.3499999999999996</v>
      </c>
    </row>
    <row r="90" spans="1:1" x14ac:dyDescent="0.35">
      <c r="A90">
        <v>4.4000000000000004</v>
      </c>
    </row>
    <row r="91" spans="1:1" x14ac:dyDescent="0.35">
      <c r="A91">
        <v>4.45</v>
      </c>
    </row>
    <row r="92" spans="1:1" x14ac:dyDescent="0.35">
      <c r="A92">
        <v>4.5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F2D1-C745-47E1-8778-53D850A76A4E}">
  <sheetPr>
    <tabColor theme="5" tint="0.39997558519241921"/>
  </sheetPr>
  <dimension ref="A1:G10"/>
  <sheetViews>
    <sheetView workbookViewId="0">
      <selection activeCell="H27" sqref="H27"/>
    </sheetView>
  </sheetViews>
  <sheetFormatPr defaultRowHeight="14.5" x14ac:dyDescent="0.35"/>
  <cols>
    <col min="1" max="1" width="13.81640625" customWidth="1"/>
    <col min="3" max="6" width="10.6328125" style="2" customWidth="1"/>
    <col min="7" max="7" width="13.36328125" style="2" customWidth="1"/>
  </cols>
  <sheetData>
    <row r="1" spans="1:7" x14ac:dyDescent="0.35">
      <c r="A1" s="1" t="s">
        <v>0</v>
      </c>
      <c r="B1" s="1" t="s">
        <v>116</v>
      </c>
      <c r="C1" s="1" t="s">
        <v>118</v>
      </c>
      <c r="D1" s="1" t="s">
        <v>119</v>
      </c>
      <c r="E1" s="1" t="s">
        <v>6</v>
      </c>
      <c r="F1" s="1" t="s">
        <v>7</v>
      </c>
      <c r="G1" s="1" t="s">
        <v>243</v>
      </c>
    </row>
    <row r="2" spans="1:7" x14ac:dyDescent="0.35">
      <c r="A2" t="s">
        <v>372</v>
      </c>
      <c r="B2" s="2" t="s">
        <v>250</v>
      </c>
      <c r="C2" s="2">
        <v>71</v>
      </c>
      <c r="D2" s="2">
        <v>95</v>
      </c>
      <c r="E2" s="2">
        <f>C2</f>
        <v>71</v>
      </c>
      <c r="F2" s="2">
        <f>D2-C2</f>
        <v>24</v>
      </c>
      <c r="G2" s="2" t="s">
        <v>244</v>
      </c>
    </row>
    <row r="3" spans="1:7" x14ac:dyDescent="0.35">
      <c r="A3" t="s">
        <v>373</v>
      </c>
      <c r="B3" s="2" t="s">
        <v>250</v>
      </c>
      <c r="C3" s="2">
        <v>95</v>
      </c>
      <c r="D3" s="2">
        <v>100</v>
      </c>
      <c r="E3" s="2">
        <f t="shared" ref="E3:E10" si="0">C3</f>
        <v>95</v>
      </c>
      <c r="F3" s="2">
        <f t="shared" ref="F3:F10" si="1">D3-C3</f>
        <v>5</v>
      </c>
      <c r="G3" s="2" t="s">
        <v>244</v>
      </c>
    </row>
    <row r="4" spans="1:7" x14ac:dyDescent="0.35">
      <c r="A4" t="s">
        <v>374</v>
      </c>
      <c r="B4" s="2" t="s">
        <v>250</v>
      </c>
      <c r="C4" s="2">
        <v>95</v>
      </c>
      <c r="D4" s="2">
        <v>100</v>
      </c>
      <c r="E4" s="2">
        <f t="shared" si="0"/>
        <v>95</v>
      </c>
      <c r="F4" s="2">
        <f t="shared" si="1"/>
        <v>5</v>
      </c>
      <c r="G4" s="2" t="s">
        <v>244</v>
      </c>
    </row>
    <row r="5" spans="1:7" x14ac:dyDescent="0.35">
      <c r="A5" t="s">
        <v>375</v>
      </c>
      <c r="B5" s="2" t="s">
        <v>250</v>
      </c>
      <c r="C5" s="2">
        <v>0</v>
      </c>
      <c r="D5" s="2">
        <v>5</v>
      </c>
      <c r="E5" s="2">
        <f t="shared" si="0"/>
        <v>0</v>
      </c>
      <c r="F5" s="2">
        <f t="shared" si="1"/>
        <v>5</v>
      </c>
      <c r="G5" s="2" t="s">
        <v>244</v>
      </c>
    </row>
    <row r="6" spans="1:7" x14ac:dyDescent="0.35">
      <c r="A6" t="s">
        <v>376</v>
      </c>
      <c r="B6" s="2" t="s">
        <v>250</v>
      </c>
      <c r="C6" s="2">
        <v>0</v>
      </c>
      <c r="D6" s="2">
        <v>5</v>
      </c>
      <c r="E6" s="2">
        <f t="shared" si="0"/>
        <v>0</v>
      </c>
      <c r="F6" s="2">
        <f t="shared" si="1"/>
        <v>5</v>
      </c>
      <c r="G6" s="2" t="s">
        <v>244</v>
      </c>
    </row>
    <row r="7" spans="1:7" x14ac:dyDescent="0.35">
      <c r="A7" t="s">
        <v>377</v>
      </c>
      <c r="B7" s="2" t="s">
        <v>250</v>
      </c>
      <c r="C7" s="2">
        <v>0</v>
      </c>
      <c r="D7" s="2">
        <v>5</v>
      </c>
      <c r="E7" s="2">
        <f t="shared" si="0"/>
        <v>0</v>
      </c>
      <c r="F7" s="2">
        <f t="shared" si="1"/>
        <v>5</v>
      </c>
      <c r="G7" s="2" t="s">
        <v>244</v>
      </c>
    </row>
    <row r="8" spans="1:7" x14ac:dyDescent="0.35">
      <c r="A8" t="s">
        <v>378</v>
      </c>
      <c r="B8" s="2" t="s">
        <v>250</v>
      </c>
      <c r="C8" s="2">
        <v>0</v>
      </c>
      <c r="D8" s="2">
        <v>5</v>
      </c>
      <c r="E8" s="2">
        <f t="shared" si="0"/>
        <v>0</v>
      </c>
      <c r="F8" s="2">
        <f t="shared" si="1"/>
        <v>5</v>
      </c>
      <c r="G8" s="2" t="s">
        <v>244</v>
      </c>
    </row>
    <row r="9" spans="1:7" x14ac:dyDescent="0.35">
      <c r="A9" t="s">
        <v>379</v>
      </c>
      <c r="B9" s="2" t="s">
        <v>250</v>
      </c>
      <c r="C9" s="2">
        <v>0</v>
      </c>
      <c r="D9" s="2">
        <v>0</v>
      </c>
      <c r="E9" s="2">
        <f t="shared" si="0"/>
        <v>0</v>
      </c>
      <c r="F9" s="2">
        <f t="shared" si="1"/>
        <v>0</v>
      </c>
      <c r="G9" s="2" t="s">
        <v>244</v>
      </c>
    </row>
    <row r="10" spans="1:7" x14ac:dyDescent="0.35">
      <c r="A10" t="s">
        <v>380</v>
      </c>
      <c r="B10" s="2" t="s">
        <v>250</v>
      </c>
      <c r="C10" s="2">
        <v>0</v>
      </c>
      <c r="D10" s="2">
        <v>0</v>
      </c>
      <c r="E10" s="2">
        <f t="shared" si="0"/>
        <v>0</v>
      </c>
      <c r="F10" s="2">
        <f t="shared" si="1"/>
        <v>0</v>
      </c>
      <c r="G10" s="2" t="s">
        <v>244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FF0C3-2387-4186-A4EC-5608225C1A2F}">
  <sheetPr>
    <tabColor theme="5" tint="0.39997558519241921"/>
  </sheetPr>
  <dimension ref="A1:H6"/>
  <sheetViews>
    <sheetView workbookViewId="0">
      <selection sqref="A1:H1"/>
    </sheetView>
  </sheetViews>
  <sheetFormatPr defaultRowHeight="14.5" x14ac:dyDescent="0.35"/>
  <cols>
    <col min="1" max="1" width="26.453125" customWidth="1"/>
    <col min="2" max="2" width="14.81640625" style="2" customWidth="1"/>
    <col min="3" max="5" width="8.7265625" style="2"/>
    <col min="6" max="6" width="9.26953125" style="2" customWidth="1"/>
    <col min="7" max="7" width="8.7265625" style="2"/>
    <col min="8" max="8" width="12.54296875" style="2" customWidth="1"/>
  </cols>
  <sheetData>
    <row r="1" spans="1:8" s="1" customFormat="1" x14ac:dyDescent="0.35">
      <c r="A1" s="1" t="s">
        <v>0</v>
      </c>
      <c r="B1" s="1" t="s">
        <v>132</v>
      </c>
      <c r="C1" s="1" t="s">
        <v>116</v>
      </c>
      <c r="D1" s="1" t="s">
        <v>118</v>
      </c>
      <c r="E1" s="1" t="s">
        <v>119</v>
      </c>
      <c r="F1" s="1" t="s">
        <v>6</v>
      </c>
      <c r="G1" s="1" t="s">
        <v>7</v>
      </c>
      <c r="H1" s="1" t="s">
        <v>243</v>
      </c>
    </row>
    <row r="2" spans="1:8" x14ac:dyDescent="0.35">
      <c r="A2" t="s">
        <v>133</v>
      </c>
      <c r="B2" s="2" t="s">
        <v>134</v>
      </c>
      <c r="C2" s="2" t="s">
        <v>135</v>
      </c>
      <c r="D2" s="2">
        <v>95000</v>
      </c>
      <c r="E2" s="2">
        <v>150000</v>
      </c>
      <c r="F2" s="2">
        <f>D2</f>
        <v>95000</v>
      </c>
      <c r="G2" s="2">
        <f>E2-D2</f>
        <v>55000</v>
      </c>
      <c r="H2" s="2" t="s">
        <v>244</v>
      </c>
    </row>
    <row r="3" spans="1:8" x14ac:dyDescent="0.35">
      <c r="A3" t="s">
        <v>136</v>
      </c>
      <c r="B3" s="2" t="s">
        <v>134</v>
      </c>
      <c r="C3" s="2" t="s">
        <v>135</v>
      </c>
      <c r="D3" s="2">
        <v>95000</v>
      </c>
      <c r="E3" s="2">
        <v>150000</v>
      </c>
      <c r="F3" s="2">
        <f t="shared" ref="F3:F6" si="0">D3</f>
        <v>95000</v>
      </c>
      <c r="G3" s="2">
        <f t="shared" ref="G3:G6" si="1">E3-D3</f>
        <v>55000</v>
      </c>
      <c r="H3" s="2" t="s">
        <v>244</v>
      </c>
    </row>
    <row r="4" spans="1:8" x14ac:dyDescent="0.35">
      <c r="A4" t="s">
        <v>137</v>
      </c>
      <c r="B4" s="2" t="s">
        <v>138</v>
      </c>
      <c r="C4" s="2" t="s">
        <v>135</v>
      </c>
      <c r="D4" s="2">
        <v>150000</v>
      </c>
      <c r="E4" s="2">
        <v>170000</v>
      </c>
      <c r="F4" s="2">
        <f t="shared" si="0"/>
        <v>150000</v>
      </c>
      <c r="G4" s="2">
        <f t="shared" si="1"/>
        <v>20000</v>
      </c>
      <c r="H4" s="2" t="s">
        <v>244</v>
      </c>
    </row>
    <row r="5" spans="1:8" x14ac:dyDescent="0.35">
      <c r="A5" t="s">
        <v>139</v>
      </c>
      <c r="B5" s="2" t="s">
        <v>138</v>
      </c>
      <c r="C5" s="2" t="s">
        <v>135</v>
      </c>
      <c r="D5" s="2">
        <v>110000</v>
      </c>
      <c r="E5" s="2">
        <v>150000</v>
      </c>
      <c r="F5" s="2">
        <f t="shared" si="0"/>
        <v>110000</v>
      </c>
      <c r="G5" s="2">
        <f t="shared" si="1"/>
        <v>40000</v>
      </c>
      <c r="H5" s="2" t="s">
        <v>244</v>
      </c>
    </row>
    <row r="6" spans="1:8" x14ac:dyDescent="0.35">
      <c r="A6" t="s">
        <v>140</v>
      </c>
      <c r="B6" s="2" t="s">
        <v>141</v>
      </c>
      <c r="C6" s="2" t="s">
        <v>135</v>
      </c>
      <c r="D6" s="2">
        <v>110000</v>
      </c>
      <c r="E6" s="2">
        <v>125000</v>
      </c>
      <c r="F6" s="2">
        <f t="shared" si="0"/>
        <v>110000</v>
      </c>
      <c r="G6" s="2">
        <f t="shared" si="1"/>
        <v>15000</v>
      </c>
      <c r="H6" s="2" t="s">
        <v>244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F6E8-CFEB-4F90-B362-1EDC33A7E679}">
  <sheetPr>
    <tabColor theme="5" tint="0.39997558519241921"/>
  </sheetPr>
  <dimension ref="A1:H15"/>
  <sheetViews>
    <sheetView workbookViewId="0">
      <selection activeCell="B8" sqref="B8"/>
    </sheetView>
  </sheetViews>
  <sheetFormatPr defaultRowHeight="14.5" x14ac:dyDescent="0.35"/>
  <cols>
    <col min="1" max="1" width="18.36328125" customWidth="1"/>
    <col min="2" max="2" width="17" customWidth="1"/>
    <col min="3" max="5" width="11.54296875" customWidth="1"/>
    <col min="6" max="6" width="14.26953125" customWidth="1"/>
    <col min="7" max="8" width="11.54296875" customWidth="1"/>
  </cols>
  <sheetData>
    <row r="1" spans="1:8" x14ac:dyDescent="0.35">
      <c r="A1" s="1" t="s">
        <v>0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109</v>
      </c>
      <c r="G1" s="1" t="s">
        <v>6</v>
      </c>
      <c r="H1" s="1" t="s">
        <v>7</v>
      </c>
    </row>
    <row r="2" spans="1:8" x14ac:dyDescent="0.35">
      <c r="A2" t="s">
        <v>120</v>
      </c>
      <c r="B2" t="s">
        <v>121</v>
      </c>
      <c r="C2">
        <f>[1]all_parameters!D9/100</f>
        <v>2.2000000000000002E-2</v>
      </c>
      <c r="D2">
        <f>[1]all_parameters!E9/100</f>
        <v>4.0000000000000001E-3</v>
      </c>
      <c r="E2">
        <f>[1]all_parameters!F9/100</f>
        <v>4.8000000000000001E-2</v>
      </c>
      <c r="F2">
        <f>(C2-D2)/(E2-D2)</f>
        <v>0.40909090909090917</v>
      </c>
      <c r="G2">
        <f>D2</f>
        <v>4.0000000000000001E-3</v>
      </c>
      <c r="H2">
        <f>E2-D2</f>
        <v>4.3999999999999997E-2</v>
      </c>
    </row>
    <row r="3" spans="1:8" x14ac:dyDescent="0.35">
      <c r="A3" t="s">
        <v>122</v>
      </c>
      <c r="B3" t="s">
        <v>121</v>
      </c>
      <c r="C3">
        <f>[1]all_parameters!D10/100</f>
        <v>1.1000000000000001E-2</v>
      </c>
      <c r="D3">
        <f>[1]all_parameters!E10/100</f>
        <v>2E-3</v>
      </c>
      <c r="E3">
        <f>[1]all_parameters!F10/100</f>
        <v>3.2000000000000001E-2</v>
      </c>
      <c r="F3">
        <f>(C3-D3)/(E3-D3)</f>
        <v>0.30000000000000004</v>
      </c>
      <c r="G3">
        <f>D3</f>
        <v>2E-3</v>
      </c>
      <c r="H3">
        <f>E3-D3</f>
        <v>0.03</v>
      </c>
    </row>
    <row r="4" spans="1:8" x14ac:dyDescent="0.35">
      <c r="A4" t="s">
        <v>123</v>
      </c>
      <c r="B4" t="s">
        <v>121</v>
      </c>
      <c r="C4">
        <f>[1]all_parameters!D8/100</f>
        <v>0.84</v>
      </c>
      <c r="D4">
        <f>[1]all_parameters!E8/100</f>
        <v>0.71</v>
      </c>
      <c r="E4">
        <f>[1]all_parameters!F8/100</f>
        <v>0.95</v>
      </c>
      <c r="F4">
        <f t="shared" ref="F4:F6" si="0">(C4-D4)/(E4-D4)</f>
        <v>0.54166666666666674</v>
      </c>
      <c r="G4">
        <f t="shared" ref="G4:G6" si="1">D4</f>
        <v>0.71</v>
      </c>
      <c r="H4">
        <f t="shared" ref="H4:H6" si="2">E4-D4</f>
        <v>0.24</v>
      </c>
    </row>
    <row r="5" spans="1:8" x14ac:dyDescent="0.35">
      <c r="A5" t="s">
        <v>124</v>
      </c>
      <c r="B5" t="s">
        <v>121</v>
      </c>
      <c r="C5">
        <f>[1]all_parameters!D12/100</f>
        <v>0.98</v>
      </c>
      <c r="D5">
        <f>[1]all_parameters!E12/100</f>
        <v>0.95</v>
      </c>
      <c r="E5">
        <f>[1]all_parameters!F12/100</f>
        <v>1</v>
      </c>
      <c r="F5">
        <f t="shared" si="0"/>
        <v>0.6</v>
      </c>
      <c r="G5">
        <f t="shared" si="1"/>
        <v>0.95</v>
      </c>
      <c r="H5">
        <f t="shared" si="2"/>
        <v>5.0000000000000044E-2</v>
      </c>
    </row>
    <row r="6" spans="1:8" x14ac:dyDescent="0.35">
      <c r="A6" t="s">
        <v>125</v>
      </c>
      <c r="B6" t="s">
        <v>121</v>
      </c>
      <c r="C6">
        <f>[1]all_parameters!D15/100</f>
        <v>0.98</v>
      </c>
      <c r="D6">
        <f>[1]all_parameters!E15/100</f>
        <v>0.95</v>
      </c>
      <c r="E6">
        <f>[1]all_parameters!F15/100</f>
        <v>1</v>
      </c>
      <c r="F6">
        <f t="shared" si="0"/>
        <v>0.6</v>
      </c>
      <c r="G6">
        <f t="shared" si="1"/>
        <v>0.95</v>
      </c>
      <c r="H6">
        <f t="shared" si="2"/>
        <v>5.0000000000000044E-2</v>
      </c>
    </row>
    <row r="7" spans="1:8" x14ac:dyDescent="0.35">
      <c r="A7" t="s">
        <v>237</v>
      </c>
      <c r="B7" t="s">
        <v>121</v>
      </c>
      <c r="C7">
        <v>0.02</v>
      </c>
      <c r="D7">
        <v>1E-3</v>
      </c>
      <c r="E7">
        <v>0.05</v>
      </c>
      <c r="F7">
        <f t="shared" ref="F7" si="3">(C7-D7)/(E7-D7)</f>
        <v>0.38775510204081631</v>
      </c>
      <c r="G7">
        <f t="shared" ref="G7" si="4">D7</f>
        <v>1E-3</v>
      </c>
      <c r="H7">
        <f t="shared" ref="H7" si="5">E7-D7</f>
        <v>4.9000000000000002E-2</v>
      </c>
    </row>
    <row r="8" spans="1:8" x14ac:dyDescent="0.35">
      <c r="A8" t="s">
        <v>245</v>
      </c>
      <c r="B8" t="s">
        <v>246</v>
      </c>
      <c r="C8">
        <v>1.4</v>
      </c>
      <c r="D8">
        <v>0.8</v>
      </c>
      <c r="E8">
        <v>2.5</v>
      </c>
      <c r="F8">
        <f t="shared" ref="F8" si="6">(C8-D8)/(E8-D8)</f>
        <v>0.35294117647058815</v>
      </c>
      <c r="G8">
        <f t="shared" ref="G8" si="7">D8</f>
        <v>0.8</v>
      </c>
      <c r="H8">
        <f t="shared" ref="H8" si="8">E8-D8</f>
        <v>1.7</v>
      </c>
    </row>
    <row r="9" spans="1:8" x14ac:dyDescent="0.35">
      <c r="A9" t="s">
        <v>247</v>
      </c>
      <c r="B9" t="s">
        <v>248</v>
      </c>
      <c r="C9">
        <v>0.2</v>
      </c>
      <c r="D9">
        <v>0.19</v>
      </c>
      <c r="E9">
        <v>0.21</v>
      </c>
      <c r="F9">
        <f t="shared" ref="F9:F12" si="9">(C9-D9)/(E9-D9)</f>
        <v>0.50000000000000067</v>
      </c>
      <c r="G9">
        <f t="shared" ref="G9:G12" si="10">D9</f>
        <v>0.19</v>
      </c>
      <c r="H9">
        <f t="shared" ref="H9:H12" si="11">E9-D9</f>
        <v>1.999999999999999E-2</v>
      </c>
    </row>
    <row r="10" spans="1:8" x14ac:dyDescent="0.35">
      <c r="A10" t="s">
        <v>249</v>
      </c>
      <c r="B10" t="s">
        <v>252</v>
      </c>
      <c r="C10" s="5">
        <v>88</v>
      </c>
      <c r="D10" s="5">
        <v>74</v>
      </c>
      <c r="E10" s="5">
        <v>93</v>
      </c>
      <c r="F10">
        <f t="shared" si="9"/>
        <v>0.73684210526315785</v>
      </c>
      <c r="G10">
        <f t="shared" si="10"/>
        <v>74</v>
      </c>
      <c r="H10">
        <f t="shared" si="11"/>
        <v>19</v>
      </c>
    </row>
    <row r="11" spans="1:8" x14ac:dyDescent="0.35">
      <c r="A11" t="s">
        <v>251</v>
      </c>
      <c r="B11" t="s">
        <v>254</v>
      </c>
      <c r="C11" s="5">
        <v>61</v>
      </c>
      <c r="D11" s="5">
        <v>33</v>
      </c>
      <c r="E11" s="5">
        <v>75</v>
      </c>
      <c r="F11">
        <f t="shared" si="9"/>
        <v>0.66666666666666663</v>
      </c>
      <c r="G11">
        <f t="shared" si="10"/>
        <v>33</v>
      </c>
      <c r="H11">
        <f t="shared" si="11"/>
        <v>42</v>
      </c>
    </row>
    <row r="12" spans="1:8" x14ac:dyDescent="0.35">
      <c r="A12" t="s">
        <v>255</v>
      </c>
      <c r="B12" t="s">
        <v>253</v>
      </c>
      <c r="C12" s="5">
        <v>74</v>
      </c>
      <c r="D12" s="5">
        <v>53</v>
      </c>
      <c r="E12" s="5">
        <v>93</v>
      </c>
      <c r="F12">
        <f t="shared" si="9"/>
        <v>0.52500000000000002</v>
      </c>
      <c r="G12">
        <f t="shared" si="10"/>
        <v>53</v>
      </c>
      <c r="H12">
        <f t="shared" si="11"/>
        <v>40</v>
      </c>
    </row>
    <row r="13" spans="1:8" x14ac:dyDescent="0.35">
      <c r="A13" t="s">
        <v>330</v>
      </c>
      <c r="B13" s="3" t="s">
        <v>332</v>
      </c>
      <c r="C13" s="19">
        <v>5</v>
      </c>
      <c r="D13" s="19">
        <f>C13-0.1*C13</f>
        <v>4.5</v>
      </c>
      <c r="E13" s="19">
        <v>5.5</v>
      </c>
      <c r="F13">
        <f t="shared" ref="F13" si="12">(C13-D13)/(E13-D13)</f>
        <v>0.5</v>
      </c>
      <c r="G13">
        <f t="shared" ref="G13" si="13">D13</f>
        <v>4.5</v>
      </c>
      <c r="H13">
        <f t="shared" ref="H13" si="14">E13-D13</f>
        <v>1</v>
      </c>
    </row>
    <row r="14" spans="1:8" x14ac:dyDescent="0.35">
      <c r="A14" t="s">
        <v>344</v>
      </c>
      <c r="B14" t="s">
        <v>346</v>
      </c>
      <c r="C14">
        <v>8</v>
      </c>
      <c r="D14">
        <v>7.2</v>
      </c>
      <c r="E14">
        <v>8.8000000000000007</v>
      </c>
      <c r="F14">
        <f t="shared" ref="F14:F15" si="15">(C14-D14)/(E14-D14)</f>
        <v>0.49999999999999972</v>
      </c>
      <c r="G14">
        <f t="shared" ref="G14:G15" si="16">D14</f>
        <v>7.2</v>
      </c>
      <c r="H14">
        <f t="shared" ref="H14:H15" si="17">E14-D14</f>
        <v>1.6000000000000005</v>
      </c>
    </row>
    <row r="15" spans="1:8" x14ac:dyDescent="0.35">
      <c r="A15" t="s">
        <v>345</v>
      </c>
      <c r="B15" t="s">
        <v>346</v>
      </c>
      <c r="C15">
        <v>4</v>
      </c>
      <c r="D15">
        <v>3.6</v>
      </c>
      <c r="E15">
        <v>4.4000000000000004</v>
      </c>
      <c r="F15">
        <f t="shared" si="15"/>
        <v>0.49999999999999972</v>
      </c>
      <c r="G15">
        <f t="shared" si="16"/>
        <v>3.6</v>
      </c>
      <c r="H15">
        <f t="shared" si="17"/>
        <v>0.80000000000000027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FEDF4-B231-46D4-8B62-2D75016B42AD}">
  <sheetPr>
    <tabColor theme="5" tint="0.39997558519241921"/>
  </sheetPr>
  <dimension ref="A1:G16"/>
  <sheetViews>
    <sheetView tabSelected="1" workbookViewId="0">
      <selection activeCell="J10" sqref="J10"/>
    </sheetView>
  </sheetViews>
  <sheetFormatPr defaultRowHeight="14.5" x14ac:dyDescent="0.35"/>
  <cols>
    <col min="1" max="1" width="18.54296875" customWidth="1"/>
    <col min="2" max="2" width="17.453125" customWidth="1"/>
    <col min="3" max="7" width="11.54296875" customWidth="1"/>
  </cols>
  <sheetData>
    <row r="1" spans="1:7" x14ac:dyDescent="0.35">
      <c r="A1" s="2" t="s">
        <v>0</v>
      </c>
      <c r="B1" s="2" t="s">
        <v>116</v>
      </c>
      <c r="C1" s="2" t="s">
        <v>117</v>
      </c>
      <c r="D1" s="2" t="s">
        <v>118</v>
      </c>
      <c r="E1" s="2" t="s">
        <v>119</v>
      </c>
      <c r="F1" s="2" t="s">
        <v>6</v>
      </c>
      <c r="G1" s="2" t="s">
        <v>7</v>
      </c>
    </row>
    <row r="2" spans="1:7" x14ac:dyDescent="0.35">
      <c r="A2" t="s">
        <v>126</v>
      </c>
      <c r="B2" s="3" t="s">
        <v>121</v>
      </c>
      <c r="C2">
        <f>[1]all_parameters!D6/100</f>
        <v>0.13</v>
      </c>
      <c r="D2">
        <f>[1]all_parameters!E6/100</f>
        <v>0.13</v>
      </c>
      <c r="E2">
        <f>[1]all_parameters!F6/100</f>
        <v>0.19</v>
      </c>
      <c r="F2">
        <f>D2</f>
        <v>0.13</v>
      </c>
      <c r="G2">
        <f>E2-D2</f>
        <v>0.06</v>
      </c>
    </row>
    <row r="3" spans="1:7" x14ac:dyDescent="0.35">
      <c r="A3" t="s">
        <v>127</v>
      </c>
      <c r="B3" s="3" t="s">
        <v>121</v>
      </c>
      <c r="C3">
        <f>[1]all_parameters!D7/100</f>
        <v>1</v>
      </c>
      <c r="D3">
        <f>[1]all_parameters!E7/100</f>
        <v>0.99</v>
      </c>
      <c r="E3">
        <f>[1]all_parameters!F7/100</f>
        <v>1</v>
      </c>
      <c r="F3">
        <f t="shared" ref="F3:F6" si="0">D3</f>
        <v>0.99</v>
      </c>
      <c r="G3">
        <f t="shared" ref="G3:G6" si="1">E3-D3</f>
        <v>1.0000000000000009E-2</v>
      </c>
    </row>
    <row r="4" spans="1:7" x14ac:dyDescent="0.35">
      <c r="A4" t="s">
        <v>128</v>
      </c>
      <c r="B4" s="3" t="s">
        <v>121</v>
      </c>
      <c r="C4">
        <f>[1]all_parameters!D11/100</f>
        <v>1</v>
      </c>
      <c r="D4">
        <f>[1]all_parameters!E11/100</f>
        <v>0.99</v>
      </c>
      <c r="E4">
        <f>[1]all_parameters!F11/100</f>
        <v>1</v>
      </c>
      <c r="F4">
        <f t="shared" si="0"/>
        <v>0.99</v>
      </c>
      <c r="G4">
        <f t="shared" si="1"/>
        <v>1.0000000000000009E-2</v>
      </c>
    </row>
    <row r="5" spans="1:7" x14ac:dyDescent="0.35">
      <c r="A5" t="s">
        <v>129</v>
      </c>
      <c r="B5" s="4" t="s">
        <v>130</v>
      </c>
      <c r="C5">
        <f>[1]all_parameters!D13/1000/1000</f>
        <v>1.1999999999999999E-6</v>
      </c>
      <c r="D5">
        <f>[1]all_parameters!E13/1000/1000</f>
        <v>1.1000000000000001E-6</v>
      </c>
      <c r="E5">
        <f>[1]all_parameters!F13/1000/1000</f>
        <v>1.5E-6</v>
      </c>
      <c r="F5">
        <f t="shared" si="0"/>
        <v>1.1000000000000001E-6</v>
      </c>
      <c r="G5">
        <f t="shared" si="1"/>
        <v>3.9999999999999998E-7</v>
      </c>
    </row>
    <row r="6" spans="1:7" x14ac:dyDescent="0.35">
      <c r="A6" t="s">
        <v>131</v>
      </c>
      <c r="B6" s="3" t="s">
        <v>121</v>
      </c>
      <c r="C6">
        <f>[1]all_parameters!D14/100</f>
        <v>0.88</v>
      </c>
      <c r="D6">
        <f>[1]all_parameters!E14/100</f>
        <v>0.65</v>
      </c>
      <c r="E6">
        <f>[1]all_parameters!F14/100</f>
        <v>0.98</v>
      </c>
      <c r="F6">
        <f t="shared" si="0"/>
        <v>0.65</v>
      </c>
      <c r="G6">
        <f t="shared" si="1"/>
        <v>0.32999999999999996</v>
      </c>
    </row>
    <row r="7" spans="1:7" x14ac:dyDescent="0.35">
      <c r="A7" t="s">
        <v>238</v>
      </c>
      <c r="B7" s="3" t="s">
        <v>241</v>
      </c>
      <c r="C7">
        <v>2276</v>
      </c>
      <c r="D7">
        <v>2233</v>
      </c>
      <c r="E7">
        <v>2311</v>
      </c>
      <c r="F7">
        <f t="shared" ref="F7:F9" si="2">D7</f>
        <v>2233</v>
      </c>
      <c r="G7">
        <f t="shared" ref="G7:G9" si="3">E7-D7</f>
        <v>78</v>
      </c>
    </row>
    <row r="8" spans="1:7" x14ac:dyDescent="0.35">
      <c r="A8" t="s">
        <v>239</v>
      </c>
      <c r="B8" s="3" t="s">
        <v>242</v>
      </c>
      <c r="C8">
        <v>38.299999999999997</v>
      </c>
      <c r="D8">
        <v>37.6</v>
      </c>
      <c r="E8">
        <v>38.9</v>
      </c>
      <c r="F8">
        <f t="shared" si="2"/>
        <v>37.6</v>
      </c>
      <c r="G8">
        <f t="shared" si="3"/>
        <v>1.2999999999999972</v>
      </c>
    </row>
    <row r="9" spans="1:7" x14ac:dyDescent="0.35">
      <c r="A9" t="s">
        <v>240</v>
      </c>
      <c r="B9" s="3" t="s">
        <v>242</v>
      </c>
      <c r="C9">
        <v>12.4</v>
      </c>
      <c r="D9">
        <v>12.1</v>
      </c>
      <c r="E9">
        <v>12.6</v>
      </c>
      <c r="F9">
        <f t="shared" si="2"/>
        <v>12.1</v>
      </c>
      <c r="G9">
        <f t="shared" si="3"/>
        <v>0.5</v>
      </c>
    </row>
    <row r="10" spans="1:7" x14ac:dyDescent="0.35">
      <c r="A10" t="s">
        <v>318</v>
      </c>
      <c r="B10" s="3" t="s">
        <v>320</v>
      </c>
      <c r="C10" s="5">
        <v>10</v>
      </c>
      <c r="D10" s="5">
        <v>2</v>
      </c>
      <c r="E10" s="5">
        <v>20</v>
      </c>
      <c r="F10">
        <f t="shared" ref="F10:F12" si="4">D10</f>
        <v>2</v>
      </c>
      <c r="G10">
        <f t="shared" ref="G10:G12" si="5">E10-D10</f>
        <v>18</v>
      </c>
    </row>
    <row r="11" spans="1:7" x14ac:dyDescent="0.35">
      <c r="A11" t="s">
        <v>319</v>
      </c>
      <c r="B11" s="3" t="s">
        <v>321</v>
      </c>
      <c r="C11" s="5">
        <v>5</v>
      </c>
      <c r="D11" s="5">
        <v>4.51</v>
      </c>
      <c r="E11" s="5">
        <v>6.53</v>
      </c>
      <c r="F11">
        <f t="shared" si="4"/>
        <v>4.51</v>
      </c>
      <c r="G11">
        <f t="shared" si="5"/>
        <v>2.0200000000000005</v>
      </c>
    </row>
    <row r="12" spans="1:7" x14ac:dyDescent="0.35">
      <c r="A12" t="s">
        <v>347</v>
      </c>
      <c r="B12" s="3" t="s">
        <v>348</v>
      </c>
      <c r="C12" s="5">
        <v>8000</v>
      </c>
      <c r="D12" s="5">
        <v>7500</v>
      </c>
      <c r="E12" s="5">
        <v>8500</v>
      </c>
      <c r="F12">
        <f t="shared" si="4"/>
        <v>7500</v>
      </c>
      <c r="G12">
        <f t="shared" si="5"/>
        <v>1000</v>
      </c>
    </row>
    <row r="13" spans="1:7" x14ac:dyDescent="0.35">
      <c r="A13" t="s">
        <v>327</v>
      </c>
      <c r="B13" s="3" t="s">
        <v>329</v>
      </c>
      <c r="C13" s="5">
        <f>AVERAGE(D13:E13)</f>
        <v>60</v>
      </c>
      <c r="D13" s="19">
        <v>50</v>
      </c>
      <c r="E13" s="19">
        <v>70</v>
      </c>
      <c r="F13">
        <f>D13</f>
        <v>50</v>
      </c>
      <c r="G13">
        <f>E13-D13</f>
        <v>20</v>
      </c>
    </row>
    <row r="14" spans="1:7" x14ac:dyDescent="0.35">
      <c r="A14" t="s">
        <v>328</v>
      </c>
      <c r="B14" s="3" t="s">
        <v>329</v>
      </c>
      <c r="C14" s="5">
        <f>AVERAGE(D14:E14)</f>
        <v>60</v>
      </c>
      <c r="D14" s="19">
        <v>50</v>
      </c>
      <c r="E14" s="19">
        <v>70</v>
      </c>
      <c r="F14">
        <f>D14</f>
        <v>50</v>
      </c>
      <c r="G14">
        <f>E14-D14</f>
        <v>20</v>
      </c>
    </row>
    <row r="15" spans="1:7" x14ac:dyDescent="0.35">
      <c r="A15" t="s">
        <v>331</v>
      </c>
      <c r="B15" s="3" t="s">
        <v>333</v>
      </c>
      <c r="C15" s="5">
        <f>AVERAGE(D15:E15)</f>
        <v>14479.195</v>
      </c>
      <c r="D15" s="19">
        <v>14384.56</v>
      </c>
      <c r="E15" s="19">
        <v>14573.83</v>
      </c>
      <c r="F15">
        <f>D15</f>
        <v>14384.56</v>
      </c>
      <c r="G15">
        <f>E15-D15</f>
        <v>189.27000000000044</v>
      </c>
    </row>
    <row r="16" spans="1:7" x14ac:dyDescent="0.35">
      <c r="A16" t="s">
        <v>385</v>
      </c>
      <c r="B16" t="s">
        <v>384</v>
      </c>
      <c r="C16">
        <f>(D16+E16)/2</f>
        <v>852.5</v>
      </c>
      <c r="D16">
        <v>715</v>
      </c>
      <c r="E16">
        <v>990</v>
      </c>
      <c r="F16">
        <f>D16</f>
        <v>715</v>
      </c>
      <c r="G16">
        <f>E16-D16</f>
        <v>275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00C1-9683-4348-8BB6-BA4F965016B0}">
  <sheetPr>
    <tabColor theme="5" tint="0.39997558519241921"/>
  </sheetPr>
  <dimension ref="A1:G12"/>
  <sheetViews>
    <sheetView workbookViewId="0">
      <selection activeCell="D14" sqref="D14"/>
    </sheetView>
  </sheetViews>
  <sheetFormatPr defaultRowHeight="14.5" x14ac:dyDescent="0.35"/>
  <cols>
    <col min="1" max="1" width="23.6328125" customWidth="1"/>
    <col min="2" max="2" width="17.6328125" style="2" customWidth="1"/>
  </cols>
  <sheetData>
    <row r="1" spans="1:7" x14ac:dyDescent="0.35">
      <c r="A1" s="2" t="s">
        <v>0</v>
      </c>
      <c r="B1" s="2" t="s">
        <v>116</v>
      </c>
      <c r="C1" s="2" t="s">
        <v>117</v>
      </c>
      <c r="D1" s="2" t="s">
        <v>118</v>
      </c>
      <c r="E1" s="2" t="s">
        <v>119</v>
      </c>
      <c r="F1" s="2" t="s">
        <v>6</v>
      </c>
      <c r="G1" s="2" t="s">
        <v>7</v>
      </c>
    </row>
    <row r="2" spans="1:7" x14ac:dyDescent="0.35">
      <c r="A2" t="s">
        <v>352</v>
      </c>
      <c r="B2" s="2" t="s">
        <v>262</v>
      </c>
      <c r="C2" s="5">
        <v>3</v>
      </c>
      <c r="D2" s="5">
        <v>2</v>
      </c>
      <c r="E2" s="5">
        <v>5</v>
      </c>
      <c r="F2">
        <f>D2</f>
        <v>2</v>
      </c>
      <c r="G2">
        <f>E2-D2</f>
        <v>3</v>
      </c>
    </row>
    <row r="3" spans="1:7" x14ac:dyDescent="0.35">
      <c r="A3" t="s">
        <v>353</v>
      </c>
      <c r="B3" s="2" t="s">
        <v>45</v>
      </c>
      <c r="C3" s="5">
        <v>3</v>
      </c>
      <c r="D3" s="5">
        <v>2</v>
      </c>
      <c r="E3" s="5">
        <v>5</v>
      </c>
      <c r="F3">
        <f>D3</f>
        <v>2</v>
      </c>
      <c r="G3">
        <f>E3-D3</f>
        <v>3</v>
      </c>
    </row>
    <row r="4" spans="1:7" x14ac:dyDescent="0.35">
      <c r="A4" t="s">
        <v>350</v>
      </c>
      <c r="B4" s="2" t="s">
        <v>263</v>
      </c>
      <c r="C4" s="5">
        <v>1300</v>
      </c>
      <c r="D4" s="5">
        <v>1170</v>
      </c>
      <c r="E4" s="5">
        <v>1430</v>
      </c>
      <c r="F4">
        <f t="shared" ref="F4:F11" si="0">D4</f>
        <v>1170</v>
      </c>
      <c r="G4">
        <f t="shared" ref="G4:G11" si="1">E4-D4</f>
        <v>260</v>
      </c>
    </row>
    <row r="5" spans="1:7" x14ac:dyDescent="0.35">
      <c r="A5" t="s">
        <v>351</v>
      </c>
      <c r="B5" s="2" t="s">
        <v>283</v>
      </c>
      <c r="C5" s="5">
        <v>12450.980392156864</v>
      </c>
      <c r="D5" s="5">
        <v>8823.5294117647063</v>
      </c>
      <c r="E5" s="5">
        <v>16078.431372549021</v>
      </c>
      <c r="F5">
        <f t="shared" si="0"/>
        <v>8823.5294117647063</v>
      </c>
      <c r="G5">
        <f t="shared" si="1"/>
        <v>7254.9019607843147</v>
      </c>
    </row>
    <row r="6" spans="1:7" x14ac:dyDescent="0.35">
      <c r="A6" t="s">
        <v>349</v>
      </c>
      <c r="B6" s="2" t="s">
        <v>341</v>
      </c>
      <c r="C6" s="5">
        <v>0.15</v>
      </c>
      <c r="D6" s="5">
        <v>0.1</v>
      </c>
      <c r="E6" s="5">
        <v>0.2</v>
      </c>
      <c r="F6">
        <f t="shared" ref="F6" si="2">D6</f>
        <v>0.1</v>
      </c>
      <c r="G6">
        <f t="shared" ref="G6" si="3">E6-D6</f>
        <v>0.1</v>
      </c>
    </row>
    <row r="7" spans="1:7" x14ac:dyDescent="0.35">
      <c r="A7" t="s">
        <v>264</v>
      </c>
      <c r="B7" s="2" t="s">
        <v>265</v>
      </c>
      <c r="C7" s="5">
        <v>81.63</v>
      </c>
      <c r="D7" s="5">
        <f>C7-0.1*C7</f>
        <v>73.466999999999999</v>
      </c>
      <c r="E7" s="5">
        <f>C7+0.1*C7</f>
        <v>89.792999999999992</v>
      </c>
      <c r="F7">
        <f t="shared" si="0"/>
        <v>73.466999999999999</v>
      </c>
      <c r="G7">
        <f t="shared" si="1"/>
        <v>16.325999999999993</v>
      </c>
    </row>
    <row r="8" spans="1:7" x14ac:dyDescent="0.35">
      <c r="A8" t="s">
        <v>354</v>
      </c>
      <c r="B8" s="2" t="s">
        <v>266</v>
      </c>
      <c r="C8" s="5">
        <f>AVERAGE(D8:E8)</f>
        <v>145</v>
      </c>
      <c r="D8" s="5">
        <v>130</v>
      </c>
      <c r="E8" s="5">
        <v>160</v>
      </c>
      <c r="F8">
        <f t="shared" si="0"/>
        <v>130</v>
      </c>
      <c r="G8">
        <f t="shared" si="1"/>
        <v>30</v>
      </c>
    </row>
    <row r="9" spans="1:7" x14ac:dyDescent="0.35">
      <c r="A9" t="s">
        <v>267</v>
      </c>
      <c r="B9" s="2" t="s">
        <v>266</v>
      </c>
      <c r="C9" s="5">
        <f>AVERAGE(D9:E9)</f>
        <v>900</v>
      </c>
      <c r="D9" s="5">
        <v>800</v>
      </c>
      <c r="E9" s="5">
        <v>1000</v>
      </c>
      <c r="F9">
        <f t="shared" si="0"/>
        <v>800</v>
      </c>
      <c r="G9">
        <f t="shared" si="1"/>
        <v>200</v>
      </c>
    </row>
    <row r="10" spans="1:7" x14ac:dyDescent="0.35">
      <c r="A10" t="s">
        <v>315</v>
      </c>
      <c r="B10" s="2" t="s">
        <v>343</v>
      </c>
      <c r="C10" s="19">
        <v>5</v>
      </c>
      <c r="D10" s="19">
        <f>C10-0.1*C10</f>
        <v>4.5</v>
      </c>
      <c r="E10" s="19">
        <v>5.5</v>
      </c>
      <c r="F10">
        <f t="shared" si="0"/>
        <v>4.5</v>
      </c>
      <c r="G10">
        <f t="shared" si="1"/>
        <v>1</v>
      </c>
    </row>
    <row r="11" spans="1:7" x14ac:dyDescent="0.35">
      <c r="A11" t="s">
        <v>316</v>
      </c>
      <c r="B11" s="2" t="s">
        <v>343</v>
      </c>
      <c r="C11" s="19">
        <v>30</v>
      </c>
      <c r="D11" s="19">
        <f>C11-(C11*0.1)</f>
        <v>27</v>
      </c>
      <c r="E11" s="19">
        <f>C11+0.1*C11</f>
        <v>33</v>
      </c>
      <c r="F11">
        <f t="shared" si="0"/>
        <v>27</v>
      </c>
      <c r="G11">
        <f t="shared" si="1"/>
        <v>6</v>
      </c>
    </row>
    <row r="12" spans="1:7" x14ac:dyDescent="0.35">
      <c r="A12" t="s">
        <v>370</v>
      </c>
      <c r="B12" s="2" t="s">
        <v>371</v>
      </c>
      <c r="C12" s="5">
        <v>10</v>
      </c>
      <c r="D12">
        <v>5</v>
      </c>
      <c r="E12" s="5">
        <v>20</v>
      </c>
      <c r="F12">
        <f t="shared" ref="F12" si="4">D12</f>
        <v>5</v>
      </c>
      <c r="G12">
        <f t="shared" ref="G12" si="5">E12-D12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5C7F-7053-4988-A93E-83229743AE3B}">
  <sheetPr>
    <tabColor theme="7" tint="0.59999389629810485"/>
  </sheetPr>
  <dimension ref="A1:H32"/>
  <sheetViews>
    <sheetView workbookViewId="0">
      <selection activeCell="J15" sqref="J15"/>
    </sheetView>
  </sheetViews>
  <sheetFormatPr defaultRowHeight="14.5" x14ac:dyDescent="0.35"/>
  <cols>
    <col min="1" max="1" width="17.6328125" customWidth="1"/>
    <col min="2" max="2" width="38.7265625" bestFit="1" customWidth="1"/>
    <col min="3" max="3" width="29.26953125" bestFit="1" customWidth="1"/>
    <col min="4" max="8" width="12.6328125" style="2" customWidth="1"/>
  </cols>
  <sheetData>
    <row r="1" spans="1:8" x14ac:dyDescent="0.35">
      <c r="A1" t="s">
        <v>0</v>
      </c>
      <c r="B1" t="s">
        <v>1</v>
      </c>
      <c r="C1" t="s">
        <v>2</v>
      </c>
      <c r="D1" s="2" t="s">
        <v>116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8</v>
      </c>
      <c r="B2" t="s">
        <v>9</v>
      </c>
      <c r="C2" t="s">
        <v>10</v>
      </c>
      <c r="D2" s="2" t="s">
        <v>283</v>
      </c>
      <c r="E2" s="6">
        <v>2000</v>
      </c>
      <c r="F2" s="6">
        <v>8000</v>
      </c>
      <c r="G2" s="6">
        <f>E2</f>
        <v>2000</v>
      </c>
      <c r="H2" s="6">
        <f>F2-E2</f>
        <v>6000</v>
      </c>
    </row>
    <row r="3" spans="1:8" x14ac:dyDescent="0.35">
      <c r="A3" t="s">
        <v>14</v>
      </c>
      <c r="B3" t="s">
        <v>15</v>
      </c>
      <c r="C3" t="s">
        <v>16</v>
      </c>
      <c r="D3" s="2" t="s">
        <v>284</v>
      </c>
      <c r="E3" s="6">
        <v>7000</v>
      </c>
      <c r="F3" s="6">
        <v>40000</v>
      </c>
      <c r="G3" s="6">
        <f t="shared" ref="G3:G25" si="0">E3</f>
        <v>7000</v>
      </c>
      <c r="H3" s="6">
        <f t="shared" ref="H3:H25" si="1">F3-E3</f>
        <v>33000</v>
      </c>
    </row>
    <row r="4" spans="1:8" x14ac:dyDescent="0.35">
      <c r="A4" t="s">
        <v>17</v>
      </c>
      <c r="B4" t="s">
        <v>13</v>
      </c>
      <c r="C4" t="s">
        <v>18</v>
      </c>
      <c r="D4" s="2" t="s">
        <v>284</v>
      </c>
      <c r="E4" s="6">
        <v>5000</v>
      </c>
      <c r="F4" s="6">
        <v>30000</v>
      </c>
      <c r="G4" s="6">
        <f t="shared" si="0"/>
        <v>5000</v>
      </c>
      <c r="H4" s="6">
        <f t="shared" si="1"/>
        <v>25000</v>
      </c>
    </row>
    <row r="5" spans="1:8" x14ac:dyDescent="0.35">
      <c r="A5" t="s">
        <v>19</v>
      </c>
      <c r="B5" t="s">
        <v>13</v>
      </c>
      <c r="C5" t="s">
        <v>20</v>
      </c>
      <c r="D5" s="2" t="s">
        <v>284</v>
      </c>
      <c r="E5" s="2">
        <v>410</v>
      </c>
      <c r="F5" s="2">
        <v>547</v>
      </c>
      <c r="G5" s="6">
        <f t="shared" si="0"/>
        <v>410</v>
      </c>
      <c r="H5" s="6">
        <f t="shared" si="1"/>
        <v>137</v>
      </c>
    </row>
    <row r="6" spans="1:8" x14ac:dyDescent="0.35">
      <c r="A6" t="s">
        <v>21</v>
      </c>
      <c r="B6" t="s">
        <v>13</v>
      </c>
      <c r="C6" t="s">
        <v>22</v>
      </c>
      <c r="D6" s="2" t="s">
        <v>284</v>
      </c>
      <c r="E6" s="2">
        <v>182</v>
      </c>
      <c r="F6" s="6">
        <v>2911</v>
      </c>
      <c r="G6" s="6">
        <f t="shared" si="0"/>
        <v>182</v>
      </c>
      <c r="H6" s="6">
        <f t="shared" si="1"/>
        <v>2729</v>
      </c>
    </row>
    <row r="7" spans="1:8" x14ac:dyDescent="0.35">
      <c r="A7" t="s">
        <v>23</v>
      </c>
      <c r="B7" t="s">
        <v>24</v>
      </c>
      <c r="C7" t="s">
        <v>25</v>
      </c>
      <c r="D7" s="2" t="s">
        <v>284</v>
      </c>
      <c r="E7" s="6">
        <v>5450</v>
      </c>
      <c r="F7" s="6">
        <v>7336</v>
      </c>
      <c r="G7" s="6">
        <f t="shared" si="0"/>
        <v>5450</v>
      </c>
      <c r="H7" s="6">
        <f t="shared" si="1"/>
        <v>1886</v>
      </c>
    </row>
    <row r="8" spans="1:8" x14ac:dyDescent="0.35">
      <c r="A8" t="s">
        <v>26</v>
      </c>
      <c r="B8" t="s">
        <v>27</v>
      </c>
      <c r="C8" t="s">
        <v>28</v>
      </c>
      <c r="D8" s="2" t="s">
        <v>284</v>
      </c>
      <c r="E8" s="6">
        <v>5450</v>
      </c>
      <c r="F8" s="6">
        <v>100000</v>
      </c>
      <c r="G8" s="6">
        <f t="shared" si="0"/>
        <v>5450</v>
      </c>
      <c r="H8" s="6">
        <f t="shared" si="1"/>
        <v>94550</v>
      </c>
    </row>
    <row r="9" spans="1:8" x14ac:dyDescent="0.35">
      <c r="A9" t="s">
        <v>31</v>
      </c>
      <c r="B9" t="s">
        <v>29</v>
      </c>
      <c r="C9" t="s">
        <v>32</v>
      </c>
      <c r="D9" s="2" t="s">
        <v>285</v>
      </c>
      <c r="E9" s="6">
        <v>10000</v>
      </c>
      <c r="F9" s="6">
        <v>15000</v>
      </c>
      <c r="G9" s="6">
        <f t="shared" si="0"/>
        <v>10000</v>
      </c>
      <c r="H9" s="6">
        <f t="shared" si="1"/>
        <v>5000</v>
      </c>
    </row>
    <row r="10" spans="1:8" x14ac:dyDescent="0.35">
      <c r="A10" t="s">
        <v>33</v>
      </c>
      <c r="B10" t="s">
        <v>34</v>
      </c>
      <c r="C10" t="s">
        <v>35</v>
      </c>
      <c r="D10" s="2" t="s">
        <v>285</v>
      </c>
      <c r="E10" s="6">
        <v>7000</v>
      </c>
      <c r="F10" s="6">
        <v>10000</v>
      </c>
      <c r="G10" s="6">
        <f t="shared" si="0"/>
        <v>7000</v>
      </c>
      <c r="H10" s="6">
        <f t="shared" si="1"/>
        <v>3000</v>
      </c>
    </row>
    <row r="11" spans="1:8" x14ac:dyDescent="0.35">
      <c r="A11" t="s">
        <v>36</v>
      </c>
      <c r="B11" t="s">
        <v>37</v>
      </c>
      <c r="C11" t="s">
        <v>38</v>
      </c>
      <c r="D11" s="2" t="s">
        <v>283</v>
      </c>
      <c r="E11" s="6">
        <v>1833</v>
      </c>
      <c r="F11" s="6">
        <v>9000</v>
      </c>
      <c r="G11" s="6">
        <f t="shared" si="0"/>
        <v>1833</v>
      </c>
      <c r="H11" s="6">
        <f t="shared" si="1"/>
        <v>7167</v>
      </c>
    </row>
    <row r="12" spans="1:8" x14ac:dyDescent="0.35">
      <c r="A12" t="s">
        <v>39</v>
      </c>
      <c r="B12" t="s">
        <v>40</v>
      </c>
      <c r="C12" t="s">
        <v>41</v>
      </c>
      <c r="D12" s="2" t="s">
        <v>283</v>
      </c>
      <c r="E12" s="6">
        <v>16818</v>
      </c>
      <c r="F12" s="6">
        <v>30000</v>
      </c>
      <c r="G12" s="6">
        <f t="shared" si="0"/>
        <v>16818</v>
      </c>
      <c r="H12" s="6">
        <f t="shared" si="1"/>
        <v>13182</v>
      </c>
    </row>
    <row r="13" spans="1:8" x14ac:dyDescent="0.35">
      <c r="A13" t="s">
        <v>42</v>
      </c>
      <c r="B13" t="s">
        <v>43</v>
      </c>
      <c r="C13" t="s">
        <v>44</v>
      </c>
      <c r="D13" s="2" t="s">
        <v>283</v>
      </c>
      <c r="E13" s="6">
        <v>6000</v>
      </c>
      <c r="F13" s="6">
        <v>37333</v>
      </c>
      <c r="G13" s="6">
        <f t="shared" si="0"/>
        <v>6000</v>
      </c>
      <c r="H13" s="6">
        <f t="shared" si="1"/>
        <v>31333</v>
      </c>
    </row>
    <row r="14" spans="1:8" x14ac:dyDescent="0.35">
      <c r="A14" t="s">
        <v>46</v>
      </c>
      <c r="B14" t="s">
        <v>47</v>
      </c>
      <c r="C14" t="s">
        <v>48</v>
      </c>
      <c r="D14" s="2" t="s">
        <v>286</v>
      </c>
      <c r="E14" s="2">
        <v>685</v>
      </c>
      <c r="F14" s="6">
        <v>4167</v>
      </c>
      <c r="G14" s="6">
        <f t="shared" si="0"/>
        <v>685</v>
      </c>
      <c r="H14" s="6">
        <f t="shared" si="1"/>
        <v>3482</v>
      </c>
    </row>
    <row r="15" spans="1:8" x14ac:dyDescent="0.35">
      <c r="A15" t="s">
        <v>49</v>
      </c>
      <c r="B15" t="s">
        <v>50</v>
      </c>
      <c r="C15" t="s">
        <v>51</v>
      </c>
      <c r="D15" s="2" t="s">
        <v>284</v>
      </c>
      <c r="E15" s="6">
        <v>22500</v>
      </c>
      <c r="F15" s="6">
        <v>33000</v>
      </c>
      <c r="G15" s="6">
        <f t="shared" si="0"/>
        <v>22500</v>
      </c>
      <c r="H15" s="6">
        <f t="shared" si="1"/>
        <v>10500</v>
      </c>
    </row>
    <row r="16" spans="1:8" x14ac:dyDescent="0.35">
      <c r="A16" t="s">
        <v>52</v>
      </c>
      <c r="B16" t="s">
        <v>53</v>
      </c>
      <c r="C16" t="s">
        <v>35</v>
      </c>
      <c r="D16" s="2" t="s">
        <v>284</v>
      </c>
      <c r="E16" s="6">
        <v>5000</v>
      </c>
      <c r="F16" s="6">
        <v>8000</v>
      </c>
      <c r="G16" s="6">
        <f t="shared" si="0"/>
        <v>5000</v>
      </c>
      <c r="H16" s="6">
        <f t="shared" si="1"/>
        <v>3000</v>
      </c>
    </row>
    <row r="17" spans="1:8" x14ac:dyDescent="0.35">
      <c r="A17" t="s">
        <v>54</v>
      </c>
      <c r="B17" t="s">
        <v>55</v>
      </c>
      <c r="C17" t="s">
        <v>56</v>
      </c>
      <c r="D17" s="2" t="s">
        <v>284</v>
      </c>
      <c r="E17" s="6">
        <v>12000</v>
      </c>
      <c r="F17" s="6">
        <v>20000</v>
      </c>
      <c r="G17" s="6">
        <f t="shared" si="0"/>
        <v>12000</v>
      </c>
      <c r="H17" s="6">
        <f t="shared" si="1"/>
        <v>8000</v>
      </c>
    </row>
    <row r="18" spans="1:8" x14ac:dyDescent="0.35">
      <c r="A18" t="s">
        <v>57</v>
      </c>
      <c r="B18" t="s">
        <v>58</v>
      </c>
      <c r="C18" t="s">
        <v>59</v>
      </c>
      <c r="D18" s="2" t="s">
        <v>284</v>
      </c>
      <c r="E18" s="6">
        <v>28000</v>
      </c>
      <c r="F18" s="6">
        <v>35000</v>
      </c>
      <c r="G18" s="6">
        <f t="shared" si="0"/>
        <v>28000</v>
      </c>
      <c r="H18" s="6">
        <f t="shared" si="1"/>
        <v>7000</v>
      </c>
    </row>
    <row r="19" spans="1:8" x14ac:dyDescent="0.35">
      <c r="A19" t="s">
        <v>60</v>
      </c>
      <c r="B19" t="s">
        <v>61</v>
      </c>
      <c r="C19" t="s">
        <v>62</v>
      </c>
      <c r="D19" s="2" t="s">
        <v>284</v>
      </c>
      <c r="E19" s="6">
        <v>50000</v>
      </c>
      <c r="F19" s="6">
        <v>100000</v>
      </c>
      <c r="G19" s="6">
        <f t="shared" si="0"/>
        <v>50000</v>
      </c>
      <c r="H19" s="6">
        <f t="shared" si="1"/>
        <v>50000</v>
      </c>
    </row>
    <row r="20" spans="1:8" x14ac:dyDescent="0.35">
      <c r="A20" t="s">
        <v>63</v>
      </c>
      <c r="B20" t="s">
        <v>64</v>
      </c>
      <c r="C20" t="s">
        <v>65</v>
      </c>
      <c r="D20" s="2" t="s">
        <v>284</v>
      </c>
      <c r="E20" s="6">
        <v>1500</v>
      </c>
      <c r="F20" s="6">
        <v>12000</v>
      </c>
      <c r="G20" s="6">
        <f t="shared" si="0"/>
        <v>1500</v>
      </c>
      <c r="H20" s="6">
        <f t="shared" si="1"/>
        <v>10500</v>
      </c>
    </row>
    <row r="21" spans="1:8" x14ac:dyDescent="0.35">
      <c r="A21" t="s">
        <v>66</v>
      </c>
      <c r="B21" t="s">
        <v>67</v>
      </c>
      <c r="C21" t="s">
        <v>68</v>
      </c>
      <c r="D21" s="2" t="s">
        <v>284</v>
      </c>
      <c r="E21" s="2">
        <v>0</v>
      </c>
      <c r="F21" s="2">
        <v>0</v>
      </c>
      <c r="G21" s="6">
        <f t="shared" si="0"/>
        <v>0</v>
      </c>
      <c r="H21" s="6">
        <f t="shared" si="1"/>
        <v>0</v>
      </c>
    </row>
    <row r="22" spans="1:8" x14ac:dyDescent="0.35">
      <c r="A22" t="s">
        <v>69</v>
      </c>
      <c r="B22" t="s">
        <v>70</v>
      </c>
      <c r="C22" t="s">
        <v>71</v>
      </c>
      <c r="D22" s="2" t="s">
        <v>284</v>
      </c>
      <c r="E22" s="6">
        <v>4000</v>
      </c>
      <c r="F22" s="6">
        <v>5000</v>
      </c>
      <c r="G22" s="6">
        <f t="shared" si="0"/>
        <v>4000</v>
      </c>
      <c r="H22" s="6">
        <f t="shared" si="1"/>
        <v>1000</v>
      </c>
    </row>
    <row r="23" spans="1:8" x14ac:dyDescent="0.35">
      <c r="A23" t="s">
        <v>72</v>
      </c>
      <c r="B23" t="s">
        <v>73</v>
      </c>
      <c r="C23" t="s">
        <v>74</v>
      </c>
      <c r="D23" s="2" t="s">
        <v>284</v>
      </c>
      <c r="E23" s="2">
        <v>0</v>
      </c>
      <c r="F23" s="2">
        <v>0</v>
      </c>
      <c r="G23" s="6">
        <f t="shared" si="0"/>
        <v>0</v>
      </c>
      <c r="H23" s="6">
        <f t="shared" si="1"/>
        <v>0</v>
      </c>
    </row>
    <row r="24" spans="1:8" x14ac:dyDescent="0.35">
      <c r="A24" t="s">
        <v>75</v>
      </c>
      <c r="B24" t="s">
        <v>76</v>
      </c>
      <c r="C24" t="s">
        <v>10</v>
      </c>
      <c r="D24" s="2" t="s">
        <v>287</v>
      </c>
      <c r="E24" s="6">
        <v>39729</v>
      </c>
      <c r="F24" s="6">
        <v>116538</v>
      </c>
      <c r="G24" s="6">
        <f t="shared" si="0"/>
        <v>39729</v>
      </c>
      <c r="H24" s="6">
        <f t="shared" si="1"/>
        <v>76809</v>
      </c>
    </row>
    <row r="25" spans="1:8" x14ac:dyDescent="0.35">
      <c r="A25" t="s">
        <v>78</v>
      </c>
      <c r="B25" t="s">
        <v>79</v>
      </c>
      <c r="C25" t="s">
        <v>80</v>
      </c>
      <c r="D25" s="2" t="s">
        <v>287</v>
      </c>
      <c r="E25" s="6">
        <v>42378</v>
      </c>
      <c r="F25" s="6">
        <v>103590</v>
      </c>
      <c r="G25" s="6">
        <f t="shared" si="0"/>
        <v>42378</v>
      </c>
      <c r="H25" s="6">
        <f t="shared" si="1"/>
        <v>61212</v>
      </c>
    </row>
    <row r="26" spans="1:8" x14ac:dyDescent="0.35">
      <c r="A26" t="s">
        <v>81</v>
      </c>
      <c r="B26" t="s">
        <v>82</v>
      </c>
      <c r="C26" t="s">
        <v>83</v>
      </c>
      <c r="D26" s="2" t="s">
        <v>288</v>
      </c>
      <c r="E26" s="6">
        <v>31000</v>
      </c>
      <c r="F26" s="6">
        <v>35000</v>
      </c>
      <c r="G26" s="6">
        <f t="shared" ref="G26:G32" si="2">E26</f>
        <v>31000</v>
      </c>
      <c r="H26" s="6">
        <f t="shared" ref="H26:H32" si="3">F26-E26</f>
        <v>4000</v>
      </c>
    </row>
    <row r="27" spans="1:8" x14ac:dyDescent="0.35">
      <c r="A27" t="s">
        <v>86</v>
      </c>
      <c r="B27" t="s">
        <v>85</v>
      </c>
      <c r="C27" t="s">
        <v>87</v>
      </c>
      <c r="D27" s="2" t="s">
        <v>284</v>
      </c>
      <c r="E27" s="2">
        <v>150</v>
      </c>
      <c r="F27" s="2">
        <v>500</v>
      </c>
      <c r="G27" s="6">
        <f t="shared" si="2"/>
        <v>150</v>
      </c>
      <c r="H27" s="6">
        <f t="shared" si="3"/>
        <v>350</v>
      </c>
    </row>
    <row r="28" spans="1:8" x14ac:dyDescent="0.35">
      <c r="A28" t="s">
        <v>88</v>
      </c>
      <c r="B28" t="s">
        <v>89</v>
      </c>
      <c r="C28" t="s">
        <v>10</v>
      </c>
      <c r="D28" s="2" t="s">
        <v>284</v>
      </c>
      <c r="E28" s="6">
        <v>4922</v>
      </c>
      <c r="F28" s="6">
        <v>40000</v>
      </c>
      <c r="G28" s="6">
        <f t="shared" si="2"/>
        <v>4922</v>
      </c>
      <c r="H28" s="6">
        <f t="shared" si="3"/>
        <v>35078</v>
      </c>
    </row>
    <row r="29" spans="1:8" x14ac:dyDescent="0.35">
      <c r="A29" t="s">
        <v>90</v>
      </c>
      <c r="B29" t="s">
        <v>91</v>
      </c>
      <c r="C29" t="s">
        <v>92</v>
      </c>
      <c r="D29" s="2" t="s">
        <v>284</v>
      </c>
      <c r="E29" s="6">
        <v>4073</v>
      </c>
      <c r="F29" s="6">
        <v>21149</v>
      </c>
      <c r="G29" s="6">
        <f t="shared" si="2"/>
        <v>4073</v>
      </c>
      <c r="H29" s="6">
        <f t="shared" si="3"/>
        <v>17076</v>
      </c>
    </row>
    <row r="30" spans="1:8" x14ac:dyDescent="0.35">
      <c r="A30" t="s">
        <v>93</v>
      </c>
      <c r="B30" t="s">
        <v>94</v>
      </c>
      <c r="C30" t="s">
        <v>95</v>
      </c>
      <c r="D30" s="2" t="s">
        <v>284</v>
      </c>
      <c r="E30" s="6">
        <v>87500</v>
      </c>
      <c r="F30" s="6">
        <v>254805</v>
      </c>
      <c r="G30" s="6">
        <f t="shared" si="2"/>
        <v>87500</v>
      </c>
      <c r="H30" s="6">
        <f t="shared" si="3"/>
        <v>167305</v>
      </c>
    </row>
    <row r="31" spans="1:8" x14ac:dyDescent="0.35">
      <c r="A31" t="s">
        <v>96</v>
      </c>
      <c r="B31" t="s">
        <v>97</v>
      </c>
      <c r="C31" t="s">
        <v>98</v>
      </c>
      <c r="D31" s="2" t="s">
        <v>284</v>
      </c>
      <c r="E31" s="2">
        <v>0</v>
      </c>
      <c r="F31" s="2">
        <v>0</v>
      </c>
      <c r="G31" s="6">
        <f t="shared" si="2"/>
        <v>0</v>
      </c>
      <c r="H31" s="6">
        <f t="shared" si="3"/>
        <v>0</v>
      </c>
    </row>
    <row r="32" spans="1:8" x14ac:dyDescent="0.35">
      <c r="A32" t="s">
        <v>99</v>
      </c>
      <c r="B32" t="s">
        <v>99</v>
      </c>
      <c r="C32" t="s">
        <v>100</v>
      </c>
      <c r="D32" s="2" t="s">
        <v>284</v>
      </c>
      <c r="E32" s="6">
        <v>75000</v>
      </c>
      <c r="F32" s="6">
        <v>90000</v>
      </c>
      <c r="G32" s="6">
        <f t="shared" si="2"/>
        <v>75000</v>
      </c>
      <c r="H32" s="6">
        <f t="shared" si="3"/>
        <v>15000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7F55-301E-45F9-BAB8-7479ADC3A457}">
  <sheetPr>
    <tabColor theme="5" tint="0.39997558519241921"/>
  </sheetPr>
  <dimension ref="A1:G11"/>
  <sheetViews>
    <sheetView workbookViewId="0">
      <selection activeCell="E21" sqref="E21"/>
    </sheetView>
  </sheetViews>
  <sheetFormatPr defaultRowHeight="14.5" x14ac:dyDescent="0.35"/>
  <cols>
    <col min="1" max="1" width="21.81640625" customWidth="1"/>
    <col min="2" max="2" width="13.36328125" style="2" customWidth="1"/>
  </cols>
  <sheetData>
    <row r="1" spans="1:7" x14ac:dyDescent="0.35">
      <c r="A1" s="2" t="s">
        <v>0</v>
      </c>
      <c r="B1" s="2" t="s">
        <v>116</v>
      </c>
      <c r="C1" s="2" t="s">
        <v>117</v>
      </c>
      <c r="D1" s="2" t="s">
        <v>118</v>
      </c>
      <c r="E1" s="2" t="s">
        <v>119</v>
      </c>
      <c r="F1" s="2" t="s">
        <v>6</v>
      </c>
      <c r="G1" s="2" t="s">
        <v>7</v>
      </c>
    </row>
    <row r="2" spans="1:7" x14ac:dyDescent="0.35">
      <c r="A2" s="3" t="s">
        <v>260</v>
      </c>
      <c r="B2" s="2" t="s">
        <v>250</v>
      </c>
      <c r="C2" s="19">
        <v>95</v>
      </c>
      <c r="D2" s="19">
        <v>90</v>
      </c>
      <c r="E2" s="19">
        <v>100</v>
      </c>
      <c r="F2" s="5">
        <f>D2</f>
        <v>90</v>
      </c>
      <c r="G2" s="5">
        <f>E2-D2</f>
        <v>10</v>
      </c>
    </row>
    <row r="3" spans="1:7" x14ac:dyDescent="0.35">
      <c r="A3" s="3" t="s">
        <v>322</v>
      </c>
      <c r="B3" s="2" t="s">
        <v>323</v>
      </c>
      <c r="C3" s="5">
        <v>2</v>
      </c>
      <c r="D3" s="5">
        <v>1</v>
      </c>
      <c r="E3" s="5">
        <v>3</v>
      </c>
      <c r="F3" s="5">
        <f t="shared" ref="F3:F5" si="0">D3</f>
        <v>1</v>
      </c>
      <c r="G3" s="5">
        <f t="shared" ref="G3:G5" si="1">E3-D3</f>
        <v>2</v>
      </c>
    </row>
    <row r="4" spans="1:7" x14ac:dyDescent="0.35">
      <c r="A4" s="3" t="s">
        <v>324</v>
      </c>
      <c r="B4" s="2" t="s">
        <v>325</v>
      </c>
      <c r="C4">
        <v>601</v>
      </c>
      <c r="D4">
        <v>575.79999999999995</v>
      </c>
      <c r="E4">
        <v>626.20000000000005</v>
      </c>
      <c r="F4" s="5">
        <f t="shared" si="0"/>
        <v>575.79999999999995</v>
      </c>
      <c r="G4" s="5">
        <f t="shared" si="1"/>
        <v>50.400000000000091</v>
      </c>
    </row>
    <row r="5" spans="1:7" x14ac:dyDescent="0.35">
      <c r="A5" s="3" t="s">
        <v>326</v>
      </c>
      <c r="B5" s="2" t="s">
        <v>45</v>
      </c>
      <c r="C5">
        <v>3</v>
      </c>
      <c r="D5">
        <v>2</v>
      </c>
      <c r="E5">
        <v>5</v>
      </c>
      <c r="F5" s="5">
        <f t="shared" si="0"/>
        <v>2</v>
      </c>
      <c r="G5" s="5">
        <f t="shared" si="1"/>
        <v>3</v>
      </c>
    </row>
    <row r="6" spans="1:7" x14ac:dyDescent="0.35">
      <c r="A6" s="3" t="s">
        <v>334</v>
      </c>
      <c r="B6" s="2" t="s">
        <v>340</v>
      </c>
      <c r="C6" s="2">
        <f>AVERAGE(D6:E6)</f>
        <v>1.8980000000000001</v>
      </c>
      <c r="D6" s="1">
        <f>16.36/10</f>
        <v>1.6359999999999999</v>
      </c>
      <c r="E6" s="1">
        <f>10.8/5</f>
        <v>2.16</v>
      </c>
      <c r="F6" s="5">
        <f t="shared" ref="F6:F11" si="2">D6</f>
        <v>1.6359999999999999</v>
      </c>
      <c r="G6" s="5">
        <f t="shared" ref="G6:G11" si="3">E6-D6</f>
        <v>0.52400000000000024</v>
      </c>
    </row>
    <row r="7" spans="1:7" x14ac:dyDescent="0.35">
      <c r="A7" s="3" t="s">
        <v>335</v>
      </c>
      <c r="B7" s="2" t="s">
        <v>341</v>
      </c>
      <c r="C7" s="1">
        <v>0.15</v>
      </c>
      <c r="D7" s="1">
        <v>0.1</v>
      </c>
      <c r="E7" s="1">
        <v>0.2</v>
      </c>
      <c r="F7" s="5">
        <f t="shared" si="2"/>
        <v>0.1</v>
      </c>
      <c r="G7" s="5">
        <f t="shared" si="3"/>
        <v>0.1</v>
      </c>
    </row>
    <row r="8" spans="1:7" x14ac:dyDescent="0.35">
      <c r="A8" s="3" t="s">
        <v>336</v>
      </c>
      <c r="B8" s="2" t="s">
        <v>266</v>
      </c>
      <c r="C8" s="1">
        <f>AVERAGE(D8:E8)</f>
        <v>300</v>
      </c>
      <c r="D8" s="1">
        <v>200</v>
      </c>
      <c r="E8" s="1">
        <v>400</v>
      </c>
      <c r="F8" s="5">
        <f t="shared" si="2"/>
        <v>200</v>
      </c>
      <c r="G8" s="5">
        <f t="shared" si="3"/>
        <v>200</v>
      </c>
    </row>
    <row r="9" spans="1:7" x14ac:dyDescent="0.35">
      <c r="A9" s="3" t="s">
        <v>337</v>
      </c>
      <c r="B9" s="2" t="s">
        <v>342</v>
      </c>
      <c r="C9" s="1">
        <f>AVERAGE(D9:E9)</f>
        <v>3.335</v>
      </c>
      <c r="D9" s="1">
        <v>2.5</v>
      </c>
      <c r="E9" s="1">
        <v>4.17</v>
      </c>
      <c r="F9" s="5">
        <f t="shared" si="2"/>
        <v>2.5</v>
      </c>
      <c r="G9" s="5">
        <f t="shared" si="3"/>
        <v>1.67</v>
      </c>
    </row>
    <row r="10" spans="1:7" x14ac:dyDescent="0.35">
      <c r="A10" s="3" t="s">
        <v>338</v>
      </c>
      <c r="B10" s="2" t="s">
        <v>343</v>
      </c>
      <c r="C10" s="1">
        <v>5</v>
      </c>
      <c r="D10" s="1">
        <f>C10-0.1*C10</f>
        <v>4.5</v>
      </c>
      <c r="E10" s="1">
        <v>5.5</v>
      </c>
      <c r="F10" s="5">
        <f t="shared" si="2"/>
        <v>4.5</v>
      </c>
      <c r="G10" s="5">
        <f t="shared" si="3"/>
        <v>1</v>
      </c>
    </row>
    <row r="11" spans="1:7" x14ac:dyDescent="0.35">
      <c r="A11" s="3" t="s">
        <v>339</v>
      </c>
      <c r="B11" s="2" t="s">
        <v>343</v>
      </c>
      <c r="C11" s="1">
        <v>30</v>
      </c>
      <c r="D11" s="1">
        <f>C11-(C11*0.1)</f>
        <v>27</v>
      </c>
      <c r="E11" s="1">
        <f>C11+0.1*C11</f>
        <v>33</v>
      </c>
      <c r="F11" s="5">
        <f t="shared" si="2"/>
        <v>27</v>
      </c>
      <c r="G11" s="5">
        <f t="shared" si="3"/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1A44-CABB-441C-B317-74AF65084CE1}">
  <sheetPr>
    <tabColor theme="5" tint="0.39997558519241921"/>
  </sheetPr>
  <dimension ref="A1:H3"/>
  <sheetViews>
    <sheetView workbookViewId="0">
      <selection activeCell="J18" sqref="J18"/>
    </sheetView>
  </sheetViews>
  <sheetFormatPr defaultRowHeight="14.5" x14ac:dyDescent="0.35"/>
  <cols>
    <col min="1" max="1" width="16.1796875" customWidth="1"/>
    <col min="2" max="2" width="16" customWidth="1"/>
  </cols>
  <sheetData>
    <row r="1" spans="1:8" x14ac:dyDescent="0.35">
      <c r="A1" s="1" t="s">
        <v>0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109</v>
      </c>
      <c r="G1" s="1" t="s">
        <v>6</v>
      </c>
      <c r="H1" s="1" t="s">
        <v>7</v>
      </c>
    </row>
    <row r="2" spans="1:8" x14ac:dyDescent="0.35">
      <c r="A2" t="s">
        <v>256</v>
      </c>
      <c r="B2" t="s">
        <v>257</v>
      </c>
      <c r="C2" s="2">
        <v>4.0199999999999996</v>
      </c>
      <c r="D2" s="2">
        <f>C2-0.19</f>
        <v>3.8299999999999996</v>
      </c>
      <c r="E2" s="2">
        <f>C2+0.19</f>
        <v>4.21</v>
      </c>
      <c r="F2">
        <f>(C2-D2)/(E2-D2)</f>
        <v>0.49999999999999939</v>
      </c>
      <c r="G2">
        <f>D2</f>
        <v>3.8299999999999996</v>
      </c>
      <c r="H2">
        <f>E2-D2</f>
        <v>0.38000000000000034</v>
      </c>
    </row>
    <row r="3" spans="1:8" x14ac:dyDescent="0.35">
      <c r="A3" t="s">
        <v>258</v>
      </c>
      <c r="B3" t="s">
        <v>259</v>
      </c>
      <c r="C3" s="2">
        <v>100</v>
      </c>
      <c r="D3" s="2">
        <v>10</v>
      </c>
      <c r="E3" s="2">
        <v>100</v>
      </c>
      <c r="F3">
        <f>(C3-D3)/(E3-D3)</f>
        <v>1</v>
      </c>
      <c r="G3">
        <f>D3</f>
        <v>10</v>
      </c>
      <c r="H3">
        <f>E3-D3</f>
        <v>90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2C07F-3AC9-4D45-AA71-FBE48B31749C}">
  <sheetPr>
    <tabColor theme="5" tint="0.39997558519241921"/>
  </sheetPr>
  <dimension ref="A1:H2"/>
  <sheetViews>
    <sheetView workbookViewId="0">
      <selection activeCell="C13" sqref="C13"/>
    </sheetView>
  </sheetViews>
  <sheetFormatPr defaultRowHeight="14.5" x14ac:dyDescent="0.35"/>
  <cols>
    <col min="6" max="6" width="14.453125" customWidth="1"/>
  </cols>
  <sheetData>
    <row r="1" spans="1:8" x14ac:dyDescent="0.35">
      <c r="A1" s="1" t="s">
        <v>0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109</v>
      </c>
      <c r="G1" s="1" t="s">
        <v>6</v>
      </c>
      <c r="H1" s="1" t="s">
        <v>7</v>
      </c>
    </row>
    <row r="2" spans="1:8" x14ac:dyDescent="0.35">
      <c r="A2" t="s">
        <v>261</v>
      </c>
      <c r="B2" t="s">
        <v>250</v>
      </c>
      <c r="C2" s="2">
        <v>100</v>
      </c>
      <c r="D2" s="2">
        <v>90</v>
      </c>
      <c r="E2" s="2">
        <v>100</v>
      </c>
      <c r="F2">
        <f>(C2-D2)/(E2-D2)</f>
        <v>1</v>
      </c>
      <c r="G2">
        <f>D2</f>
        <v>90</v>
      </c>
      <c r="H2">
        <f>E2-D2</f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6351C-ABF6-4F8F-892F-985B9ED227F9}">
  <dimension ref="A1:I3"/>
  <sheetViews>
    <sheetView workbookViewId="0">
      <selection activeCell="H6" sqref="H6"/>
    </sheetView>
  </sheetViews>
  <sheetFormatPr defaultRowHeight="14.5" x14ac:dyDescent="0.35"/>
  <cols>
    <col min="1" max="2" width="13" customWidth="1"/>
    <col min="6" max="6" width="14.453125" customWidth="1"/>
  </cols>
  <sheetData>
    <row r="1" spans="1:9" x14ac:dyDescent="0.35">
      <c r="A1" s="1" t="s">
        <v>0</v>
      </c>
      <c r="B1" s="1" t="s">
        <v>243</v>
      </c>
      <c r="C1" s="1" t="s">
        <v>117</v>
      </c>
      <c r="D1" s="1" t="s">
        <v>118</v>
      </c>
      <c r="E1" s="1" t="s">
        <v>119</v>
      </c>
      <c r="F1" s="1" t="s">
        <v>109</v>
      </c>
      <c r="G1" s="1" t="s">
        <v>6</v>
      </c>
      <c r="H1" s="1" t="s">
        <v>7</v>
      </c>
      <c r="I1" s="1" t="s">
        <v>366</v>
      </c>
    </row>
    <row r="2" spans="1:9" x14ac:dyDescent="0.35">
      <c r="A2" t="s">
        <v>364</v>
      </c>
      <c r="B2" t="s">
        <v>363</v>
      </c>
      <c r="C2" s="5">
        <v>0.02</v>
      </c>
      <c r="D2" s="5">
        <v>0.01</v>
      </c>
      <c r="E2" s="5">
        <v>0.05</v>
      </c>
      <c r="F2" s="5">
        <f>(C2-D2)/(E2-D2)</f>
        <v>0.25</v>
      </c>
      <c r="G2" s="5">
        <f>D2</f>
        <v>0.01</v>
      </c>
      <c r="H2" s="5">
        <f>E2-D2</f>
        <v>0.04</v>
      </c>
      <c r="I2" t="s">
        <v>367</v>
      </c>
    </row>
    <row r="3" spans="1:9" x14ac:dyDescent="0.35">
      <c r="A3" t="s">
        <v>365</v>
      </c>
      <c r="B3" t="s">
        <v>363</v>
      </c>
      <c r="C3" s="5">
        <v>0.3</v>
      </c>
      <c r="D3" s="5">
        <v>0.25</v>
      </c>
      <c r="E3" s="5">
        <v>0.35</v>
      </c>
      <c r="F3" s="5">
        <f>(C3-D3)/(E3-D3)</f>
        <v>0.5</v>
      </c>
      <c r="G3" s="5">
        <f>D3</f>
        <v>0.25</v>
      </c>
      <c r="H3" s="5">
        <f>E3-D3</f>
        <v>9.9999999999999978E-2</v>
      </c>
      <c r="I3" t="s">
        <v>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1C25-5CED-492A-9B4A-FA5754077DEF}">
  <sheetPr>
    <tabColor theme="7" tint="0.59999389629810485"/>
  </sheetPr>
  <dimension ref="A1:F32"/>
  <sheetViews>
    <sheetView workbookViewId="0">
      <selection activeCell="G9" sqref="G9"/>
    </sheetView>
  </sheetViews>
  <sheetFormatPr defaultRowHeight="14.5" x14ac:dyDescent="0.35"/>
  <cols>
    <col min="1" max="1" width="38.7265625" bestFit="1" customWidth="1"/>
    <col min="2" max="2" width="32.453125" customWidth="1"/>
    <col min="3" max="6" width="8.7265625" style="1"/>
  </cols>
  <sheetData>
    <row r="1" spans="1:6" x14ac:dyDescent="0.35">
      <c r="A1" t="s">
        <v>101</v>
      </c>
      <c r="B1" t="s">
        <v>102</v>
      </c>
      <c r="C1" s="1" t="s">
        <v>3</v>
      </c>
      <c r="D1" s="1" t="s">
        <v>103</v>
      </c>
      <c r="E1" s="1" t="s">
        <v>104</v>
      </c>
      <c r="F1" s="1" t="s">
        <v>105</v>
      </c>
    </row>
    <row r="2" spans="1:6" x14ac:dyDescent="0.35">
      <c r="A2" t="s">
        <v>9</v>
      </c>
      <c r="C2" s="1" t="s">
        <v>11</v>
      </c>
      <c r="D2" s="1">
        <v>0</v>
      </c>
      <c r="E2" s="1">
        <v>16</v>
      </c>
      <c r="F2" s="1">
        <v>4</v>
      </c>
    </row>
    <row r="3" spans="1:6" x14ac:dyDescent="0.35">
      <c r="A3" t="s">
        <v>15</v>
      </c>
      <c r="B3" t="s">
        <v>16</v>
      </c>
      <c r="C3" s="1" t="s">
        <v>12</v>
      </c>
      <c r="D3" s="1">
        <v>0</v>
      </c>
      <c r="E3" s="1">
        <v>0.5</v>
      </c>
      <c r="F3" s="1">
        <v>2</v>
      </c>
    </row>
    <row r="4" spans="1:6" x14ac:dyDescent="0.35">
      <c r="A4" t="s">
        <v>13</v>
      </c>
      <c r="B4" t="s">
        <v>18</v>
      </c>
      <c r="C4" s="1" t="s">
        <v>12</v>
      </c>
      <c r="D4" s="1">
        <v>0</v>
      </c>
      <c r="E4" s="1">
        <v>16</v>
      </c>
      <c r="F4" s="1">
        <v>18</v>
      </c>
    </row>
    <row r="5" spans="1:6" x14ac:dyDescent="0.35">
      <c r="A5" t="s">
        <v>13</v>
      </c>
      <c r="B5" t="s">
        <v>20</v>
      </c>
      <c r="C5" s="1" t="s">
        <v>12</v>
      </c>
      <c r="D5" s="1">
        <v>4</v>
      </c>
      <c r="E5" s="1">
        <v>0</v>
      </c>
      <c r="F5" s="1">
        <v>0</v>
      </c>
    </row>
    <row r="6" spans="1:6" x14ac:dyDescent="0.35">
      <c r="A6" t="s">
        <v>13</v>
      </c>
      <c r="B6" t="s">
        <v>22</v>
      </c>
      <c r="C6" s="1" t="s">
        <v>12</v>
      </c>
      <c r="D6" s="1">
        <v>1</v>
      </c>
      <c r="E6" s="1">
        <v>0</v>
      </c>
      <c r="F6" s="1">
        <v>0</v>
      </c>
    </row>
    <row r="7" spans="1:6" x14ac:dyDescent="0.35">
      <c r="A7" t="s">
        <v>24</v>
      </c>
      <c r="B7" t="s">
        <v>25</v>
      </c>
      <c r="C7" s="1" t="s">
        <v>12</v>
      </c>
      <c r="D7" s="1">
        <v>2</v>
      </c>
      <c r="E7" s="1">
        <v>0</v>
      </c>
      <c r="F7" s="1">
        <v>0</v>
      </c>
    </row>
    <row r="8" spans="1:6" x14ac:dyDescent="0.35">
      <c r="A8" t="s">
        <v>27</v>
      </c>
      <c r="B8" t="s">
        <v>28</v>
      </c>
      <c r="C8" s="1" t="s">
        <v>12</v>
      </c>
      <c r="D8" s="1">
        <v>0</v>
      </c>
      <c r="E8" s="1">
        <v>4</v>
      </c>
      <c r="F8" s="1">
        <v>4</v>
      </c>
    </row>
    <row r="9" spans="1:6" x14ac:dyDescent="0.35">
      <c r="A9" t="s">
        <v>29</v>
      </c>
      <c r="B9" t="s">
        <v>32</v>
      </c>
      <c r="C9" s="1" t="s">
        <v>30</v>
      </c>
      <c r="D9" s="1">
        <v>0</v>
      </c>
      <c r="E9" s="1">
        <v>0.5</v>
      </c>
      <c r="F9" s="1">
        <v>0.5</v>
      </c>
    </row>
    <row r="10" spans="1:6" x14ac:dyDescent="0.35">
      <c r="A10" t="s">
        <v>34</v>
      </c>
      <c r="B10" t="s">
        <v>35</v>
      </c>
      <c r="C10" s="1" t="s">
        <v>30</v>
      </c>
      <c r="D10" s="1">
        <v>0</v>
      </c>
      <c r="E10" s="1">
        <v>0.5</v>
      </c>
      <c r="F10" s="1">
        <v>0.5</v>
      </c>
    </row>
    <row r="11" spans="1:6" x14ac:dyDescent="0.35">
      <c r="A11" t="s">
        <v>37</v>
      </c>
      <c r="B11" t="s">
        <v>38</v>
      </c>
      <c r="C11" s="1" t="s">
        <v>11</v>
      </c>
      <c r="D11" s="1">
        <v>53</v>
      </c>
      <c r="E11" s="1">
        <v>0</v>
      </c>
      <c r="F11" s="1">
        <v>0</v>
      </c>
    </row>
    <row r="12" spans="1:6" x14ac:dyDescent="0.35">
      <c r="A12" t="s">
        <v>40</v>
      </c>
      <c r="B12" t="s">
        <v>41</v>
      </c>
      <c r="C12" s="1" t="s">
        <v>11</v>
      </c>
      <c r="D12" s="1">
        <v>1</v>
      </c>
      <c r="E12" s="1">
        <v>0</v>
      </c>
      <c r="F12" s="1">
        <v>0</v>
      </c>
    </row>
    <row r="13" spans="1:6" x14ac:dyDescent="0.35">
      <c r="A13" t="s">
        <v>43</v>
      </c>
      <c r="B13" t="s">
        <v>44</v>
      </c>
      <c r="C13" s="1" t="s">
        <v>11</v>
      </c>
      <c r="D13" s="1">
        <v>0</v>
      </c>
      <c r="E13" s="1">
        <v>0</v>
      </c>
      <c r="F13" s="1">
        <v>2</v>
      </c>
    </row>
    <row r="14" spans="1:6" x14ac:dyDescent="0.35">
      <c r="A14" t="s">
        <v>47</v>
      </c>
      <c r="B14" t="s">
        <v>48</v>
      </c>
      <c r="C14" s="1" t="s">
        <v>45</v>
      </c>
      <c r="D14" s="1">
        <v>1</v>
      </c>
      <c r="E14" s="1">
        <v>0</v>
      </c>
      <c r="F14" s="1">
        <v>0</v>
      </c>
    </row>
    <row r="15" spans="1:6" x14ac:dyDescent="0.35">
      <c r="A15" t="s">
        <v>50</v>
      </c>
      <c r="B15" t="s">
        <v>51</v>
      </c>
      <c r="C15" s="1" t="s">
        <v>12</v>
      </c>
      <c r="D15" s="1">
        <v>0</v>
      </c>
      <c r="E15" s="1">
        <v>0</v>
      </c>
      <c r="F15" s="1">
        <v>11</v>
      </c>
    </row>
    <row r="16" spans="1:6" x14ac:dyDescent="0.35">
      <c r="A16" t="s">
        <v>53</v>
      </c>
      <c r="B16" t="s">
        <v>35</v>
      </c>
      <c r="C16" s="1" t="s">
        <v>12</v>
      </c>
      <c r="D16" s="1">
        <v>0</v>
      </c>
      <c r="E16" s="1">
        <v>1</v>
      </c>
      <c r="F16" s="1">
        <v>1</v>
      </c>
    </row>
    <row r="17" spans="1:6" x14ac:dyDescent="0.35">
      <c r="A17" t="s">
        <v>55</v>
      </c>
      <c r="B17" t="s">
        <v>56</v>
      </c>
      <c r="C17" s="1" t="s">
        <v>12</v>
      </c>
      <c r="D17" s="1">
        <v>0</v>
      </c>
      <c r="E17" s="1">
        <v>3</v>
      </c>
      <c r="F17" s="1">
        <v>3</v>
      </c>
    </row>
    <row r="18" spans="1:6" x14ac:dyDescent="0.35">
      <c r="A18" t="s">
        <v>58</v>
      </c>
      <c r="B18" t="s">
        <v>59</v>
      </c>
      <c r="C18" s="1" t="s">
        <v>12</v>
      </c>
      <c r="D18" s="1">
        <v>0</v>
      </c>
      <c r="E18" s="1">
        <v>1</v>
      </c>
      <c r="F18" s="1">
        <v>0</v>
      </c>
    </row>
    <row r="19" spans="1:6" x14ac:dyDescent="0.35">
      <c r="A19" t="s">
        <v>61</v>
      </c>
      <c r="B19" t="s">
        <v>62</v>
      </c>
      <c r="C19" s="1" t="s">
        <v>12</v>
      </c>
      <c r="D19" s="1">
        <v>0</v>
      </c>
      <c r="E19" s="1">
        <v>0</v>
      </c>
      <c r="F19" s="1">
        <v>2</v>
      </c>
    </row>
    <row r="20" spans="1:6" x14ac:dyDescent="0.35">
      <c r="A20" t="s">
        <v>64</v>
      </c>
      <c r="B20" t="s">
        <v>65</v>
      </c>
      <c r="C20" s="1" t="s">
        <v>12</v>
      </c>
      <c r="D20" s="1">
        <v>0</v>
      </c>
      <c r="E20" s="1">
        <v>12</v>
      </c>
      <c r="F20" s="1">
        <v>12</v>
      </c>
    </row>
    <row r="21" spans="1:6" x14ac:dyDescent="0.35">
      <c r="A21" t="s">
        <v>67</v>
      </c>
      <c r="B21" t="s">
        <v>68</v>
      </c>
      <c r="C21" s="1" t="s">
        <v>12</v>
      </c>
      <c r="D21" s="1">
        <v>0</v>
      </c>
      <c r="E21" s="1">
        <v>12</v>
      </c>
      <c r="F21" s="1">
        <v>12</v>
      </c>
    </row>
    <row r="22" spans="1:6" x14ac:dyDescent="0.35">
      <c r="A22" t="s">
        <v>70</v>
      </c>
      <c r="B22" t="s">
        <v>71</v>
      </c>
      <c r="C22" s="1" t="s">
        <v>12</v>
      </c>
      <c r="D22" s="1">
        <v>10</v>
      </c>
      <c r="E22" s="1">
        <v>0</v>
      </c>
      <c r="F22" s="1">
        <v>0</v>
      </c>
    </row>
    <row r="23" spans="1:6" x14ac:dyDescent="0.35">
      <c r="A23" t="s">
        <v>73</v>
      </c>
      <c r="B23" t="s">
        <v>74</v>
      </c>
      <c r="C23" s="1" t="s">
        <v>12</v>
      </c>
      <c r="D23" s="1">
        <v>0</v>
      </c>
      <c r="E23" s="1">
        <v>12</v>
      </c>
      <c r="F23" s="1">
        <v>12</v>
      </c>
    </row>
    <row r="24" spans="1:6" x14ac:dyDescent="0.35">
      <c r="A24" t="s">
        <v>76</v>
      </c>
      <c r="C24" s="1" t="s">
        <v>77</v>
      </c>
      <c r="D24" s="1">
        <v>1.8</v>
      </c>
      <c r="E24" s="1">
        <v>0.4</v>
      </c>
      <c r="F24" s="1">
        <v>0.6</v>
      </c>
    </row>
    <row r="25" spans="1:6" x14ac:dyDescent="0.35">
      <c r="A25" t="s">
        <v>79</v>
      </c>
      <c r="B25" t="s">
        <v>80</v>
      </c>
      <c r="C25" s="1" t="s">
        <v>77</v>
      </c>
      <c r="D25" s="1">
        <v>0</v>
      </c>
      <c r="E25" s="1">
        <v>0.8</v>
      </c>
      <c r="F25" s="1">
        <v>0.2</v>
      </c>
    </row>
    <row r="26" spans="1:6" x14ac:dyDescent="0.35">
      <c r="A26" t="s">
        <v>82</v>
      </c>
      <c r="B26" t="s">
        <v>83</v>
      </c>
      <c r="C26" s="1" t="s">
        <v>84</v>
      </c>
      <c r="D26" s="1">
        <v>8</v>
      </c>
      <c r="E26" s="1">
        <v>6</v>
      </c>
      <c r="F26" s="1">
        <v>4</v>
      </c>
    </row>
    <row r="27" spans="1:6" x14ac:dyDescent="0.35">
      <c r="A27" t="s">
        <v>85</v>
      </c>
      <c r="B27" t="s">
        <v>87</v>
      </c>
      <c r="C27" s="1" t="s">
        <v>12</v>
      </c>
      <c r="D27" s="1">
        <v>0</v>
      </c>
      <c r="E27" s="1">
        <v>54</v>
      </c>
      <c r="F27" s="1">
        <v>682</v>
      </c>
    </row>
    <row r="28" spans="1:6" x14ac:dyDescent="0.35">
      <c r="A28" t="s">
        <v>89</v>
      </c>
      <c r="C28" s="1" t="s">
        <v>12</v>
      </c>
      <c r="D28" s="1">
        <v>0</v>
      </c>
      <c r="E28" s="1">
        <v>0</v>
      </c>
      <c r="F28" s="1">
        <v>1</v>
      </c>
    </row>
    <row r="29" spans="1:6" x14ac:dyDescent="0.35">
      <c r="A29" t="s">
        <v>91</v>
      </c>
      <c r="B29" t="s">
        <v>92</v>
      </c>
      <c r="C29" s="1" t="s">
        <v>12</v>
      </c>
      <c r="D29" s="1">
        <v>0</v>
      </c>
      <c r="E29" s="1">
        <v>0</v>
      </c>
      <c r="F29" s="1">
        <v>2</v>
      </c>
    </row>
    <row r="30" spans="1:6" x14ac:dyDescent="0.35">
      <c r="A30" t="s">
        <v>94</v>
      </c>
      <c r="B30" t="s">
        <v>95</v>
      </c>
      <c r="C30" s="1" t="s">
        <v>12</v>
      </c>
      <c r="D30" s="1">
        <v>0</v>
      </c>
      <c r="E30" s="1">
        <v>0</v>
      </c>
      <c r="F30" s="1">
        <v>2</v>
      </c>
    </row>
    <row r="31" spans="1:6" x14ac:dyDescent="0.35">
      <c r="A31" t="s">
        <v>97</v>
      </c>
      <c r="B31" t="s">
        <v>98</v>
      </c>
      <c r="C31" s="1" t="s">
        <v>12</v>
      </c>
      <c r="D31" s="1">
        <v>0</v>
      </c>
      <c r="E31" s="1">
        <v>1</v>
      </c>
      <c r="F31" s="1">
        <v>0</v>
      </c>
    </row>
    <row r="32" spans="1:6" x14ac:dyDescent="0.35">
      <c r="A32" t="s">
        <v>99</v>
      </c>
      <c r="B32" t="s">
        <v>100</v>
      </c>
      <c r="C32" s="1" t="s">
        <v>12</v>
      </c>
      <c r="D32" s="1">
        <v>0</v>
      </c>
      <c r="E32" s="1">
        <v>1</v>
      </c>
      <c r="F32" s="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EECE-6456-4B2F-B456-722BC62152B1}">
  <sheetPr>
    <tabColor theme="7" tint="0.59999389629810485"/>
  </sheetPr>
  <dimension ref="A1:G2"/>
  <sheetViews>
    <sheetView workbookViewId="0">
      <selection activeCell="E8" sqref="E8"/>
    </sheetView>
  </sheetViews>
  <sheetFormatPr defaultRowHeight="14.5" x14ac:dyDescent="0.35"/>
  <cols>
    <col min="1" max="1" width="18.90625" bestFit="1" customWidth="1"/>
    <col min="2" max="2" width="14.1796875" bestFit="1" customWidth="1"/>
  </cols>
  <sheetData>
    <row r="1" spans="1:7" x14ac:dyDescent="0.35">
      <c r="A1" s="2" t="s">
        <v>0</v>
      </c>
      <c r="B1" s="2" t="s">
        <v>116</v>
      </c>
      <c r="C1" s="2" t="s">
        <v>117</v>
      </c>
      <c r="D1" s="2" t="s">
        <v>118</v>
      </c>
      <c r="E1" s="2" t="s">
        <v>119</v>
      </c>
      <c r="F1" s="2" t="s">
        <v>6</v>
      </c>
      <c r="G1" s="2" t="s">
        <v>7</v>
      </c>
    </row>
    <row r="2" spans="1:7" x14ac:dyDescent="0.35">
      <c r="A2" t="s">
        <v>142</v>
      </c>
      <c r="B2" t="s">
        <v>121</v>
      </c>
      <c r="C2">
        <f>AVERAGE(D2:E2)</f>
        <v>0.13333333333333333</v>
      </c>
      <c r="D2">
        <f>1/15</f>
        <v>6.6666666666666666E-2</v>
      </c>
      <c r="E2">
        <f>1/5</f>
        <v>0.2</v>
      </c>
      <c r="F2">
        <f>D2</f>
        <v>6.6666666666666666E-2</v>
      </c>
      <c r="G2">
        <f>E2-D2</f>
        <v>0.13333333333333336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CD6E-97EF-4C44-BDF2-BAFCFE378D56}">
  <sheetPr>
    <tabColor theme="7" tint="0.59999389629810485"/>
  </sheetPr>
  <dimension ref="A1:F102"/>
  <sheetViews>
    <sheetView workbookViewId="0">
      <selection activeCell="A22" sqref="A22"/>
    </sheetView>
  </sheetViews>
  <sheetFormatPr defaultRowHeight="14.5" x14ac:dyDescent="0.35"/>
  <cols>
    <col min="1" max="1" width="45.81640625" bestFit="1" customWidth="1"/>
    <col min="2" max="2" width="40.1796875" bestFit="1" customWidth="1"/>
  </cols>
  <sheetData>
    <row r="1" spans="1:6" x14ac:dyDescent="0.35">
      <c r="A1" t="s">
        <v>101</v>
      </c>
      <c r="B1" t="s">
        <v>102</v>
      </c>
      <c r="C1" t="s">
        <v>3</v>
      </c>
      <c r="D1" t="s">
        <v>103</v>
      </c>
      <c r="E1" t="s">
        <v>104</v>
      </c>
      <c r="F1" t="s">
        <v>105</v>
      </c>
    </row>
    <row r="2" spans="1:6" x14ac:dyDescent="0.35">
      <c r="A2" t="s">
        <v>9</v>
      </c>
      <c r="C2" t="s">
        <v>11</v>
      </c>
    </row>
    <row r="3" spans="1:6" x14ac:dyDescent="0.35">
      <c r="A3" t="s">
        <v>143</v>
      </c>
      <c r="C3" t="s">
        <v>12</v>
      </c>
    </row>
    <row r="4" spans="1:6" x14ac:dyDescent="0.35">
      <c r="A4" t="s">
        <v>144</v>
      </c>
      <c r="B4" t="s">
        <v>145</v>
      </c>
      <c r="C4" t="s">
        <v>12</v>
      </c>
    </row>
    <row r="5" spans="1:6" x14ac:dyDescent="0.35">
      <c r="A5" t="s">
        <v>13</v>
      </c>
      <c r="B5" t="s">
        <v>146</v>
      </c>
      <c r="C5" t="s">
        <v>12</v>
      </c>
    </row>
    <row r="6" spans="1:6" x14ac:dyDescent="0.35">
      <c r="A6" t="s">
        <v>15</v>
      </c>
      <c r="B6" t="s">
        <v>16</v>
      </c>
      <c r="C6" t="s">
        <v>12</v>
      </c>
    </row>
    <row r="7" spans="1:6" x14ac:dyDescent="0.35">
      <c r="A7" t="s">
        <v>15</v>
      </c>
      <c r="B7" t="s">
        <v>147</v>
      </c>
      <c r="C7" t="s">
        <v>12</v>
      </c>
    </row>
    <row r="8" spans="1:6" x14ac:dyDescent="0.35">
      <c r="A8" t="s">
        <v>13</v>
      </c>
      <c r="B8" t="s">
        <v>18</v>
      </c>
      <c r="C8" t="s">
        <v>12</v>
      </c>
    </row>
    <row r="9" spans="1:6" x14ac:dyDescent="0.35">
      <c r="A9" t="s">
        <v>148</v>
      </c>
      <c r="B9" t="s">
        <v>149</v>
      </c>
      <c r="C9" t="s">
        <v>12</v>
      </c>
    </row>
    <row r="10" spans="1:6" x14ac:dyDescent="0.35">
      <c r="A10" t="s">
        <v>13</v>
      </c>
      <c r="B10" t="s">
        <v>20</v>
      </c>
      <c r="C10" t="s">
        <v>12</v>
      </c>
      <c r="D10">
        <v>1</v>
      </c>
    </row>
    <row r="11" spans="1:6" x14ac:dyDescent="0.35">
      <c r="A11" t="s">
        <v>13</v>
      </c>
      <c r="B11" t="s">
        <v>22</v>
      </c>
      <c r="C11" t="s">
        <v>12</v>
      </c>
      <c r="D11">
        <v>1</v>
      </c>
    </row>
    <row r="12" spans="1:6" x14ac:dyDescent="0.35">
      <c r="A12" t="s">
        <v>24</v>
      </c>
      <c r="B12" t="s">
        <v>25</v>
      </c>
      <c r="C12" t="s">
        <v>12</v>
      </c>
      <c r="D12">
        <v>1</v>
      </c>
    </row>
    <row r="13" spans="1:6" x14ac:dyDescent="0.35">
      <c r="A13" t="s">
        <v>150</v>
      </c>
      <c r="B13" t="s">
        <v>151</v>
      </c>
      <c r="C13" t="s">
        <v>12</v>
      </c>
    </row>
    <row r="14" spans="1:6" x14ac:dyDescent="0.35">
      <c r="A14" t="s">
        <v>27</v>
      </c>
      <c r="B14" t="s">
        <v>28</v>
      </c>
      <c r="C14" t="s">
        <v>12</v>
      </c>
    </row>
    <row r="15" spans="1:6" x14ac:dyDescent="0.35">
      <c r="A15" t="s">
        <v>152</v>
      </c>
      <c r="B15" t="s">
        <v>153</v>
      </c>
      <c r="C15" t="s">
        <v>12</v>
      </c>
    </row>
    <row r="16" spans="1:6" x14ac:dyDescent="0.35">
      <c r="A16" t="s">
        <v>152</v>
      </c>
      <c r="B16" t="s">
        <v>154</v>
      </c>
      <c r="C16" t="s">
        <v>12</v>
      </c>
    </row>
    <row r="17" spans="1:3" x14ac:dyDescent="0.35">
      <c r="A17" t="s">
        <v>29</v>
      </c>
      <c r="B17" t="s">
        <v>155</v>
      </c>
      <c r="C17" t="s">
        <v>30</v>
      </c>
    </row>
    <row r="18" spans="1:3" x14ac:dyDescent="0.35">
      <c r="A18" t="s">
        <v>29</v>
      </c>
      <c r="B18" t="s">
        <v>156</v>
      </c>
      <c r="C18" t="s">
        <v>30</v>
      </c>
    </row>
    <row r="19" spans="1:3" x14ac:dyDescent="0.35">
      <c r="A19" t="s">
        <v>29</v>
      </c>
      <c r="B19" t="s">
        <v>157</v>
      </c>
      <c r="C19" t="s">
        <v>30</v>
      </c>
    </row>
    <row r="20" spans="1:3" x14ac:dyDescent="0.35">
      <c r="A20" t="s">
        <v>29</v>
      </c>
      <c r="B20" t="s">
        <v>158</v>
      </c>
      <c r="C20" t="s">
        <v>30</v>
      </c>
    </row>
    <row r="21" spans="1:3" x14ac:dyDescent="0.35">
      <c r="A21" t="s">
        <v>29</v>
      </c>
      <c r="B21" t="s">
        <v>32</v>
      </c>
      <c r="C21" t="s">
        <v>30</v>
      </c>
    </row>
    <row r="22" spans="1:3" x14ac:dyDescent="0.35">
      <c r="A22" t="s">
        <v>29</v>
      </c>
      <c r="B22" t="s">
        <v>159</v>
      </c>
      <c r="C22" t="s">
        <v>30</v>
      </c>
    </row>
    <row r="23" spans="1:3" x14ac:dyDescent="0.35">
      <c r="A23" t="s">
        <v>34</v>
      </c>
      <c r="B23" t="s">
        <v>35</v>
      </c>
      <c r="C23" t="s">
        <v>30</v>
      </c>
    </row>
    <row r="24" spans="1:3" x14ac:dyDescent="0.35">
      <c r="A24" t="s">
        <v>160</v>
      </c>
      <c r="B24" t="s">
        <v>161</v>
      </c>
      <c r="C24" t="s">
        <v>11</v>
      </c>
    </row>
    <row r="25" spans="1:3" x14ac:dyDescent="0.35">
      <c r="A25" t="s">
        <v>37</v>
      </c>
      <c r="B25" t="s">
        <v>38</v>
      </c>
      <c r="C25" t="s">
        <v>11</v>
      </c>
    </row>
    <row r="26" spans="1:3" x14ac:dyDescent="0.35">
      <c r="A26" t="s">
        <v>40</v>
      </c>
      <c r="B26" t="s">
        <v>41</v>
      </c>
      <c r="C26" t="s">
        <v>11</v>
      </c>
    </row>
    <row r="27" spans="1:3" x14ac:dyDescent="0.35">
      <c r="A27" t="s">
        <v>162</v>
      </c>
      <c r="B27" t="s">
        <v>163</v>
      </c>
      <c r="C27" t="s">
        <v>11</v>
      </c>
    </row>
    <row r="28" spans="1:3" x14ac:dyDescent="0.35">
      <c r="A28" t="s">
        <v>43</v>
      </c>
      <c r="B28" t="s">
        <v>44</v>
      </c>
      <c r="C28" t="s">
        <v>11</v>
      </c>
    </row>
    <row r="29" spans="1:3" x14ac:dyDescent="0.35">
      <c r="A29" t="s">
        <v>43</v>
      </c>
      <c r="B29" t="s">
        <v>164</v>
      </c>
      <c r="C29" t="s">
        <v>11</v>
      </c>
    </row>
    <row r="30" spans="1:3" x14ac:dyDescent="0.35">
      <c r="A30" t="s">
        <v>43</v>
      </c>
      <c r="B30" t="s">
        <v>165</v>
      </c>
      <c r="C30" t="s">
        <v>11</v>
      </c>
    </row>
    <row r="31" spans="1:3" x14ac:dyDescent="0.35">
      <c r="A31" t="s">
        <v>43</v>
      </c>
      <c r="B31" t="s">
        <v>166</v>
      </c>
      <c r="C31" t="s">
        <v>11</v>
      </c>
    </row>
    <row r="32" spans="1:3" x14ac:dyDescent="0.35">
      <c r="A32" t="s">
        <v>43</v>
      </c>
      <c r="B32" t="s">
        <v>167</v>
      </c>
      <c r="C32" t="s">
        <v>11</v>
      </c>
    </row>
    <row r="33" spans="1:3" x14ac:dyDescent="0.35">
      <c r="A33" t="s">
        <v>43</v>
      </c>
      <c r="B33" t="s">
        <v>168</v>
      </c>
      <c r="C33" t="s">
        <v>11</v>
      </c>
    </row>
    <row r="34" spans="1:3" x14ac:dyDescent="0.35">
      <c r="A34" t="s">
        <v>43</v>
      </c>
      <c r="B34" t="s">
        <v>169</v>
      </c>
      <c r="C34" t="s">
        <v>11</v>
      </c>
    </row>
    <row r="35" spans="1:3" x14ac:dyDescent="0.35">
      <c r="A35" t="s">
        <v>43</v>
      </c>
      <c r="B35" t="s">
        <v>170</v>
      </c>
      <c r="C35" t="s">
        <v>11</v>
      </c>
    </row>
    <row r="36" spans="1:3" x14ac:dyDescent="0.35">
      <c r="A36" t="s">
        <v>43</v>
      </c>
      <c r="B36" t="s">
        <v>171</v>
      </c>
      <c r="C36" t="s">
        <v>11</v>
      </c>
    </row>
    <row r="37" spans="1:3" x14ac:dyDescent="0.35">
      <c r="A37" t="s">
        <v>43</v>
      </c>
      <c r="B37" t="s">
        <v>172</v>
      </c>
      <c r="C37" t="s">
        <v>11</v>
      </c>
    </row>
    <row r="38" spans="1:3" x14ac:dyDescent="0.35">
      <c r="A38" t="s">
        <v>43</v>
      </c>
      <c r="B38" t="s">
        <v>173</v>
      </c>
      <c r="C38" t="s">
        <v>11</v>
      </c>
    </row>
    <row r="39" spans="1:3" x14ac:dyDescent="0.35">
      <c r="A39" t="s">
        <v>43</v>
      </c>
      <c r="B39" t="s">
        <v>174</v>
      </c>
      <c r="C39" t="s">
        <v>11</v>
      </c>
    </row>
    <row r="40" spans="1:3" x14ac:dyDescent="0.35">
      <c r="A40" t="s">
        <v>175</v>
      </c>
      <c r="B40" t="s">
        <v>176</v>
      </c>
      <c r="C40" t="s">
        <v>45</v>
      </c>
    </row>
    <row r="41" spans="1:3" x14ac:dyDescent="0.35">
      <c r="A41" t="s">
        <v>175</v>
      </c>
      <c r="B41" t="s">
        <v>177</v>
      </c>
      <c r="C41" t="s">
        <v>45</v>
      </c>
    </row>
    <row r="42" spans="1:3" x14ac:dyDescent="0.35">
      <c r="A42" t="s">
        <v>47</v>
      </c>
      <c r="B42" t="s">
        <v>48</v>
      </c>
      <c r="C42" t="s">
        <v>45</v>
      </c>
    </row>
    <row r="43" spans="1:3" x14ac:dyDescent="0.35">
      <c r="A43" t="s">
        <v>178</v>
      </c>
      <c r="B43" t="s">
        <v>179</v>
      </c>
      <c r="C43" t="s">
        <v>12</v>
      </c>
    </row>
    <row r="44" spans="1:3" x14ac:dyDescent="0.35">
      <c r="A44" t="s">
        <v>180</v>
      </c>
      <c r="B44" t="s">
        <v>181</v>
      </c>
      <c r="C44" t="s">
        <v>12</v>
      </c>
    </row>
    <row r="45" spans="1:3" x14ac:dyDescent="0.35">
      <c r="A45" t="s">
        <v>182</v>
      </c>
      <c r="B45" t="s">
        <v>183</v>
      </c>
      <c r="C45" t="s">
        <v>30</v>
      </c>
    </row>
    <row r="46" spans="1:3" x14ac:dyDescent="0.35">
      <c r="A46" t="s">
        <v>184</v>
      </c>
      <c r="B46" t="s">
        <v>185</v>
      </c>
      <c r="C46" t="s">
        <v>30</v>
      </c>
    </row>
    <row r="47" spans="1:3" x14ac:dyDescent="0.35">
      <c r="A47" t="s">
        <v>186</v>
      </c>
      <c r="B47" t="s">
        <v>187</v>
      </c>
      <c r="C47" t="s">
        <v>12</v>
      </c>
    </row>
    <row r="48" spans="1:3" x14ac:dyDescent="0.35">
      <c r="A48" t="s">
        <v>188</v>
      </c>
      <c r="B48" t="s">
        <v>189</v>
      </c>
      <c r="C48" t="s">
        <v>45</v>
      </c>
    </row>
    <row r="49" spans="1:4" x14ac:dyDescent="0.35">
      <c r="A49" t="s">
        <v>190</v>
      </c>
      <c r="C49" t="s">
        <v>11</v>
      </c>
    </row>
    <row r="50" spans="1:4" x14ac:dyDescent="0.35">
      <c r="A50" t="s">
        <v>50</v>
      </c>
      <c r="B50" t="s">
        <v>51</v>
      </c>
      <c r="C50" t="s">
        <v>12</v>
      </c>
    </row>
    <row r="51" spans="1:4" x14ac:dyDescent="0.35">
      <c r="A51" t="s">
        <v>53</v>
      </c>
      <c r="B51" t="s">
        <v>35</v>
      </c>
      <c r="C51" t="s">
        <v>12</v>
      </c>
    </row>
    <row r="52" spans="1:4" x14ac:dyDescent="0.35">
      <c r="A52" t="s">
        <v>55</v>
      </c>
      <c r="B52" t="s">
        <v>56</v>
      </c>
      <c r="C52" t="s">
        <v>12</v>
      </c>
    </row>
    <row r="53" spans="1:4" x14ac:dyDescent="0.35">
      <c r="A53" t="s">
        <v>58</v>
      </c>
      <c r="B53" t="s">
        <v>59</v>
      </c>
      <c r="C53" t="s">
        <v>12</v>
      </c>
    </row>
    <row r="54" spans="1:4" x14ac:dyDescent="0.35">
      <c r="A54" t="s">
        <v>61</v>
      </c>
      <c r="B54" t="s">
        <v>62</v>
      </c>
      <c r="C54" t="s">
        <v>12</v>
      </c>
    </row>
    <row r="55" spans="1:4" x14ac:dyDescent="0.35">
      <c r="A55" t="s">
        <v>64</v>
      </c>
      <c r="B55" t="s">
        <v>65</v>
      </c>
      <c r="C55" t="s">
        <v>12</v>
      </c>
    </row>
    <row r="56" spans="1:4" x14ac:dyDescent="0.35">
      <c r="A56" t="s">
        <v>64</v>
      </c>
      <c r="B56" t="s">
        <v>191</v>
      </c>
      <c r="C56" t="s">
        <v>12</v>
      </c>
    </row>
    <row r="57" spans="1:4" x14ac:dyDescent="0.35">
      <c r="A57" t="s">
        <v>67</v>
      </c>
      <c r="B57" t="s">
        <v>68</v>
      </c>
      <c r="C57" t="s">
        <v>12</v>
      </c>
    </row>
    <row r="58" spans="1:4" x14ac:dyDescent="0.35">
      <c r="A58" t="s">
        <v>70</v>
      </c>
      <c r="B58" t="s">
        <v>71</v>
      </c>
      <c r="C58" t="s">
        <v>12</v>
      </c>
      <c r="D58">
        <v>1</v>
      </c>
    </row>
    <row r="59" spans="1:4" x14ac:dyDescent="0.35">
      <c r="A59" t="s">
        <v>73</v>
      </c>
      <c r="B59" t="s">
        <v>74</v>
      </c>
      <c r="C59" t="s">
        <v>12</v>
      </c>
    </row>
    <row r="60" spans="1:4" x14ac:dyDescent="0.35">
      <c r="A60" t="s">
        <v>76</v>
      </c>
      <c r="C60" t="s">
        <v>77</v>
      </c>
    </row>
    <row r="61" spans="1:4" x14ac:dyDescent="0.35">
      <c r="A61" t="s">
        <v>192</v>
      </c>
      <c r="C61" t="s">
        <v>11</v>
      </c>
    </row>
    <row r="62" spans="1:4" x14ac:dyDescent="0.35">
      <c r="A62" t="s">
        <v>193</v>
      </c>
      <c r="B62" t="s">
        <v>194</v>
      </c>
      <c r="C62" t="s">
        <v>12</v>
      </c>
    </row>
    <row r="63" spans="1:4" x14ac:dyDescent="0.35">
      <c r="A63" t="s">
        <v>79</v>
      </c>
      <c r="B63" t="s">
        <v>80</v>
      </c>
      <c r="C63" t="s">
        <v>77</v>
      </c>
    </row>
    <row r="64" spans="1:4" x14ac:dyDescent="0.35">
      <c r="A64" t="s">
        <v>79</v>
      </c>
      <c r="B64" t="s">
        <v>195</v>
      </c>
      <c r="C64" t="s">
        <v>77</v>
      </c>
    </row>
    <row r="65" spans="1:3" x14ac:dyDescent="0.35">
      <c r="A65" t="s">
        <v>196</v>
      </c>
      <c r="C65" t="s">
        <v>11</v>
      </c>
    </row>
    <row r="66" spans="1:3" x14ac:dyDescent="0.35">
      <c r="A66" t="s">
        <v>197</v>
      </c>
      <c r="C66" t="s">
        <v>77</v>
      </c>
    </row>
    <row r="67" spans="1:3" x14ac:dyDescent="0.35">
      <c r="A67" t="s">
        <v>198</v>
      </c>
      <c r="C67" t="s">
        <v>77</v>
      </c>
    </row>
    <row r="68" spans="1:3" x14ac:dyDescent="0.35">
      <c r="A68" t="s">
        <v>82</v>
      </c>
      <c r="B68" t="s">
        <v>83</v>
      </c>
      <c r="C68" t="s">
        <v>84</v>
      </c>
    </row>
    <row r="69" spans="1:3" x14ac:dyDescent="0.35">
      <c r="A69" t="s">
        <v>199</v>
      </c>
      <c r="C69" t="s">
        <v>11</v>
      </c>
    </row>
    <row r="70" spans="1:3" x14ac:dyDescent="0.35">
      <c r="A70" t="s">
        <v>200</v>
      </c>
      <c r="C70" t="s">
        <v>12</v>
      </c>
    </row>
    <row r="71" spans="1:3" x14ac:dyDescent="0.35">
      <c r="A71" t="s">
        <v>201</v>
      </c>
      <c r="B71" t="s">
        <v>202</v>
      </c>
      <c r="C71" t="s">
        <v>12</v>
      </c>
    </row>
    <row r="72" spans="1:3" x14ac:dyDescent="0.35">
      <c r="A72" t="s">
        <v>85</v>
      </c>
      <c r="B72" t="s">
        <v>203</v>
      </c>
      <c r="C72" t="s">
        <v>12</v>
      </c>
    </row>
    <row r="73" spans="1:3" x14ac:dyDescent="0.35">
      <c r="A73" t="s">
        <v>85</v>
      </c>
      <c r="B73" t="s">
        <v>87</v>
      </c>
      <c r="C73" t="s">
        <v>12</v>
      </c>
    </row>
    <row r="74" spans="1:3" x14ac:dyDescent="0.35">
      <c r="A74" t="s">
        <v>204</v>
      </c>
      <c r="C74" t="s">
        <v>12</v>
      </c>
    </row>
    <row r="75" spans="1:3" x14ac:dyDescent="0.35">
      <c r="A75" t="s">
        <v>205</v>
      </c>
      <c r="B75" t="s">
        <v>206</v>
      </c>
      <c r="C75" t="s">
        <v>12</v>
      </c>
    </row>
    <row r="76" spans="1:3" x14ac:dyDescent="0.35">
      <c r="A76" t="s">
        <v>207</v>
      </c>
      <c r="C76" t="s">
        <v>45</v>
      </c>
    </row>
    <row r="77" spans="1:3" x14ac:dyDescent="0.35">
      <c r="A77" t="s">
        <v>208</v>
      </c>
      <c r="B77" t="s">
        <v>209</v>
      </c>
      <c r="C77" t="s">
        <v>12</v>
      </c>
    </row>
    <row r="78" spans="1:3" x14ac:dyDescent="0.35">
      <c r="A78" t="s">
        <v>210</v>
      </c>
      <c r="B78" t="s">
        <v>209</v>
      </c>
      <c r="C78" t="s">
        <v>12</v>
      </c>
    </row>
    <row r="79" spans="1:3" x14ac:dyDescent="0.35">
      <c r="A79" t="s">
        <v>211</v>
      </c>
      <c r="B79" t="s">
        <v>209</v>
      </c>
      <c r="C79" t="s">
        <v>12</v>
      </c>
    </row>
    <row r="80" spans="1:3" x14ac:dyDescent="0.35">
      <c r="A80" t="s">
        <v>212</v>
      </c>
      <c r="B80" t="s">
        <v>209</v>
      </c>
      <c r="C80" t="s">
        <v>213</v>
      </c>
    </row>
    <row r="81" spans="1:3" x14ac:dyDescent="0.35">
      <c r="A81" t="s">
        <v>214</v>
      </c>
      <c r="B81" t="s">
        <v>209</v>
      </c>
      <c r="C81" t="s">
        <v>213</v>
      </c>
    </row>
    <row r="82" spans="1:3" x14ac:dyDescent="0.35">
      <c r="A82" t="s">
        <v>215</v>
      </c>
      <c r="B82" t="s">
        <v>209</v>
      </c>
      <c r="C82" t="s">
        <v>213</v>
      </c>
    </row>
    <row r="83" spans="1:3" x14ac:dyDescent="0.35">
      <c r="A83" t="s">
        <v>216</v>
      </c>
      <c r="B83" t="s">
        <v>209</v>
      </c>
      <c r="C83" t="s">
        <v>12</v>
      </c>
    </row>
    <row r="84" spans="1:3" x14ac:dyDescent="0.35">
      <c r="A84" t="s">
        <v>217</v>
      </c>
      <c r="B84" t="s">
        <v>209</v>
      </c>
      <c r="C84" t="s">
        <v>12</v>
      </c>
    </row>
    <row r="85" spans="1:3" x14ac:dyDescent="0.35">
      <c r="A85" t="s">
        <v>218</v>
      </c>
      <c r="B85" t="s">
        <v>209</v>
      </c>
      <c r="C85" t="s">
        <v>12</v>
      </c>
    </row>
    <row r="86" spans="1:3" x14ac:dyDescent="0.35">
      <c r="A86" t="s">
        <v>219</v>
      </c>
      <c r="B86" t="s">
        <v>209</v>
      </c>
      <c r="C86" t="s">
        <v>12</v>
      </c>
    </row>
    <row r="87" spans="1:3" x14ac:dyDescent="0.35">
      <c r="A87" t="s">
        <v>220</v>
      </c>
      <c r="B87" t="s">
        <v>209</v>
      </c>
      <c r="C87" t="s">
        <v>12</v>
      </c>
    </row>
    <row r="88" spans="1:3" x14ac:dyDescent="0.35">
      <c r="A88" t="s">
        <v>221</v>
      </c>
      <c r="B88" t="s">
        <v>209</v>
      </c>
      <c r="C88" t="s">
        <v>12</v>
      </c>
    </row>
    <row r="89" spans="1:3" x14ac:dyDescent="0.35">
      <c r="A89" t="s">
        <v>222</v>
      </c>
      <c r="B89" t="s">
        <v>209</v>
      </c>
      <c r="C89" t="s">
        <v>12</v>
      </c>
    </row>
    <row r="90" spans="1:3" x14ac:dyDescent="0.35">
      <c r="A90" t="s">
        <v>223</v>
      </c>
      <c r="B90" t="s">
        <v>209</v>
      </c>
      <c r="C90" t="s">
        <v>12</v>
      </c>
    </row>
    <row r="91" spans="1:3" x14ac:dyDescent="0.35">
      <c r="A91" t="s">
        <v>89</v>
      </c>
      <c r="C91" t="s">
        <v>12</v>
      </c>
    </row>
    <row r="92" spans="1:3" x14ac:dyDescent="0.35">
      <c r="A92" t="s">
        <v>91</v>
      </c>
      <c r="B92" t="s">
        <v>92</v>
      </c>
      <c r="C92" t="s">
        <v>12</v>
      </c>
    </row>
    <row r="93" spans="1:3" x14ac:dyDescent="0.35">
      <c r="A93" t="s">
        <v>94</v>
      </c>
      <c r="B93" t="s">
        <v>95</v>
      </c>
      <c r="C93" t="s">
        <v>12</v>
      </c>
    </row>
    <row r="94" spans="1:3" x14ac:dyDescent="0.35">
      <c r="A94" t="s">
        <v>224</v>
      </c>
      <c r="C94" t="s">
        <v>45</v>
      </c>
    </row>
    <row r="95" spans="1:3" x14ac:dyDescent="0.35">
      <c r="A95" t="s">
        <v>225</v>
      </c>
      <c r="B95" t="s">
        <v>226</v>
      </c>
      <c r="C95" t="s">
        <v>12</v>
      </c>
    </row>
    <row r="96" spans="1:3" x14ac:dyDescent="0.35">
      <c r="A96" t="s">
        <v>227</v>
      </c>
      <c r="B96" t="s">
        <v>228</v>
      </c>
      <c r="C96" t="s">
        <v>12</v>
      </c>
    </row>
    <row r="97" spans="1:3" x14ac:dyDescent="0.35">
      <c r="A97" t="s">
        <v>229</v>
      </c>
      <c r="B97" t="s">
        <v>228</v>
      </c>
      <c r="C97" t="s">
        <v>12</v>
      </c>
    </row>
    <row r="98" spans="1:3" x14ac:dyDescent="0.35">
      <c r="A98" t="s">
        <v>230</v>
      </c>
      <c r="B98" t="s">
        <v>231</v>
      </c>
      <c r="C98" t="s">
        <v>12</v>
      </c>
    </row>
    <row r="99" spans="1:3" x14ac:dyDescent="0.35">
      <c r="A99" t="s">
        <v>232</v>
      </c>
      <c r="B99" t="s">
        <v>233</v>
      </c>
      <c r="C99" t="s">
        <v>12</v>
      </c>
    </row>
    <row r="100" spans="1:3" x14ac:dyDescent="0.35">
      <c r="A100" t="s">
        <v>234</v>
      </c>
      <c r="B100" t="s">
        <v>235</v>
      </c>
      <c r="C100" t="s">
        <v>12</v>
      </c>
    </row>
    <row r="101" spans="1:3" x14ac:dyDescent="0.35">
      <c r="A101" t="s">
        <v>97</v>
      </c>
      <c r="B101" t="s">
        <v>98</v>
      </c>
      <c r="C101" t="s">
        <v>12</v>
      </c>
    </row>
    <row r="102" spans="1:3" x14ac:dyDescent="0.35">
      <c r="A102" t="s">
        <v>99</v>
      </c>
      <c r="B102" t="s">
        <v>100</v>
      </c>
      <c r="C10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C07AA-7608-497F-A289-534FF125440D}">
  <sheetPr>
    <tabColor theme="9" tint="0.59999389629810485"/>
  </sheetPr>
  <dimension ref="A1:W7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12.81640625" customWidth="1"/>
  </cols>
  <sheetData>
    <row r="1" spans="1:23" x14ac:dyDescent="0.35">
      <c r="A1" s="1" t="s">
        <v>0</v>
      </c>
      <c r="B1" s="1" t="s">
        <v>243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5">
      <c r="A2" s="1" t="s">
        <v>103</v>
      </c>
      <c r="B2" s="1" t="s">
        <v>363</v>
      </c>
      <c r="C2">
        <v>8</v>
      </c>
      <c r="D2">
        <f t="shared" ref="D2:D4" si="0">C2-0.1*C2</f>
        <v>7.2</v>
      </c>
      <c r="E2">
        <f t="shared" ref="E2:E4" si="1">C2+0.1*C2</f>
        <v>8.8000000000000007</v>
      </c>
      <c r="F2">
        <f t="shared" ref="F2:F4" si="2">(C2-D2)/(E2-D2)</f>
        <v>0.49999999999999972</v>
      </c>
      <c r="G2">
        <f t="shared" ref="G2:G4" si="3">D2</f>
        <v>7.2</v>
      </c>
      <c r="H2">
        <f t="shared" ref="H2:H4" si="4">E2-D2</f>
        <v>1.6000000000000005</v>
      </c>
    </row>
    <row r="3" spans="1:23" x14ac:dyDescent="0.35">
      <c r="A3" s="1" t="s">
        <v>104</v>
      </c>
      <c r="B3" s="1" t="s">
        <v>363</v>
      </c>
      <c r="C3">
        <v>8</v>
      </c>
      <c r="D3">
        <f t="shared" si="0"/>
        <v>7.2</v>
      </c>
      <c r="E3">
        <f t="shared" si="1"/>
        <v>8.8000000000000007</v>
      </c>
      <c r="F3">
        <f t="shared" si="2"/>
        <v>0.49999999999999972</v>
      </c>
      <c r="G3">
        <f t="shared" si="3"/>
        <v>7.2</v>
      </c>
      <c r="H3">
        <f t="shared" si="4"/>
        <v>1.6000000000000005</v>
      </c>
    </row>
    <row r="4" spans="1:23" x14ac:dyDescent="0.35">
      <c r="A4" s="1" t="s">
        <v>105</v>
      </c>
      <c r="B4" s="1" t="s">
        <v>363</v>
      </c>
      <c r="C4">
        <v>8</v>
      </c>
      <c r="D4">
        <f t="shared" si="0"/>
        <v>7.2</v>
      </c>
      <c r="E4">
        <f t="shared" si="1"/>
        <v>8.8000000000000007</v>
      </c>
      <c r="F4">
        <f t="shared" si="2"/>
        <v>0.49999999999999972</v>
      </c>
      <c r="G4">
        <f t="shared" si="3"/>
        <v>7.2</v>
      </c>
      <c r="H4">
        <f t="shared" si="4"/>
        <v>1.6000000000000005</v>
      </c>
    </row>
    <row r="5" spans="1:23" x14ac:dyDescent="0.35">
      <c r="A5" s="1" t="s">
        <v>355</v>
      </c>
      <c r="B5" s="1" t="s">
        <v>363</v>
      </c>
      <c r="C5">
        <v>8</v>
      </c>
      <c r="D5">
        <f t="shared" ref="D5:D7" si="5">C5-0.1*C5</f>
        <v>7.2</v>
      </c>
      <c r="E5">
        <f t="shared" ref="E5:E7" si="6">C5+0.1*C5</f>
        <v>8.8000000000000007</v>
      </c>
      <c r="F5">
        <f t="shared" ref="F5:F7" si="7">(C5-D5)/(E5-D5)</f>
        <v>0.49999999999999972</v>
      </c>
      <c r="G5">
        <f t="shared" ref="G5:G7" si="8">D5</f>
        <v>7.2</v>
      </c>
      <c r="H5">
        <f t="shared" ref="H5:H7" si="9">E5-D5</f>
        <v>1.6000000000000005</v>
      </c>
    </row>
    <row r="6" spans="1:23" x14ac:dyDescent="0.35">
      <c r="A6" s="1" t="s">
        <v>356</v>
      </c>
      <c r="B6" s="1" t="s">
        <v>363</v>
      </c>
      <c r="C6">
        <v>8</v>
      </c>
      <c r="D6">
        <f t="shared" si="5"/>
        <v>7.2</v>
      </c>
      <c r="E6">
        <f t="shared" si="6"/>
        <v>8.8000000000000007</v>
      </c>
      <c r="F6">
        <f t="shared" si="7"/>
        <v>0.49999999999999972</v>
      </c>
      <c r="G6">
        <f t="shared" si="8"/>
        <v>7.2</v>
      </c>
      <c r="H6">
        <f t="shared" si="9"/>
        <v>1.6000000000000005</v>
      </c>
    </row>
    <row r="7" spans="1:23" x14ac:dyDescent="0.35">
      <c r="A7" s="1" t="s">
        <v>357</v>
      </c>
      <c r="B7" s="1" t="s">
        <v>363</v>
      </c>
      <c r="C7">
        <v>8</v>
      </c>
      <c r="D7">
        <f t="shared" si="5"/>
        <v>7.2</v>
      </c>
      <c r="E7">
        <f t="shared" si="6"/>
        <v>8.8000000000000007</v>
      </c>
      <c r="F7">
        <f t="shared" si="7"/>
        <v>0.49999999999999972</v>
      </c>
      <c r="G7">
        <f t="shared" si="8"/>
        <v>7.2</v>
      </c>
      <c r="H7">
        <f t="shared" si="9"/>
        <v>1.6000000000000005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1FB25-2B76-45C3-BD74-5B2784093A28}">
  <sheetPr>
    <tabColor theme="9" tint="0.59999389629810485"/>
  </sheetPr>
  <dimension ref="A1:W7"/>
  <sheetViews>
    <sheetView workbookViewId="0">
      <selection activeCell="E13" sqref="E13"/>
    </sheetView>
  </sheetViews>
  <sheetFormatPr defaultRowHeight="14.5" x14ac:dyDescent="0.35"/>
  <cols>
    <col min="1" max="1" width="12.81640625" bestFit="1" customWidth="1"/>
    <col min="2" max="2" width="12.81640625" customWidth="1"/>
    <col min="3" max="3" width="19.90625" bestFit="1" customWidth="1"/>
    <col min="4" max="4" width="15" bestFit="1" customWidth="1"/>
    <col min="5" max="5" width="15.54296875" bestFit="1" customWidth="1"/>
    <col min="6" max="6" width="13.1796875" bestFit="1" customWidth="1"/>
  </cols>
  <sheetData>
    <row r="1" spans="1:23" x14ac:dyDescent="0.35">
      <c r="A1" s="1" t="s">
        <v>0</v>
      </c>
      <c r="B1" s="1" t="s">
        <v>243</v>
      </c>
      <c r="C1" s="1" t="s">
        <v>110</v>
      </c>
      <c r="D1" s="1" t="s">
        <v>111</v>
      </c>
      <c r="E1" s="1" t="s">
        <v>112</v>
      </c>
      <c r="F1" s="1" t="s">
        <v>109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5">
      <c r="A2" s="1" t="s">
        <v>103</v>
      </c>
      <c r="B2" s="1" t="s">
        <v>363</v>
      </c>
      <c r="C2">
        <v>4</v>
      </c>
      <c r="D2">
        <v>3.6</v>
      </c>
      <c r="E2">
        <v>4.4000000000000004</v>
      </c>
      <c r="F2">
        <v>0.49999999999999972</v>
      </c>
      <c r="G2">
        <v>3.6</v>
      </c>
      <c r="H2">
        <v>0.80000000000000027</v>
      </c>
    </row>
    <row r="3" spans="1:23" x14ac:dyDescent="0.35">
      <c r="A3" s="1" t="s">
        <v>104</v>
      </c>
      <c r="B3" s="1" t="s">
        <v>363</v>
      </c>
      <c r="C3">
        <v>4</v>
      </c>
      <c r="D3">
        <v>3.6</v>
      </c>
      <c r="E3">
        <v>4.4000000000000004</v>
      </c>
      <c r="F3">
        <v>0.49999999999999972</v>
      </c>
      <c r="G3">
        <v>3.6</v>
      </c>
      <c r="H3">
        <v>0.80000000000000027</v>
      </c>
    </row>
    <row r="4" spans="1:23" x14ac:dyDescent="0.35">
      <c r="A4" s="1" t="s">
        <v>105</v>
      </c>
      <c r="B4" s="1" t="s">
        <v>363</v>
      </c>
      <c r="C4">
        <v>4</v>
      </c>
      <c r="D4">
        <v>3.6</v>
      </c>
      <c r="E4">
        <v>4.4000000000000004</v>
      </c>
      <c r="F4">
        <v>0.49999999999999972</v>
      </c>
      <c r="G4">
        <v>3.6</v>
      </c>
      <c r="H4">
        <v>0.80000000000000027</v>
      </c>
    </row>
    <row r="5" spans="1:23" x14ac:dyDescent="0.35">
      <c r="A5" s="1" t="s">
        <v>355</v>
      </c>
      <c r="B5" s="1" t="s">
        <v>363</v>
      </c>
      <c r="C5">
        <v>4</v>
      </c>
      <c r="D5">
        <v>3.6</v>
      </c>
      <c r="E5">
        <v>4.4000000000000004</v>
      </c>
      <c r="F5">
        <v>0.49999999999999972</v>
      </c>
      <c r="G5">
        <v>3.6</v>
      </c>
      <c r="H5">
        <v>0.80000000000000027</v>
      </c>
    </row>
    <row r="6" spans="1:23" x14ac:dyDescent="0.35">
      <c r="A6" s="1" t="s">
        <v>356</v>
      </c>
      <c r="B6" s="1" t="s">
        <v>363</v>
      </c>
      <c r="C6">
        <v>4</v>
      </c>
      <c r="D6">
        <v>3.6</v>
      </c>
      <c r="E6">
        <v>4.4000000000000004</v>
      </c>
      <c r="F6">
        <v>0.49999999999999972</v>
      </c>
      <c r="G6">
        <v>3.6</v>
      </c>
      <c r="H6">
        <v>0.80000000000000027</v>
      </c>
    </row>
    <row r="7" spans="1:23" x14ac:dyDescent="0.35">
      <c r="A7" s="1" t="s">
        <v>357</v>
      </c>
      <c r="B7" s="1" t="s">
        <v>363</v>
      </c>
      <c r="C7">
        <v>4</v>
      </c>
      <c r="D7">
        <v>3.6</v>
      </c>
      <c r="E7">
        <v>4.4000000000000004</v>
      </c>
      <c r="F7">
        <v>0.49999999999999972</v>
      </c>
      <c r="G7">
        <v>3.6</v>
      </c>
      <c r="H7">
        <v>0.80000000000000027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656C-3091-4D03-95F4-77AC7CEF4926}">
  <sheetPr>
    <tabColor theme="9" tint="0.59999389629810485"/>
  </sheetPr>
  <dimension ref="A1:W7"/>
  <sheetViews>
    <sheetView workbookViewId="0">
      <selection activeCell="G17" sqref="G17"/>
    </sheetView>
  </sheetViews>
  <sheetFormatPr defaultRowHeight="14.5" x14ac:dyDescent="0.35"/>
  <cols>
    <col min="1" max="1" width="12.81640625" bestFit="1" customWidth="1"/>
    <col min="2" max="2" width="12.81640625" customWidth="1"/>
  </cols>
  <sheetData>
    <row r="1" spans="1:23" x14ac:dyDescent="0.35">
      <c r="A1" s="1" t="s">
        <v>0</v>
      </c>
      <c r="B1" s="1" t="s">
        <v>243</v>
      </c>
      <c r="C1" s="1" t="s">
        <v>113</v>
      </c>
      <c r="D1" s="1" t="s">
        <v>114</v>
      </c>
      <c r="E1" s="1" t="s">
        <v>115</v>
      </c>
      <c r="F1" s="1" t="s">
        <v>109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5">
      <c r="A2" s="1" t="s">
        <v>103</v>
      </c>
      <c r="B2" s="1" t="s">
        <v>363</v>
      </c>
      <c r="C2">
        <v>0.3</v>
      </c>
      <c r="D2">
        <f t="shared" ref="D2:D4" si="0">C2-0.1*C2</f>
        <v>0.27</v>
      </c>
      <c r="E2">
        <f t="shared" ref="E2:E4" si="1">C2+0.1*C2</f>
        <v>0.32999999999999996</v>
      </c>
      <c r="F2">
        <f t="shared" ref="F2:F4" si="2">(C2-D2)/(E2-D2)</f>
        <v>0.5</v>
      </c>
      <c r="G2">
        <f t="shared" ref="G2:G4" si="3">D2</f>
        <v>0.27</v>
      </c>
      <c r="H2">
        <f t="shared" ref="H2:H4" si="4">E2-D2</f>
        <v>5.9999999999999942E-2</v>
      </c>
    </row>
    <row r="3" spans="1:23" x14ac:dyDescent="0.35">
      <c r="A3" s="1" t="s">
        <v>104</v>
      </c>
      <c r="B3" s="1" t="s">
        <v>363</v>
      </c>
      <c r="C3">
        <v>0.3</v>
      </c>
      <c r="D3">
        <f t="shared" si="0"/>
        <v>0.27</v>
      </c>
      <c r="E3">
        <f t="shared" si="1"/>
        <v>0.32999999999999996</v>
      </c>
      <c r="F3">
        <f t="shared" si="2"/>
        <v>0.5</v>
      </c>
      <c r="G3">
        <f t="shared" si="3"/>
        <v>0.27</v>
      </c>
      <c r="H3">
        <f t="shared" si="4"/>
        <v>5.9999999999999942E-2</v>
      </c>
    </row>
    <row r="4" spans="1:23" x14ac:dyDescent="0.35">
      <c r="A4" s="1" t="s">
        <v>105</v>
      </c>
      <c r="B4" s="1" t="s">
        <v>363</v>
      </c>
      <c r="C4">
        <v>0.4</v>
      </c>
      <c r="D4">
        <f t="shared" si="0"/>
        <v>0.36</v>
      </c>
      <c r="E4">
        <f t="shared" si="1"/>
        <v>0.44000000000000006</v>
      </c>
      <c r="F4">
        <f t="shared" si="2"/>
        <v>0.5</v>
      </c>
      <c r="G4">
        <f t="shared" si="3"/>
        <v>0.36</v>
      </c>
      <c r="H4">
        <f t="shared" si="4"/>
        <v>8.0000000000000071E-2</v>
      </c>
    </row>
    <row r="5" spans="1:23" x14ac:dyDescent="0.35">
      <c r="A5" s="1" t="s">
        <v>355</v>
      </c>
      <c r="B5" s="1" t="s">
        <v>363</v>
      </c>
      <c r="C5">
        <v>0.3</v>
      </c>
      <c r="D5">
        <f t="shared" ref="D5:D7" si="5">C5-0.1*C5</f>
        <v>0.27</v>
      </c>
      <c r="E5">
        <f t="shared" ref="E5:E7" si="6">C5+0.1*C5</f>
        <v>0.32999999999999996</v>
      </c>
      <c r="F5">
        <f t="shared" ref="F5:F7" si="7">(C5-D5)/(E5-D5)</f>
        <v>0.5</v>
      </c>
      <c r="G5">
        <f t="shared" ref="G5:G7" si="8">D5</f>
        <v>0.27</v>
      </c>
      <c r="H5">
        <f t="shared" ref="H5:H7" si="9">E5-D5</f>
        <v>5.9999999999999942E-2</v>
      </c>
    </row>
    <row r="6" spans="1:23" x14ac:dyDescent="0.35">
      <c r="A6" s="1" t="s">
        <v>356</v>
      </c>
      <c r="B6" s="1" t="s">
        <v>363</v>
      </c>
      <c r="C6">
        <v>0.4</v>
      </c>
      <c r="D6">
        <f t="shared" si="5"/>
        <v>0.36</v>
      </c>
      <c r="E6">
        <f t="shared" si="6"/>
        <v>0.44000000000000006</v>
      </c>
      <c r="F6">
        <f t="shared" si="7"/>
        <v>0.5</v>
      </c>
      <c r="G6">
        <f t="shared" si="8"/>
        <v>0.36</v>
      </c>
      <c r="H6">
        <f t="shared" si="9"/>
        <v>8.0000000000000071E-2</v>
      </c>
    </row>
    <row r="7" spans="1:23" x14ac:dyDescent="0.35">
      <c r="A7" s="1" t="s">
        <v>357</v>
      </c>
      <c r="B7" s="1" t="s">
        <v>363</v>
      </c>
      <c r="C7">
        <v>0.4</v>
      </c>
      <c r="D7">
        <f t="shared" si="5"/>
        <v>0.36</v>
      </c>
      <c r="E7">
        <f t="shared" si="6"/>
        <v>0.44000000000000006</v>
      </c>
      <c r="F7">
        <f t="shared" si="7"/>
        <v>0.5</v>
      </c>
      <c r="G7">
        <f t="shared" si="8"/>
        <v>0.36</v>
      </c>
      <c r="H7">
        <f t="shared" si="9"/>
        <v>8.0000000000000071E-2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3BB7-2D40-41CC-AA06-BD144C1D1371}">
  <sheetPr>
    <tabColor theme="9" tint="0.59999389629810485"/>
  </sheetPr>
  <dimension ref="A1:W7"/>
  <sheetViews>
    <sheetView workbookViewId="0">
      <selection activeCell="E21" sqref="E21"/>
    </sheetView>
  </sheetViews>
  <sheetFormatPr defaultRowHeight="14.5" x14ac:dyDescent="0.35"/>
  <cols>
    <col min="1" max="1" width="12.81640625" bestFit="1" customWidth="1"/>
    <col min="2" max="2" width="12.81640625" customWidth="1"/>
  </cols>
  <sheetData>
    <row r="1" spans="1:23" x14ac:dyDescent="0.35">
      <c r="A1" s="1" t="s">
        <v>0</v>
      </c>
      <c r="B1" s="1" t="s">
        <v>243</v>
      </c>
      <c r="C1" s="1" t="s">
        <v>113</v>
      </c>
      <c r="D1" s="1" t="s">
        <v>114</v>
      </c>
      <c r="E1" s="1" t="s">
        <v>115</v>
      </c>
      <c r="F1" s="1" t="s">
        <v>109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5">
      <c r="A2" s="1" t="s">
        <v>103</v>
      </c>
      <c r="B2" s="1" t="s">
        <v>363</v>
      </c>
      <c r="C2">
        <v>0.05</v>
      </c>
      <c r="D2">
        <v>0.02</v>
      </c>
      <c r="E2">
        <v>0.05</v>
      </c>
      <c r="F2">
        <f t="shared" ref="F2:F4" si="0">(C2-D2)/(E2-D2)</f>
        <v>1</v>
      </c>
      <c r="G2">
        <f t="shared" ref="G2:G4" si="1">D2</f>
        <v>0.02</v>
      </c>
      <c r="H2">
        <f t="shared" ref="H2:H4" si="2">E2-D2</f>
        <v>3.0000000000000002E-2</v>
      </c>
    </row>
    <row r="3" spans="1:23" x14ac:dyDescent="0.35">
      <c r="A3" s="1" t="s">
        <v>104</v>
      </c>
      <c r="B3" s="1" t="s">
        <v>363</v>
      </c>
      <c r="C3">
        <v>0.05</v>
      </c>
      <c r="D3">
        <v>0.02</v>
      </c>
      <c r="E3">
        <v>0.05</v>
      </c>
      <c r="F3">
        <f t="shared" si="0"/>
        <v>1</v>
      </c>
      <c r="G3">
        <f t="shared" si="1"/>
        <v>0.02</v>
      </c>
      <c r="H3">
        <f t="shared" si="2"/>
        <v>3.0000000000000002E-2</v>
      </c>
    </row>
    <row r="4" spans="1:23" x14ac:dyDescent="0.35">
      <c r="A4" s="1" t="s">
        <v>105</v>
      </c>
      <c r="B4" s="1" t="s">
        <v>363</v>
      </c>
      <c r="C4">
        <v>0.1</v>
      </c>
      <c r="D4">
        <v>7.0000000000000007E-2</v>
      </c>
      <c r="E4">
        <v>0.1</v>
      </c>
      <c r="F4">
        <f t="shared" si="0"/>
        <v>1</v>
      </c>
      <c r="G4">
        <f t="shared" si="1"/>
        <v>7.0000000000000007E-2</v>
      </c>
      <c r="H4">
        <f t="shared" si="2"/>
        <v>0.03</v>
      </c>
    </row>
    <row r="5" spans="1:23" x14ac:dyDescent="0.35">
      <c r="A5" s="1" t="s">
        <v>355</v>
      </c>
      <c r="B5" s="1" t="s">
        <v>363</v>
      </c>
      <c r="C5">
        <v>0.05</v>
      </c>
      <c r="D5">
        <v>0.02</v>
      </c>
      <c r="E5">
        <v>0.05</v>
      </c>
      <c r="F5">
        <f t="shared" ref="F5:F7" si="3">(C5-D5)/(E5-D5)</f>
        <v>1</v>
      </c>
      <c r="G5">
        <f t="shared" ref="G5:G7" si="4">D5</f>
        <v>0.02</v>
      </c>
      <c r="H5">
        <f t="shared" ref="H5:H7" si="5">E5-D5</f>
        <v>3.0000000000000002E-2</v>
      </c>
    </row>
    <row r="6" spans="1:23" x14ac:dyDescent="0.35">
      <c r="A6" s="1" t="s">
        <v>356</v>
      </c>
      <c r="B6" s="1" t="s">
        <v>363</v>
      </c>
      <c r="C6">
        <v>0.1</v>
      </c>
      <c r="D6">
        <v>7.0000000000000007E-2</v>
      </c>
      <c r="E6">
        <v>0.1</v>
      </c>
      <c r="F6">
        <f t="shared" si="3"/>
        <v>1</v>
      </c>
      <c r="G6">
        <f t="shared" si="4"/>
        <v>7.0000000000000007E-2</v>
      </c>
      <c r="H6">
        <f t="shared" si="5"/>
        <v>0.03</v>
      </c>
    </row>
    <row r="7" spans="1:23" x14ac:dyDescent="0.35">
      <c r="A7" s="1" t="s">
        <v>357</v>
      </c>
      <c r="B7" s="1" t="s">
        <v>363</v>
      </c>
      <c r="C7">
        <v>0.1</v>
      </c>
      <c r="D7">
        <v>7.0000000000000007E-2</v>
      </c>
      <c r="E7">
        <v>0.1</v>
      </c>
      <c r="F7">
        <f t="shared" si="3"/>
        <v>1</v>
      </c>
      <c r="G7">
        <f t="shared" si="4"/>
        <v>7.0000000000000007E-2</v>
      </c>
      <c r="H7">
        <f t="shared" si="5"/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ReadMe</vt:lpstr>
      <vt:lpstr>material_unit_costs</vt:lpstr>
      <vt:lpstr>material_quantities</vt:lpstr>
      <vt:lpstr>material_reuse_ratio</vt:lpstr>
      <vt:lpstr>reuse_quantities</vt:lpstr>
      <vt:lpstr>tech_life_span</vt:lpstr>
      <vt:lpstr>tech_maint_time</vt:lpstr>
      <vt:lpstr>maint_cost_ratio</vt:lpstr>
      <vt:lpstr>op_cost_ratio</vt:lpstr>
      <vt:lpstr>labor_cost_ratio</vt:lpstr>
      <vt:lpstr>transport_costs</vt:lpstr>
      <vt:lpstr>nutrient_payment_shortened</vt:lpstr>
      <vt:lpstr>nutrient_payment</vt:lpstr>
      <vt:lpstr>nutrient_payment_UDDT_only</vt:lpstr>
      <vt:lpstr>nutrient_recovery_efficiency</vt:lpstr>
      <vt:lpstr>fertilizer_cost</vt:lpstr>
      <vt:lpstr>RR_triangle</vt:lpstr>
      <vt:lpstr>RR_uniform</vt:lpstr>
      <vt:lpstr>RR_P_recovery_uniform</vt:lpstr>
      <vt:lpstr>RR_N_recovery_uniform</vt:lpstr>
      <vt:lpstr>RR_N_recovery_triangle</vt:lpstr>
      <vt:lpstr>RR_K_recovery_triangle</vt:lpstr>
      <vt:lpstr>DCA_parameters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Lohman</dc:creator>
  <cp:lastModifiedBy>Hannah Lohman</cp:lastModifiedBy>
  <dcterms:created xsi:type="dcterms:W3CDTF">2018-08-02T20:52:36Z</dcterms:created>
  <dcterms:modified xsi:type="dcterms:W3CDTF">2020-03-17T00:33:46Z</dcterms:modified>
</cp:coreProperties>
</file>