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ecorecover\data\"/>
    </mc:Choice>
  </mc:AlternateContent>
  <xr:revisionPtr revIDLastSave="0" documentId="13_ncr:1_{748695A2-1691-40B7-93FB-C7D64574AB34}" xr6:coauthVersionLast="36" xr6:coauthVersionMax="36" xr10:uidLastSave="{00000000-0000-0000-0000-000000000000}"/>
  <bookViews>
    <workbookView xWindow="0" yWindow="0" windowWidth="28800" windowHeight="12180" activeTab="2" xr2:uid="{DDF619FE-EB2A-46FB-BA68-BAD48C3E9660}"/>
  </bookViews>
  <sheets>
    <sheet name="original" sheetId="1" r:id="rId1"/>
    <sheet name="change" sheetId="2" r:id="rId2"/>
    <sheet name="cali perio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4" i="3" l="1"/>
  <c r="N13" i="3" l="1"/>
  <c r="M13" i="3"/>
  <c r="E13" i="3"/>
  <c r="D13" i="3"/>
  <c r="C13" i="3"/>
  <c r="A24" i="3" l="1"/>
  <c r="B24" i="3" l="1"/>
  <c r="E6" i="3"/>
  <c r="F6" i="3" s="1"/>
  <c r="C33" i="3" l="1"/>
  <c r="C29" i="3"/>
  <c r="E29" i="3"/>
  <c r="M29" i="3" s="1"/>
  <c r="G29" i="3"/>
  <c r="C37" i="3"/>
  <c r="I29" i="3" l="1"/>
  <c r="J29" i="3" s="1"/>
  <c r="K29" i="3" s="1"/>
  <c r="N29" i="3"/>
  <c r="O29" i="3" s="1"/>
  <c r="K32" i="3"/>
  <c r="D14" i="3"/>
  <c r="D12" i="3" s="1"/>
  <c r="D11" i="3" s="1"/>
  <c r="Q29" i="3"/>
  <c r="R29" i="3" s="1"/>
  <c r="E14" i="3" l="1"/>
  <c r="E12" i="3" s="1"/>
  <c r="E11" i="3" s="1"/>
  <c r="O32" i="3"/>
  <c r="E37" i="3"/>
  <c r="G37" i="3" s="1"/>
  <c r="T32" i="3" s="1"/>
  <c r="E33" i="3"/>
  <c r="G33" i="3" s="1"/>
  <c r="R32" i="3"/>
  <c r="C14" i="3"/>
  <c r="B14" i="3" l="1"/>
  <c r="M14" i="3"/>
  <c r="M12" i="3" s="1"/>
  <c r="M11" i="3" s="1"/>
  <c r="H33" i="3"/>
  <c r="H37" i="3"/>
  <c r="N14" i="3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1" authorId="0" shapeId="0" xr:uid="{39713CBD-8DBD-4266-A5DF-B3E24AC907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<sst xmlns="http://schemas.openxmlformats.org/spreadsheetml/2006/main" count="171" uniqueCount="58">
  <si>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</si>
  <si>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</si>
  <si>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</si>
  <si>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</si>
  <si>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</si>
  <si>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</si>
  <si>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</si>
  <si>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</si>
  <si>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</si>
  <si>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</si>
  <si>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</si>
  <si>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</si>
  <si>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</si>
  <si>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</si>
  <si>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</si>
  <si>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</si>
  <si>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</si>
  <si>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</si>
  <si>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</si>
  <si>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</si>
  <si>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</si>
  <si>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</si>
  <si>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</si>
  <si>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</si>
  <si>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</si>
  <si>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</si>
  <si>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</si>
  <si>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</si>
  <si>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</si>
  <si>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</si>
  <si>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</si>
  <si>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</si>
  <si>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</si>
  <si>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</si>
  <si>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</si>
  <si>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</si>
  <si>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</si>
  <si>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</si>
  <si>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</si>
  <si>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</si>
  <si>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</si>
  <si>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</si>
  <si>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</si>
  <si>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</si>
  <si>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</si>
  <si>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</si>
  <si>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</si>
  <si>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</si>
  <si>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</si>
  <si>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</si>
  <si>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</si>
  <si>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</si>
  <si>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</si>
  <si>
    <t>Q_INF</t>
    <phoneticPr fontId="2" type="noConversion"/>
  </si>
  <si>
    <t>(used for SCADA yield calc.)</t>
    <phoneticPr fontId="2" type="noConversion"/>
  </si>
  <si>
    <t>PBR</t>
    <phoneticPr fontId="2" type="noConversion"/>
  </si>
  <si>
    <t>MEV</t>
    <phoneticPr fontId="2" type="noConversion"/>
  </si>
  <si>
    <t>RET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</si>
</sst>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448236</xdr:colOff>
      <xdr:row>2</xdr:row>
      <xdr:rowOff>78441</xdr:rowOff>
    </xdr:from>
    <xdr:to>
      <xdr:col>26</xdr:col>
      <xdr:colOff>58130</xdr:colOff>
      <xdr:row>30</xdr:row>
      <xdr:rowOff>201536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9C59455-CA90-4FD9-A964-058EB992B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1" y="504265"/>
          <a:ext cx="3711247" cy="6084624"/>
        </a:xfrm>
        <a:prstGeom prst="rect">
          <a:avLst/>
        </a:prstGeom>
      </xdr:spPr>
    </xdr:pic>
    <xdr:clientData/>
  </xdr:twoCellAnchor>
  <xdr:twoCellAnchor editAs="oneCell">
    <xdr:from>
      <xdr:col>25</xdr:col>
      <xdr:colOff>672353</xdr:colOff>
      <xdr:row>2</xdr:row>
      <xdr:rowOff>89646</xdr:rowOff>
    </xdr:from>
    <xdr:to>
      <xdr:col>32</xdr:col>
      <xdr:colOff>39984</xdr:colOff>
      <xdr:row>28</xdr:row>
      <xdr:rowOff>116194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02FEBA-7814-4D64-B630-6B9F4D4F8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9412" y="515470"/>
          <a:ext cx="4152543" cy="5562253"/>
        </a:xfrm>
        <a:prstGeom prst="rect">
          <a:avLst/>
        </a:prstGeom>
      </xdr:spPr>
    </xdr:pic>
    <xdr:clientData/>
  </xdr:twoCellAnchor>
  <xdr:twoCellAnchor editAs="oneCell">
    <xdr:from>
      <xdr:col>31</xdr:col>
      <xdr:colOff>672353</xdr:colOff>
      <xdr:row>2</xdr:row>
      <xdr:rowOff>78441</xdr:rowOff>
    </xdr:from>
    <xdr:to>
      <xdr:col>38</xdr:col>
      <xdr:colOff>544746</xdr:colOff>
      <xdr:row>28</xdr:row>
      <xdr:rowOff>152608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C524BB4-442F-4D3F-8023-86E195B4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30765" y="504265"/>
          <a:ext cx="4657305" cy="5609872"/>
        </a:xfrm>
        <a:prstGeom prst="rect">
          <a:avLst/>
        </a:prstGeom>
      </xdr:spPr>
    </xdr:pic>
    <xdr:clientData/>
  </xdr:twoCellAnchor>
  <xdr:twoCellAnchor editAs="oneCell">
    <xdr:from>
      <xdr:col>38</xdr:col>
      <xdr:colOff>493058</xdr:colOff>
      <xdr:row>1</xdr:row>
      <xdr:rowOff>112059</xdr:rowOff>
    </xdr:from>
    <xdr:to>
      <xdr:col>44</xdr:col>
      <xdr:colOff>302952</xdr:colOff>
      <xdr:row>27</xdr:row>
      <xdr:rowOff>205273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770A655-2B59-4B29-AB46-1F17244F9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36382" y="324971"/>
          <a:ext cx="3911246" cy="5628920"/>
        </a:xfrm>
        <a:prstGeom prst="rect">
          <a:avLst/>
        </a:prstGeom>
      </xdr:spPr>
    </xdr:pic>
    <xdr:clientData/>
  </xdr:twoCellAnchor>
  <xdr:oneCellAnchor>
    <xdr:from>
      <xdr:col>23</xdr:col>
      <xdr:colOff>334736</xdr:colOff>
      <xdr:row>12</xdr:row>
      <xdr:rowOff>160564</xdr:rowOff>
    </xdr:from>
    <xdr:ext cx="1105431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92C064-5409-4CA2-B589-9780202142C6}"/>
            </a:ext>
          </a:extLst>
        </xdr:cNvPr>
        <xdr:cNvSpPr txBox="1"/>
      </xdr:nvSpPr>
      <xdr:spPr>
        <a:xfrm>
          <a:off x="16146236" y="2609850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1.65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oneCellAnchor>
    <xdr:from>
      <xdr:col>30</xdr:col>
      <xdr:colOff>375556</xdr:colOff>
      <xdr:row>13</xdr:row>
      <xdr:rowOff>187777</xdr:rowOff>
    </xdr:from>
    <xdr:ext cx="1105431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FEE677-6F09-491C-9D95-CBC174912F9D}"/>
            </a:ext>
          </a:extLst>
        </xdr:cNvPr>
        <xdr:cNvSpPr txBox="1"/>
      </xdr:nvSpPr>
      <xdr:spPr>
        <a:xfrm>
          <a:off x="20949556" y="2841170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0.76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oneCellAnchor>
    <xdr:from>
      <xdr:col>37</xdr:col>
      <xdr:colOff>78920</xdr:colOff>
      <xdr:row>13</xdr:row>
      <xdr:rowOff>204106</xdr:rowOff>
    </xdr:from>
    <xdr:ext cx="1105431" cy="5306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CAA6849-497F-4649-A956-BDC6409A9EB2}"/>
            </a:ext>
          </a:extLst>
        </xdr:cNvPr>
        <xdr:cNvSpPr txBox="1"/>
      </xdr:nvSpPr>
      <xdr:spPr>
        <a:xfrm>
          <a:off x="25415420" y="2857499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35.4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twoCellAnchor editAs="oneCell">
    <xdr:from>
      <xdr:col>39</xdr:col>
      <xdr:colOff>0</xdr:colOff>
      <xdr:row>28</xdr:row>
      <xdr:rowOff>0</xdr:rowOff>
    </xdr:from>
    <xdr:to>
      <xdr:col>42</xdr:col>
      <xdr:colOff>473214</xdr:colOff>
      <xdr:row>29</xdr:row>
      <xdr:rowOff>157798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CE12F09-69DE-41D3-8EF4-DFC0C4E33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97214" y="5715000"/>
          <a:ext cx="2514286" cy="361905"/>
        </a:xfrm>
        <a:prstGeom prst="rect">
          <a:avLst/>
        </a:prstGeom>
      </xdr:spPr>
    </xdr:pic>
    <xdr:clientData/>
  </xdr:twoCellAnchor>
  <xdr:twoCellAnchor>
    <xdr:from>
      <xdr:col>24</xdr:col>
      <xdr:colOff>533400</xdr:colOff>
      <xdr:row>12</xdr:row>
      <xdr:rowOff>44824</xdr:rowOff>
    </xdr:from>
    <xdr:to>
      <xdr:col>26</xdr:col>
      <xdr:colOff>537882</xdr:colOff>
      <xdr:row>12</xdr:row>
      <xdr:rowOff>51548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4C34E117-E520-4DB9-A0CF-EFB5318DDCE0}"/>
            </a:ext>
          </a:extLst>
        </xdr:cNvPr>
        <xdr:cNvCxnSpPr/>
      </xdr:nvCxnSpPr>
      <xdr:spPr>
        <a:xfrm flipV="1">
          <a:off x="17106900" y="2599765"/>
          <a:ext cx="1371600" cy="6724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495300</xdr:colOff>
      <xdr:row>11</xdr:row>
      <xdr:rowOff>208430</xdr:rowOff>
    </xdr:from>
    <xdr:to>
      <xdr:col>32</xdr:col>
      <xdr:colOff>499782</xdr:colOff>
      <xdr:row>12</xdr:row>
      <xdr:rowOff>2242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4E998BD8-1A97-48E6-8A64-CD7361986E0B}"/>
            </a:ext>
          </a:extLst>
        </xdr:cNvPr>
        <xdr:cNvCxnSpPr/>
      </xdr:nvCxnSpPr>
      <xdr:spPr>
        <a:xfrm flipV="1">
          <a:off x="21170153" y="2550459"/>
          <a:ext cx="1371600" cy="6724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412377</xdr:colOff>
      <xdr:row>11</xdr:row>
      <xdr:rowOff>2242</xdr:rowOff>
    </xdr:from>
    <xdr:to>
      <xdr:col>39</xdr:col>
      <xdr:colOff>416860</xdr:colOff>
      <xdr:row>11</xdr:row>
      <xdr:rowOff>8966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D5E7369A-5F21-4180-A78C-9AC18C55C7B6}"/>
            </a:ext>
          </a:extLst>
        </xdr:cNvPr>
        <xdr:cNvCxnSpPr/>
      </xdr:nvCxnSpPr>
      <xdr:spPr>
        <a:xfrm flipV="1">
          <a:off x="25872142" y="2344271"/>
          <a:ext cx="1371600" cy="6724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F53" sqref="F5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AP37"/>
  <sheetViews>
    <sheetView tabSelected="1" topLeftCell="R1" zoomScale="85" zoomScaleNormal="85" workbookViewId="0">
      <selection activeCell="Y33" sqref="Y3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35" x14ac:dyDescent="0.3">
      <c r="B1" s="1" t="s">
        <v>52</v>
      </c>
    </row>
    <row r="2" spans="1:35" x14ac:dyDescent="0.3">
      <c r="W2" s="1" t="s">
        <v>55</v>
      </c>
      <c r="AC2" s="1" t="s">
        <v>56</v>
      </c>
      <c r="AI2" s="1" t="s">
        <v>57</v>
      </c>
    </row>
    <row r="3" spans="1:35" x14ac:dyDescent="0.3">
      <c r="A3" s="1" t="s">
        <v>1</v>
      </c>
      <c r="B3" s="1">
        <v>35.804091778642068</v>
      </c>
    </row>
    <row r="4" spans="1:35" x14ac:dyDescent="0.3">
      <c r="A4" s="1" t="s">
        <v>2</v>
      </c>
      <c r="B4" s="1">
        <v>0.35744153755741681</v>
      </c>
    </row>
    <row r="5" spans="1:35" x14ac:dyDescent="0.3">
      <c r="A5" s="1" t="s">
        <v>3</v>
      </c>
      <c r="B5" s="19">
        <v>0.7</v>
      </c>
      <c r="E5" s="1" t="s">
        <v>49</v>
      </c>
      <c r="F5" s="17" t="s">
        <v>48</v>
      </c>
    </row>
    <row r="6" spans="1:35" x14ac:dyDescent="0.3">
      <c r="A6" s="1" t="s">
        <v>4</v>
      </c>
      <c r="B6" s="1">
        <v>845.53361404097905</v>
      </c>
      <c r="C6" s="1" t="s">
        <v>5</v>
      </c>
      <c r="E6" s="1">
        <f>B6*0.73381</f>
        <v>620.46102131941075</v>
      </c>
      <c r="F6" s="17">
        <f>E6*0.89</f>
        <v>552.21030897427556</v>
      </c>
    </row>
    <row r="7" spans="1:35" x14ac:dyDescent="0.3">
      <c r="A7" s="1" t="s">
        <v>6</v>
      </c>
      <c r="B7" s="18"/>
    </row>
    <row r="10" spans="1:35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35" x14ac:dyDescent="0.3">
      <c r="A11" s="1" t="s">
        <v>20</v>
      </c>
      <c r="B11" s="4">
        <f>B12</f>
        <v>2.52985814982596</v>
      </c>
      <c r="C11" s="2">
        <f>C12</f>
        <v>505.97162996519199</v>
      </c>
      <c r="D11" s="4">
        <f>D12</f>
        <v>22.989980231449298</v>
      </c>
      <c r="E11" s="4">
        <f>E12</f>
        <v>93.779344171321</v>
      </c>
      <c r="F11" s="4">
        <v>30</v>
      </c>
      <c r="G11" s="4">
        <v>5</v>
      </c>
      <c r="H11" s="4">
        <v>5</v>
      </c>
      <c r="I11" s="4">
        <v>5</v>
      </c>
      <c r="J11" s="1">
        <v>35.804091778642068</v>
      </c>
      <c r="K11" s="19">
        <v>0.7</v>
      </c>
      <c r="L11" s="1">
        <v>0.35744153755741681</v>
      </c>
      <c r="M11" s="4">
        <f>M12</f>
        <v>3.2297490708368279</v>
      </c>
      <c r="N11" s="4">
        <f>N12</f>
        <v>0.1913384581420968</v>
      </c>
    </row>
    <row r="12" spans="1:35" x14ac:dyDescent="0.3">
      <c r="A12" s="1" t="s">
        <v>21</v>
      </c>
      <c r="B12" s="4">
        <f t="shared" ref="B12:B14" si="0">C12*0.005</f>
        <v>2.52985814982596</v>
      </c>
      <c r="C12" s="2">
        <f>C13/1.65</f>
        <v>505.97162996519199</v>
      </c>
      <c r="D12" s="4">
        <f>D13/1.65</f>
        <v>22.989980231449298</v>
      </c>
      <c r="E12" s="4">
        <f>E13/1.65</f>
        <v>93.779344171321</v>
      </c>
      <c r="F12" s="4">
        <v>30</v>
      </c>
      <c r="G12" s="4">
        <v>5</v>
      </c>
      <c r="H12" s="4">
        <v>5</v>
      </c>
      <c r="I12" s="4">
        <v>5</v>
      </c>
      <c r="J12" s="1">
        <v>35.804091778642068</v>
      </c>
      <c r="K12" s="19">
        <v>0.7</v>
      </c>
      <c r="L12" s="1">
        <v>0.35744153755741681</v>
      </c>
      <c r="M12" s="4">
        <f>M13/1.65</f>
        <v>3.2297490708368279</v>
      </c>
      <c r="N12" s="4">
        <f>N13/1.65</f>
        <v>0.1913384581420968</v>
      </c>
    </row>
    <row r="13" spans="1:35" x14ac:dyDescent="0.3">
      <c r="A13" s="1" t="s">
        <v>22</v>
      </c>
      <c r="B13" s="4">
        <f t="shared" si="0"/>
        <v>4.1742659472128336</v>
      </c>
      <c r="C13" s="2">
        <f>C14/0.76</f>
        <v>834.85318944256676</v>
      </c>
      <c r="D13" s="4">
        <f>D14/0.76</f>
        <v>37.93346738189134</v>
      </c>
      <c r="E13" s="4">
        <f>E14/0.76</f>
        <v>154.73591788267964</v>
      </c>
      <c r="F13" s="4">
        <v>30</v>
      </c>
      <c r="G13" s="4">
        <v>5</v>
      </c>
      <c r="H13" s="4">
        <v>5</v>
      </c>
      <c r="I13" s="4">
        <v>5</v>
      </c>
      <c r="J13" s="1">
        <v>35.804091778642068</v>
      </c>
      <c r="K13" s="19">
        <v>0.7</v>
      </c>
      <c r="L13" s="1">
        <v>0.35744153755741681</v>
      </c>
      <c r="M13" s="4">
        <f>M14/0.76</f>
        <v>5.3290859668807657</v>
      </c>
      <c r="N13" s="4">
        <f>N14/0.76</f>
        <v>0.31570845593445968</v>
      </c>
    </row>
    <row r="14" spans="1:35" x14ac:dyDescent="0.3">
      <c r="A14" s="1" t="s">
        <v>23</v>
      </c>
      <c r="B14" s="4">
        <f t="shared" si="0"/>
        <v>3.1724421198817541</v>
      </c>
      <c r="C14" s="2">
        <f>R29</f>
        <v>634.48842397635076</v>
      </c>
      <c r="D14" s="4">
        <f>K29</f>
        <v>28.829435210237421</v>
      </c>
      <c r="E14" s="4">
        <f>O29</f>
        <v>117.59929759083653</v>
      </c>
      <c r="F14" s="4">
        <v>30</v>
      </c>
      <c r="G14" s="4">
        <v>5</v>
      </c>
      <c r="H14" s="4">
        <v>5</v>
      </c>
      <c r="I14" s="4">
        <v>5</v>
      </c>
      <c r="J14" s="1">
        <v>35.804091778642068</v>
      </c>
      <c r="K14" s="19">
        <v>0.7</v>
      </c>
      <c r="L14" s="1">
        <v>0.35744153755741681</v>
      </c>
      <c r="M14" s="4">
        <f>G33</f>
        <v>4.0501053348293823</v>
      </c>
      <c r="N14" s="4">
        <f>G37</f>
        <v>0.23993842651018937</v>
      </c>
    </row>
    <row r="15" spans="1:3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35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41" x14ac:dyDescent="0.3">
      <c r="B17" s="5">
        <v>5.0000000000000001E-3</v>
      </c>
      <c r="D17" s="6"/>
    </row>
    <row r="19" spans="1:41" x14ac:dyDescent="0.3">
      <c r="E19" s="6"/>
    </row>
    <row r="22" spans="1:41" x14ac:dyDescent="0.3">
      <c r="A22" s="1" t="s">
        <v>26</v>
      </c>
    </row>
    <row r="23" spans="1:41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41" x14ac:dyDescent="0.3">
      <c r="A24" s="1">
        <f>B6</f>
        <v>845.53361404097905</v>
      </c>
      <c r="B24" s="1">
        <f>A24*0.73381</f>
        <v>620.46102131941075</v>
      </c>
      <c r="D24" s="7">
        <v>0.09</v>
      </c>
      <c r="F24" s="7">
        <v>1.7000000000000001E-2</v>
      </c>
    </row>
    <row r="25" spans="1:41" x14ac:dyDescent="0.3">
      <c r="F25" s="7"/>
    </row>
    <row r="26" spans="1:41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41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41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41" x14ac:dyDescent="0.3">
      <c r="B29" s="13">
        <v>0</v>
      </c>
      <c r="C29" s="8">
        <f>B24*C26</f>
        <v>93.069153197911604</v>
      </c>
      <c r="D29" s="8"/>
      <c r="E29" s="8">
        <f>B24*E26</f>
        <v>347.45817193887007</v>
      </c>
      <c r="F29" s="8"/>
      <c r="G29" s="8">
        <f>B24*G26</f>
        <v>93.069153197911604</v>
      </c>
      <c r="H29" s="8"/>
      <c r="I29" s="8">
        <f>E29*0.19</f>
        <v>66.017052668385318</v>
      </c>
      <c r="J29" s="8">
        <f>C29-I29</f>
        <v>27.052100529526285</v>
      </c>
      <c r="K29" s="14">
        <f>J29/0.93835</f>
        <v>28.829435210237421</v>
      </c>
      <c r="L29" s="8"/>
      <c r="M29" s="8">
        <f>E29*0.15</f>
        <v>52.11872579083051</v>
      </c>
      <c r="N29" s="8">
        <f>G29-M29</f>
        <v>40.950427407081094</v>
      </c>
      <c r="O29" s="14">
        <f>N29/0.34822</f>
        <v>117.59929759083653</v>
      </c>
      <c r="P29" s="8"/>
      <c r="Q29" s="8">
        <f>E29+I29+M29</f>
        <v>465.59395039808589</v>
      </c>
      <c r="R29" s="14">
        <f>Q29/0.73381</f>
        <v>634.48842397635076</v>
      </c>
    </row>
    <row r="31" spans="1:41" x14ac:dyDescent="0.3">
      <c r="T31" s="17" t="s">
        <v>48</v>
      </c>
    </row>
    <row r="32" spans="1:41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27.052100529526285</v>
      </c>
      <c r="O32" s="1">
        <f>O29*0.34822</f>
        <v>40.950427407081094</v>
      </c>
      <c r="R32" s="1">
        <f>R29*0.73381</f>
        <v>465.59395039808595</v>
      </c>
      <c r="T32" s="17">
        <f>SUM(K32,O32,R32,G33,G37)</f>
        <v>537.88652209603288</v>
      </c>
      <c r="AN32" s="1" t="s">
        <v>53</v>
      </c>
      <c r="AO32" s="1">
        <v>449.06</v>
      </c>
    </row>
    <row r="33" spans="3:42" x14ac:dyDescent="0.3">
      <c r="C33" s="1">
        <f>B24*D24</f>
        <v>55.841491918746968</v>
      </c>
      <c r="E33" s="1">
        <f>R29*0.081627</f>
        <v>51.791386583917586</v>
      </c>
      <c r="G33" s="14">
        <f>C33-E33</f>
        <v>4.0501053348293823</v>
      </c>
      <c r="H33" s="1">
        <f>G33/R29+0.082</f>
        <v>8.8383261194029825E-2</v>
      </c>
    </row>
    <row r="34" spans="3:42" x14ac:dyDescent="0.3">
      <c r="AO34" s="1">
        <f>0.52616/449.06</f>
        <v>1.1716919788001602E-3</v>
      </c>
      <c r="AP34" s="1" t="s">
        <v>54</v>
      </c>
    </row>
    <row r="36" spans="3:42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42" x14ac:dyDescent="0.3">
      <c r="C37" s="1">
        <f>B24*F24</f>
        <v>10.547837362429984</v>
      </c>
      <c r="E37" s="1">
        <f>R29*0.016246</f>
        <v>10.307898935919795</v>
      </c>
      <c r="G37" s="14">
        <f>C37-E37</f>
        <v>0.23993842651018937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original</vt:lpstr>
      <vt:lpstr>change</vt:lpstr>
      <vt:lpstr>cali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2023-09-28T03:40:11Z</dcterms:modified>
</cp:coreProperties>
</file>