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Rutgers\QSDsan\EXPOsan\exposan\biobinder\data\"/>
    </mc:Choice>
  </mc:AlternateContent>
  <xr:revisionPtr revIDLastSave="0" documentId="13_ncr:1_{384BE923-421F-417B-ACAE-6CA03DCA0A76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NG Price" sheetId="2" r:id="rId2"/>
    <sheet name="LC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D65" i="1"/>
  <c r="C64" i="1"/>
  <c r="E64" i="1" s="1"/>
  <c r="C54" i="1"/>
  <c r="D64" i="1" l="1"/>
  <c r="E58" i="1"/>
  <c r="D58" i="1"/>
  <c r="D54" i="1"/>
  <c r="E54" i="1"/>
  <c r="E50" i="1"/>
  <c r="D50" i="1"/>
  <c r="E51" i="1"/>
  <c r="D51" i="1"/>
  <c r="C13" i="1"/>
  <c r="C12" i="1"/>
  <c r="C11" i="1"/>
  <c r="C10" i="1"/>
  <c r="F10" i="1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2" i="2"/>
  <c r="D2" i="2" s="1"/>
  <c r="D18" i="1" l="1"/>
  <c r="F12" i="1"/>
  <c r="F13" i="1"/>
  <c r="F14" i="1"/>
  <c r="F15" i="1"/>
  <c r="F16" i="1"/>
  <c r="F17" i="1"/>
  <c r="F11" i="1"/>
  <c r="F27" i="1"/>
  <c r="F25" i="1"/>
  <c r="F26" i="1"/>
  <c r="F24" i="1"/>
  <c r="F40" i="1"/>
  <c r="C2" i="1" l="1"/>
</calcChain>
</file>

<file path=xl/sharedStrings.xml><?xml version="1.0" encoding="utf-8"?>
<sst xmlns="http://schemas.openxmlformats.org/spreadsheetml/2006/main" count="274" uniqueCount="178">
  <si>
    <t>parameters</t>
  </si>
  <si>
    <t>units</t>
  </si>
  <si>
    <t>low</t>
  </si>
  <si>
    <t>high</t>
  </si>
  <si>
    <t>standard_deviation</t>
  </si>
  <si>
    <t>distribution</t>
  </si>
  <si>
    <t>correlation</t>
  </si>
  <si>
    <t>notes</t>
  </si>
  <si>
    <t>n_samples</t>
  </si>
  <si>
    <t>-</t>
  </si>
  <si>
    <t>*the number of scenarios to be generated for the uncertainty analysis</t>
  </si>
  <si>
    <t>moisture</t>
  </si>
  <si>
    <t>dry matter</t>
  </si>
  <si>
    <t>protein</t>
  </si>
  <si>
    <t>lipid</t>
  </si>
  <si>
    <t>ash</t>
  </si>
  <si>
    <t>carbohydrate</t>
  </si>
  <si>
    <t>carbon</t>
  </si>
  <si>
    <t>hydrogen</t>
  </si>
  <si>
    <t>nitrogen</t>
  </si>
  <si>
    <t>oxygen</t>
  </si>
  <si>
    <t>HHV</t>
  </si>
  <si>
    <t xml:space="preserve">Feedstock Properties </t>
  </si>
  <si>
    <t>%</t>
  </si>
  <si>
    <t>MJ/kg</t>
  </si>
  <si>
    <t>Feedstock Composition</t>
  </si>
  <si>
    <t>solids loading</t>
  </si>
  <si>
    <t>wt%</t>
  </si>
  <si>
    <t>yes</t>
  </si>
  <si>
    <t>triangular</t>
  </si>
  <si>
    <t>Feed: Salad Dressing Waste</t>
  </si>
  <si>
    <t>https://doi.org/10.1016/j.jece.2023.109706</t>
  </si>
  <si>
    <t>15- Harvest Market Waste</t>
  </si>
  <si>
    <t>25- PNNL</t>
  </si>
  <si>
    <t xml:space="preserve">General Economic Assumptions </t>
  </si>
  <si>
    <t>Biocrude Upgrading</t>
  </si>
  <si>
    <t>Feedstock tipping fee</t>
  </si>
  <si>
    <t>$/ton</t>
  </si>
  <si>
    <t>https://assets.website-files.com/602b605a94315c491a4fb4b8/610aed49f0ef85f4566dbe3f_Tipping-Fees-Data-Summary%20Jan%202021.pdf</t>
  </si>
  <si>
    <t>Wastewater fee for HTL plant</t>
  </si>
  <si>
    <t>Wastewater fee for upgrading plant</t>
  </si>
  <si>
    <t xml:space="preserve">$/gal </t>
  </si>
  <si>
    <t>uniform</t>
  </si>
  <si>
    <t>Biobinder Price</t>
  </si>
  <si>
    <t>N Fertilzer Price</t>
  </si>
  <si>
    <t>Natural Gas Price</t>
  </si>
  <si>
    <t xml:space="preserve">Aquous Phase Upgrading </t>
  </si>
  <si>
    <t xml:space="preserve">Chemical Oxygen Demand </t>
  </si>
  <si>
    <t>Total Nitrogen</t>
  </si>
  <si>
    <t>Ammonia Nitrogen</t>
  </si>
  <si>
    <t>pH</t>
  </si>
  <si>
    <t>total organic carbon</t>
  </si>
  <si>
    <t>(mg/L)/ g/m3</t>
  </si>
  <si>
    <t>https://www.tandfonline.com/doi/abs/10.1080/10934529.2010.506116</t>
  </si>
  <si>
    <t xml:space="preserve">mg/L </t>
  </si>
  <si>
    <t>mg/L</t>
  </si>
  <si>
    <t>COD = 49.2 + 3.00*TOC</t>
  </si>
  <si>
    <t>https://pubs.acs.org/doi/10.1021/acs.iecr.3c01587?ref=PDF</t>
  </si>
  <si>
    <t>Solid Waste Disposal</t>
  </si>
  <si>
    <t>https://www.sciencedirect.com/science/article/pii/S0960852413016982</t>
  </si>
  <si>
    <t>Biocrude Yield</t>
  </si>
  <si>
    <t>Gas Yield</t>
  </si>
  <si>
    <t>https://www.sciencedirect.com/science/article/pii/S0961953404002107</t>
  </si>
  <si>
    <t>Biocrude C</t>
  </si>
  <si>
    <t>Biocrude H</t>
  </si>
  <si>
    <t>Biocrude N</t>
  </si>
  <si>
    <t>Biocrude O</t>
  </si>
  <si>
    <t>https://doi.org/10.1021/acs.iecr.3c01587</t>
  </si>
  <si>
    <t>1.5wt% assumed</t>
  </si>
  <si>
    <t>cost year</t>
  </si>
  <si>
    <t xml:space="preserve">assumed same ratio for sd </t>
  </si>
  <si>
    <t>location</t>
  </si>
  <si>
    <t xml:space="preserve"> https://doi.org/10.3389/fsufs.2021.658592</t>
  </si>
  <si>
    <t> https://doi.org/10.3389/fsufs.2021.658592</t>
  </si>
  <si>
    <t>10% for process models</t>
  </si>
  <si>
    <t>https://www.jstor.org/stable/44740827</t>
  </si>
  <si>
    <t>normal</t>
  </si>
  <si>
    <t>Electricity Price</t>
  </si>
  <si>
    <t>Hydrogen Price</t>
  </si>
  <si>
    <t>$/kg</t>
  </si>
  <si>
    <t>$</t>
  </si>
  <si>
    <t>Electrochemical Unit</t>
  </si>
  <si>
    <t>EO_voltage</t>
  </si>
  <si>
    <t>ED_voltage</t>
  </si>
  <si>
    <t>Electrode_cost</t>
  </si>
  <si>
    <t>Anion_exchange_membrane_cost</t>
  </si>
  <si>
    <t>Cation_exchange_membrane_cost</t>
  </si>
  <si>
    <t>$/m2</t>
  </si>
  <si>
    <t>COD removal</t>
  </si>
  <si>
    <t>N_recovery</t>
  </si>
  <si>
    <t>H2_yield</t>
  </si>
  <si>
    <t>fraction</t>
  </si>
  <si>
    <t>V</t>
  </si>
  <si>
    <t>basseline</t>
  </si>
  <si>
    <t>HTL Unit</t>
  </si>
  <si>
    <t xml:space="preserve">Feedstock transportation </t>
  </si>
  <si>
    <t>Biocrude transportation</t>
  </si>
  <si>
    <t>https://pubs.acs.org/doi/full/10.1021/acs.est.3c07394</t>
  </si>
  <si>
    <t>$/kg N</t>
  </si>
  <si>
    <t>$/kWh</t>
  </si>
  <si>
    <t xml:space="preserve">https://www.energy.gov/sites/default/files/2024-12/hydrogen-shot-water-electrolysis-technology-assessment.pdf </t>
  </si>
  <si>
    <t>Uptime Ratio</t>
  </si>
  <si>
    <t>ratio</t>
  </si>
  <si>
    <t>Capital cost</t>
  </si>
  <si>
    <t>IRR</t>
  </si>
  <si>
    <t>Income Tax Rate</t>
  </si>
  <si>
    <t xml:space="preserve">https://pubs.acs.org/doi/10.1021/acs.iecr.3c01587?ref=PDF </t>
  </si>
  <si>
    <t>low pH</t>
  </si>
  <si>
    <t xml:space="preserve">https://www.nature.com/articles/s41598-024-52201-5#:~:text=The%20removal%20of%20COD%20after,to%20higher%20energy%20consumption4. </t>
  </si>
  <si>
    <t xml:space="preserve"> https://www.eia.gov/outlooks/aeo/pdf/electricity_generation.pdf </t>
  </si>
  <si>
    <t>$/kcuf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</si>
  <si>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</si>
  <si>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</si>
  <si>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</si>
  <si>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</si>
  <si>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</si>
  <si>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</si>
  <si>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</si>
  <si>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</si>
  <si>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</si>
  <si>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</si>
  <si>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</si>
  <si>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</si>
  <si>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</si>
  <si>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$/CM</t>
  </si>
  <si>
    <t>https://www.cbs.nl/en-gb/our-services/methods/definitions/weight-units-energy#:~:text=Calculating%20weight%20from%20cubic%20metres,gas%3A%20variable%20dependent%20on%20composition.</t>
  </si>
  <si>
    <t xml:space="preserve">https://www.gov.uk/guidance/gas-meter-readings-and-bill-calculation#:~:text=The%20conversion%20factor%20from%20cubic,cubic%20foot%20=%200.0283%20cubic%20metres </t>
  </si>
  <si>
    <t> 0.0211</t>
  </si>
  <si>
    <t xml:space="preserve">https://www.eia.gov/dnav/ng/hist/n3035us3m.htm </t>
  </si>
  <si>
    <t>Char Yield</t>
  </si>
  <si>
    <t>Aqueous Yield</t>
  </si>
  <si>
    <t xml:space="preserve">$/kg </t>
  </si>
  <si>
    <t xml:space="preserve">https://www.eia.gov/electricity/monthly/epm_table_grapher.php?t=epmt_5_3 </t>
  </si>
  <si>
    <t>$/km/kg</t>
  </si>
  <si>
    <t>Biofuel price</t>
  </si>
  <si>
    <t>trinagular</t>
  </si>
  <si>
    <t>PNNL 32731</t>
  </si>
  <si>
    <t xml:space="preserve">https://taxfoundation.org/data/all/federal/historical-corporate-tax-rates-brackets/ </t>
  </si>
  <si>
    <t>Items</t>
  </si>
  <si>
    <t>GREET 2024</t>
  </si>
  <si>
    <t>Notes</t>
  </si>
  <si>
    <t>Ecoinvent</t>
  </si>
  <si>
    <t>Units</t>
  </si>
  <si>
    <t>GWP100</t>
  </si>
  <si>
    <t>feedstock</t>
  </si>
  <si>
    <t>landfill</t>
  </si>
  <si>
    <t>composting</t>
  </si>
  <si>
    <t>anaerobic digestion</t>
  </si>
  <si>
    <t>trans_feedstock</t>
  </si>
  <si>
    <t>trans_biocrude</t>
  </si>
  <si>
    <t>H2</t>
  </si>
  <si>
    <t>natural_gas</t>
  </si>
  <si>
    <t>process_water</t>
  </si>
  <si>
    <t>electricity</t>
  </si>
  <si>
    <t>chilled_water</t>
  </si>
  <si>
    <t>cooling</t>
  </si>
  <si>
    <t>cooling_water</t>
  </si>
  <si>
    <t>diesel</t>
  </si>
  <si>
    <t>N</t>
  </si>
  <si>
    <t>P</t>
  </si>
  <si>
    <t>K</t>
  </si>
  <si>
    <t>COD</t>
  </si>
  <si>
    <t>wastewater</t>
  </si>
  <si>
    <t xml:space="preserve">ethylene </t>
  </si>
  <si>
    <t xml:space="preserve">AP (kg SO2-Eq)	</t>
  </si>
  <si>
    <t>GWP100 (kg CO2-Eq)</t>
  </si>
  <si>
    <t>ECO (CUTe)</t>
  </si>
  <si>
    <t>EU (kg N-Eq)</t>
  </si>
  <si>
    <t>CA (CTUh)</t>
  </si>
  <si>
    <t>NCA (CTUh)</t>
  </si>
  <si>
    <t>ODP (kg CFC-11-Eq)</t>
  </si>
  <si>
    <t>PMFP (kg PM2.5-Eq)</t>
  </si>
  <si>
    <t>MIR (kg O3-Eq)</t>
  </si>
  <si>
    <t>Mix: Central Plants: Compressed G.H2 production (100% from Natural Gas)</t>
  </si>
  <si>
    <t>kg CO2-Eq/kg</t>
  </si>
  <si>
    <t>Assumed</t>
  </si>
  <si>
    <t>assumed</t>
  </si>
  <si>
    <t xml:space="preserve">https://ecoquery.ecoinvent.org/3.10/cutoff/dataset/29505/impact_assessment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</si>
</sst>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Aptos Narrow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Dashed">
        <color rgb="FFD8D8D8"/>
      </bottom>
      <diagonal/>
    </border>
    <border>
      <left/>
      <right/>
      <top/>
      <bottom style="thick">
        <color rgb="FF0096D7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/>
    <xf numFmtId="0" fontId="6" fillId="0" borderId="0" xfId="1"/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right" vertical="top" wrapText="1"/>
    </xf>
    <xf numFmtId="0" fontId="11" fillId="0" borderId="2" xfId="0" applyFont="1" applyBorder="1" applyAlignment="1">
      <alignment horizontal="right" wrapText="1"/>
    </xf>
    <xf numFmtId="0" fontId="11" fillId="0" borderId="1" xfId="0" applyFont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16</xdr:row>
      <xdr:rowOff>165100</xdr:rowOff>
    </xdr:from>
    <xdr:to>
      <xdr:col>18</xdr:col>
      <xdr:colOff>373099</xdr:colOff>
      <xdr:row>32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D3063C-AFD6-3490-F969-D69C49258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3276600"/>
          <a:ext cx="4068799" cy="292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ah\Box\RL%20Project\Bwaise_sanitation_inputs.xlsx" TargetMode="External"/><Relationship Id="rId1" Type="http://schemas.openxmlformats.org/officeDocument/2006/relationships/externalLinkPath" Target="/Users/aliah/Box/RL%20Project/Bwaise_sanitation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initial_inputs"/>
      <sheetName val="user_interface"/>
      <sheetName val="decentralized_storage"/>
      <sheetName val="conveyance"/>
      <sheetName val="treatment"/>
      <sheetName val="reuse_disposal"/>
    </sheetNames>
    <sheetDataSet>
      <sheetData sheetId="0">
        <row r="21">
          <cell r="B21">
            <v>10000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21/acs.iecr.3c01587" TargetMode="External"/><Relationship Id="rId18" Type="http://schemas.openxmlformats.org/officeDocument/2006/relationships/hyperlink" Target="https://doi.org/10.1021/acs.iecr.3c01587" TargetMode="External"/><Relationship Id="rId26" Type="http://schemas.openxmlformats.org/officeDocument/2006/relationships/hyperlink" Target="https://doi.org/10.1021/acs.iecr.3c01587" TargetMode="External"/><Relationship Id="rId21" Type="http://schemas.openxmlformats.org/officeDocument/2006/relationships/hyperlink" Target="https://doi.org/10.1021/acs.iecr.3c01587" TargetMode="External"/><Relationship Id="rId34" Type="http://schemas.openxmlformats.org/officeDocument/2006/relationships/hyperlink" Target="https://pubs.acs.org/doi/10.1021/acs.iecr.3c01587?ref=PDF" TargetMode="External"/><Relationship Id="rId7" Type="http://schemas.openxmlformats.org/officeDocument/2006/relationships/hyperlink" Target="https://www.sciencedirect.com/science/article/pii/S0960852413016982" TargetMode="External"/><Relationship Id="rId12" Type="http://schemas.openxmlformats.org/officeDocument/2006/relationships/hyperlink" Target="https://doi.org/10.1021/acs.iecr.3c01587" TargetMode="External"/><Relationship Id="rId17" Type="http://schemas.openxmlformats.org/officeDocument/2006/relationships/hyperlink" Target="https://doi.org/10.1021/acs.iecr.3c01587" TargetMode="External"/><Relationship Id="rId25" Type="http://schemas.openxmlformats.org/officeDocument/2006/relationships/hyperlink" Target="https://doi.org/10.1021/acs.iecr.3c01587" TargetMode="External"/><Relationship Id="rId33" Type="http://schemas.openxmlformats.org/officeDocument/2006/relationships/hyperlink" Target="https://www.energy.gov/sites/default/files/2024-12/hydrogen-shot-water-electrolysis-technology-assessment.pdf" TargetMode="External"/><Relationship Id="rId38" Type="http://schemas.openxmlformats.org/officeDocument/2006/relationships/hyperlink" Target="https://taxfoundation.org/data/all/federal/historical-corporate-tax-rates-brackets/" TargetMode="External"/><Relationship Id="rId2" Type="http://schemas.openxmlformats.org/officeDocument/2006/relationships/hyperlink" Target="https://assets.website-files.com/602b605a94315c491a4fb4b8/610aed49f0ef85f4566dbe3f_Tipping-Fees-Data-Summary%20Jan%202021.pdf" TargetMode="External"/><Relationship Id="rId16" Type="http://schemas.openxmlformats.org/officeDocument/2006/relationships/hyperlink" Target="https://doi.org/10.1021/acs.iecr.3c01587" TargetMode="External"/><Relationship Id="rId20" Type="http://schemas.openxmlformats.org/officeDocument/2006/relationships/hyperlink" Target="https://doi.org/10.1021/acs.iecr.3c01587" TargetMode="External"/><Relationship Id="rId29" Type="http://schemas.openxmlformats.org/officeDocument/2006/relationships/hyperlink" Target="https://doi.org/10.3389/fsufs.2021.658592" TargetMode="External"/><Relationship Id="rId1" Type="http://schemas.openxmlformats.org/officeDocument/2006/relationships/hyperlink" Target="https://doi.org/10.1016/j.jece.2023.109706" TargetMode="External"/><Relationship Id="rId6" Type="http://schemas.openxmlformats.org/officeDocument/2006/relationships/hyperlink" Target="https://doi.org/10.1016/j.jece.2023.109706" TargetMode="External"/><Relationship Id="rId11" Type="http://schemas.openxmlformats.org/officeDocument/2006/relationships/hyperlink" Target="https://doi.org/10.1021/acs.iecr.3c01587" TargetMode="External"/><Relationship Id="rId24" Type="http://schemas.openxmlformats.org/officeDocument/2006/relationships/hyperlink" Target="https://doi.org/10.1021/acs.iecr.3c01587" TargetMode="External"/><Relationship Id="rId32" Type="http://schemas.openxmlformats.org/officeDocument/2006/relationships/hyperlink" Target="https://www.energy.gov/sites/default/files/2024-12/hydrogen-shot-water-electrolysis-technology-assessment.pdf" TargetMode="External"/><Relationship Id="rId37" Type="http://schemas.openxmlformats.org/officeDocument/2006/relationships/hyperlink" Target="https://www.eia.gov/electricity/monthly/epm_table_grapher.php?t=epmt_5_3" TargetMode="External"/><Relationship Id="rId5" Type="http://schemas.openxmlformats.org/officeDocument/2006/relationships/hyperlink" Target="https://pubs.acs.org/doi/10.1021/acs.iecr.3c01587?ref=PDF" TargetMode="External"/><Relationship Id="rId15" Type="http://schemas.openxmlformats.org/officeDocument/2006/relationships/hyperlink" Target="https://doi.org/10.1021/acs.iecr.3c01587" TargetMode="External"/><Relationship Id="rId23" Type="http://schemas.openxmlformats.org/officeDocument/2006/relationships/hyperlink" Target="https://doi.org/10.1021/acs.iecr.3c01587" TargetMode="External"/><Relationship Id="rId28" Type="http://schemas.openxmlformats.org/officeDocument/2006/relationships/hyperlink" Target="https://doi.org/10.3389/fsufs.2021.658592" TargetMode="External"/><Relationship Id="rId36" Type="http://schemas.openxmlformats.org/officeDocument/2006/relationships/hyperlink" Target="https://www.eia.gov/dnav/ng/hist/n3035us3m.htm" TargetMode="External"/><Relationship Id="rId10" Type="http://schemas.openxmlformats.org/officeDocument/2006/relationships/hyperlink" Target="https://doi.org/10.1021/acs.iecr.3c01587" TargetMode="External"/><Relationship Id="rId19" Type="http://schemas.openxmlformats.org/officeDocument/2006/relationships/hyperlink" Target="https://doi.org/10.1021/acs.iecr.3c01587" TargetMode="External"/><Relationship Id="rId31" Type="http://schemas.openxmlformats.org/officeDocument/2006/relationships/hyperlink" Target="https://pubs.acs.org/doi/full/10.1021/acs.est.3c07394" TargetMode="External"/><Relationship Id="rId4" Type="http://schemas.openxmlformats.org/officeDocument/2006/relationships/hyperlink" Target="https://doi.org/10.1016/j.jece.2023.109706" TargetMode="External"/><Relationship Id="rId9" Type="http://schemas.openxmlformats.org/officeDocument/2006/relationships/hyperlink" Target="https://doi.org/10.1021/acs.iecr.3c01587" TargetMode="External"/><Relationship Id="rId14" Type="http://schemas.openxmlformats.org/officeDocument/2006/relationships/hyperlink" Target="https://doi.org/10.1021/acs.iecr.3c01587" TargetMode="External"/><Relationship Id="rId22" Type="http://schemas.openxmlformats.org/officeDocument/2006/relationships/hyperlink" Target="https://doi.org/10.1021/acs.iecr.3c01587" TargetMode="External"/><Relationship Id="rId27" Type="http://schemas.openxmlformats.org/officeDocument/2006/relationships/hyperlink" Target="https://doi.org/10.3389/fsufs.2021.658592" TargetMode="External"/><Relationship Id="rId30" Type="http://schemas.openxmlformats.org/officeDocument/2006/relationships/hyperlink" Target="https://www.jstor.org/stable/44740827" TargetMode="External"/><Relationship Id="rId35" Type="http://schemas.openxmlformats.org/officeDocument/2006/relationships/hyperlink" Target="https://www.nature.com/articles/s41598-024-52201-5" TargetMode="External"/><Relationship Id="rId8" Type="http://schemas.openxmlformats.org/officeDocument/2006/relationships/hyperlink" Target="https://www.sciencedirect.com/science/article/pii/S0961953404002107" TargetMode="External"/><Relationship Id="rId3" Type="http://schemas.openxmlformats.org/officeDocument/2006/relationships/hyperlink" Target="https://doi.org/10.1016/j.jece.2023.1097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ov.uk/guidance/gas-meter-readings-and-bill-calculation" TargetMode="External"/><Relationship Id="rId1" Type="http://schemas.openxmlformats.org/officeDocument/2006/relationships/hyperlink" Target="https://www.cbs.nl/en-gb/our-services/methods/definitions/weight-units-energ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oquery.ecoinvent.org/3.10/cutoff/dataset/29505/impact_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opLeftCell="A24" workbookViewId="0">
      <selection activeCell="K71" sqref="K71"/>
    </sheetView>
  </sheetViews>
  <sheetFormatPr defaultRowHeight="14.5" x14ac:dyDescent="0.35"/>
  <cols>
    <col min="1" max="1" width="32.1796875" bestFit="1" customWidth="1"/>
    <col min="2" max="2" width="20.7265625" customWidth="1"/>
    <col min="3" max="3" width="13.08984375" bestFit="1" customWidth="1"/>
    <col min="4" max="4" width="12.90625" bestFit="1" customWidth="1"/>
    <col min="5" max="5" width="11.6328125"/>
    <col min="6" max="6" width="18.90625" bestFit="1" customWidth="1"/>
    <col min="7" max="7" width="18.90625" customWidth="1"/>
    <col min="8" max="8" width="11.81640625" bestFit="1" customWidth="1"/>
    <col min="9" max="9" width="11.81640625" customWidth="1"/>
    <col min="10" max="10" width="18.90625" bestFit="1" customWidth="1"/>
  </cols>
  <sheetData>
    <row r="1" spans="1:17" ht="16" x14ac:dyDescent="0.4">
      <c r="A1" s="1" t="s">
        <v>0</v>
      </c>
      <c r="B1" s="1" t="s">
        <v>1</v>
      </c>
      <c r="C1" s="1" t="s">
        <v>93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69</v>
      </c>
      <c r="J1" s="1" t="s">
        <v>6</v>
      </c>
      <c r="K1" s="1" t="s">
        <v>7</v>
      </c>
      <c r="L1" s="1"/>
      <c r="M1" s="1"/>
      <c r="N1" s="1"/>
      <c r="O1" s="1"/>
      <c r="P1" s="1"/>
      <c r="Q1" s="2"/>
    </row>
    <row r="2" spans="1:17" ht="16" x14ac:dyDescent="0.4">
      <c r="A2" s="1" t="s">
        <v>8</v>
      </c>
      <c r="B2" s="2" t="s">
        <v>9</v>
      </c>
      <c r="C2" s="2">
        <f>[1]summary!B21</f>
        <v>10000</v>
      </c>
      <c r="D2" s="2"/>
      <c r="E2" s="2"/>
      <c r="F2" s="2"/>
      <c r="G2" s="2"/>
      <c r="H2" s="2" t="s">
        <v>9</v>
      </c>
      <c r="I2" s="2"/>
      <c r="J2" s="2"/>
      <c r="K2" s="2" t="s">
        <v>10</v>
      </c>
      <c r="L2" s="2"/>
      <c r="M2" s="2"/>
      <c r="N2" s="2"/>
      <c r="O2" s="2"/>
      <c r="P2" s="2"/>
      <c r="Q2" s="2"/>
    </row>
    <row r="5" spans="1:17" x14ac:dyDescent="0.35">
      <c r="A5" s="4" t="s">
        <v>30</v>
      </c>
    </row>
    <row r="6" spans="1:17" x14ac:dyDescent="0.35">
      <c r="A6" s="4"/>
      <c r="B6" s="3"/>
    </row>
    <row r="7" spans="1:17" x14ac:dyDescent="0.35">
      <c r="A7" s="8" t="s">
        <v>25</v>
      </c>
      <c r="B7" s="3"/>
    </row>
    <row r="8" spans="1:17" x14ac:dyDescent="0.35">
      <c r="A8" s="5" t="s">
        <v>11</v>
      </c>
      <c r="B8" s="3" t="s">
        <v>23</v>
      </c>
      <c r="C8">
        <v>75.66</v>
      </c>
      <c r="K8" s="6" t="s">
        <v>67</v>
      </c>
    </row>
    <row r="9" spans="1:17" x14ac:dyDescent="0.35">
      <c r="A9" s="5" t="s">
        <v>12</v>
      </c>
      <c r="B9" s="3" t="s">
        <v>23</v>
      </c>
      <c r="C9">
        <v>24.34</v>
      </c>
      <c r="K9" s="6" t="s">
        <v>67</v>
      </c>
    </row>
    <row r="10" spans="1:17" x14ac:dyDescent="0.35">
      <c r="A10" s="5" t="s">
        <v>13</v>
      </c>
      <c r="B10" s="3" t="s">
        <v>91</v>
      </c>
      <c r="C10">
        <f>(1-($C$8/100))*(2.38/100)</f>
        <v>5.7929200000000009E-3</v>
      </c>
      <c r="F10">
        <f>C10*10/100</f>
        <v>5.7929200000000002E-4</v>
      </c>
      <c r="H10" t="s">
        <v>76</v>
      </c>
      <c r="K10" s="6" t="s">
        <v>67</v>
      </c>
    </row>
    <row r="11" spans="1:17" x14ac:dyDescent="0.35">
      <c r="A11" s="5" t="s">
        <v>14</v>
      </c>
      <c r="B11" s="3" t="s">
        <v>91</v>
      </c>
      <c r="C11">
        <f>(1-($C$8/100))*(62.45/100)</f>
        <v>0.15200330000000006</v>
      </c>
      <c r="F11">
        <f>C11*10/100</f>
        <v>1.5200330000000007E-2</v>
      </c>
      <c r="H11" t="s">
        <v>76</v>
      </c>
      <c r="K11" s="6" t="s">
        <v>67</v>
      </c>
    </row>
    <row r="12" spans="1:17" x14ac:dyDescent="0.35">
      <c r="A12" s="5" t="s">
        <v>15</v>
      </c>
      <c r="B12" s="3" t="s">
        <v>91</v>
      </c>
      <c r="C12">
        <f>(1-($C$8/100))*(5.71/100)</f>
        <v>1.3898140000000003E-2</v>
      </c>
      <c r="F12">
        <f t="shared" ref="F12:F17" si="0">C12*10/100</f>
        <v>1.3898140000000003E-3</v>
      </c>
      <c r="H12" t="s">
        <v>76</v>
      </c>
      <c r="K12" s="6" t="s">
        <v>67</v>
      </c>
      <c r="P12" t="s">
        <v>74</v>
      </c>
    </row>
    <row r="13" spans="1:17" x14ac:dyDescent="0.35">
      <c r="A13" s="5" t="s">
        <v>16</v>
      </c>
      <c r="B13" s="3" t="s">
        <v>91</v>
      </c>
      <c r="C13">
        <f>(1-($C$8/100))*(19.46/100)</f>
        <v>4.7365640000000007E-2</v>
      </c>
      <c r="F13">
        <f t="shared" si="0"/>
        <v>4.7365640000000013E-3</v>
      </c>
      <c r="H13" t="s">
        <v>76</v>
      </c>
      <c r="K13" s="6" t="s">
        <v>67</v>
      </c>
      <c r="P13" s="6" t="s">
        <v>75</v>
      </c>
    </row>
    <row r="14" spans="1:17" x14ac:dyDescent="0.35">
      <c r="A14" s="5" t="s">
        <v>17</v>
      </c>
      <c r="B14" s="3" t="s">
        <v>23</v>
      </c>
      <c r="C14">
        <v>60.94</v>
      </c>
      <c r="F14">
        <f t="shared" si="0"/>
        <v>6.0939999999999994</v>
      </c>
      <c r="H14" t="s">
        <v>76</v>
      </c>
      <c r="K14" s="6" t="s">
        <v>67</v>
      </c>
    </row>
    <row r="15" spans="1:17" x14ac:dyDescent="0.35">
      <c r="A15" s="5" t="s">
        <v>18</v>
      </c>
      <c r="B15" s="3" t="s">
        <v>23</v>
      </c>
      <c r="C15">
        <v>8.27</v>
      </c>
      <c r="F15">
        <f t="shared" si="0"/>
        <v>0.82699999999999985</v>
      </c>
      <c r="H15" t="s">
        <v>76</v>
      </c>
      <c r="K15" s="6" t="s">
        <v>67</v>
      </c>
    </row>
    <row r="16" spans="1:17" x14ac:dyDescent="0.35">
      <c r="A16" s="5" t="s">
        <v>19</v>
      </c>
      <c r="B16" s="3" t="s">
        <v>23</v>
      </c>
      <c r="C16">
        <v>0.7</v>
      </c>
      <c r="F16">
        <f t="shared" si="0"/>
        <v>7.0000000000000007E-2</v>
      </c>
      <c r="H16" t="s">
        <v>76</v>
      </c>
      <c r="K16" s="6" t="s">
        <v>67</v>
      </c>
    </row>
    <row r="17" spans="1:19" x14ac:dyDescent="0.35">
      <c r="A17" s="5" t="s">
        <v>20</v>
      </c>
      <c r="B17" s="3" t="s">
        <v>23</v>
      </c>
      <c r="C17">
        <v>27.45</v>
      </c>
      <c r="F17">
        <f t="shared" si="0"/>
        <v>2.7450000000000001</v>
      </c>
      <c r="H17" t="s">
        <v>76</v>
      </c>
      <c r="K17" s="6" t="s">
        <v>67</v>
      </c>
    </row>
    <row r="18" spans="1:19" x14ac:dyDescent="0.35">
      <c r="A18" s="5" t="s">
        <v>21</v>
      </c>
      <c r="B18" s="3" t="s">
        <v>24</v>
      </c>
      <c r="C18" s="7">
        <v>38.565994000000003</v>
      </c>
      <c r="D18" s="7">
        <f>C18-(E18-C18)</f>
        <v>37.407561000000001</v>
      </c>
      <c r="E18" s="7">
        <v>39.724427000000006</v>
      </c>
      <c r="H18" t="s">
        <v>42</v>
      </c>
      <c r="K18" s="6" t="s">
        <v>59</v>
      </c>
      <c r="R18" s="6" t="s">
        <v>62</v>
      </c>
    </row>
    <row r="19" spans="1:19" x14ac:dyDescent="0.35">
      <c r="A19" s="5"/>
      <c r="B19" s="3"/>
    </row>
    <row r="20" spans="1:19" x14ac:dyDescent="0.35">
      <c r="A20" s="9" t="s">
        <v>22</v>
      </c>
      <c r="B20" s="3"/>
    </row>
    <row r="21" spans="1:19" x14ac:dyDescent="0.35">
      <c r="A21" s="5" t="s">
        <v>26</v>
      </c>
      <c r="B21" t="s">
        <v>27</v>
      </c>
      <c r="C21">
        <v>20</v>
      </c>
      <c r="D21">
        <v>15</v>
      </c>
      <c r="E21">
        <v>25</v>
      </c>
      <c r="H21" t="s">
        <v>29</v>
      </c>
      <c r="J21" t="s">
        <v>28</v>
      </c>
      <c r="K21" s="6" t="s">
        <v>31</v>
      </c>
      <c r="P21" t="s">
        <v>32</v>
      </c>
      <c r="S21" t="s">
        <v>33</v>
      </c>
    </row>
    <row r="22" spans="1:19" x14ac:dyDescent="0.35">
      <c r="A22" s="5"/>
      <c r="B22" s="3"/>
    </row>
    <row r="23" spans="1:19" x14ac:dyDescent="0.35">
      <c r="A23" s="9" t="s">
        <v>94</v>
      </c>
      <c r="B23" s="3"/>
    </row>
    <row r="24" spans="1:19" x14ac:dyDescent="0.35">
      <c r="A24" s="5" t="s">
        <v>60</v>
      </c>
      <c r="B24" s="3" t="s">
        <v>27</v>
      </c>
      <c r="C24">
        <v>52.19</v>
      </c>
      <c r="F24">
        <f>C24*1.5/100</f>
        <v>0.78284999999999993</v>
      </c>
      <c r="H24" t="s">
        <v>76</v>
      </c>
      <c r="K24" s="6" t="s">
        <v>67</v>
      </c>
      <c r="P24" t="s">
        <v>68</v>
      </c>
      <c r="R24" t="s">
        <v>72</v>
      </c>
    </row>
    <row r="25" spans="1:19" x14ac:dyDescent="0.35">
      <c r="A25" s="5" t="s">
        <v>130</v>
      </c>
      <c r="B25" s="3" t="s">
        <v>27</v>
      </c>
      <c r="C25">
        <v>29.25</v>
      </c>
      <c r="F25">
        <f t="shared" ref="F25:F26" si="1">C25*1.5/100</f>
        <v>0.43874999999999997</v>
      </c>
      <c r="H25" t="s">
        <v>76</v>
      </c>
      <c r="K25" s="6" t="s">
        <v>67</v>
      </c>
      <c r="P25" t="s">
        <v>68</v>
      </c>
      <c r="R25" s="6" t="s">
        <v>73</v>
      </c>
    </row>
    <row r="26" spans="1:19" x14ac:dyDescent="0.35">
      <c r="A26" s="5" t="s">
        <v>129</v>
      </c>
      <c r="B26" t="s">
        <v>27</v>
      </c>
      <c r="C26">
        <v>1</v>
      </c>
      <c r="F26">
        <f t="shared" si="1"/>
        <v>1.4999999999999999E-2</v>
      </c>
      <c r="H26" t="s">
        <v>76</v>
      </c>
      <c r="K26" s="6" t="s">
        <v>67</v>
      </c>
      <c r="P26" t="s">
        <v>68</v>
      </c>
      <c r="R26" s="6" t="s">
        <v>73</v>
      </c>
    </row>
    <row r="27" spans="1:19" x14ac:dyDescent="0.35">
      <c r="A27" s="5" t="s">
        <v>61</v>
      </c>
      <c r="B27" t="s">
        <v>27</v>
      </c>
      <c r="C27">
        <v>17.560000000000002</v>
      </c>
      <c r="F27">
        <f>C27*1.5/100</f>
        <v>0.26340000000000002</v>
      </c>
      <c r="H27" t="s">
        <v>76</v>
      </c>
      <c r="K27" s="6" t="s">
        <v>67</v>
      </c>
      <c r="P27" t="s">
        <v>68</v>
      </c>
      <c r="R27" s="6" t="s">
        <v>73</v>
      </c>
    </row>
    <row r="28" spans="1:19" x14ac:dyDescent="0.35">
      <c r="A28" s="5" t="s">
        <v>63</v>
      </c>
      <c r="B28" t="s">
        <v>27</v>
      </c>
      <c r="C28">
        <v>75.64</v>
      </c>
      <c r="F28">
        <v>0.02</v>
      </c>
      <c r="H28" t="s">
        <v>76</v>
      </c>
      <c r="K28" s="6" t="s">
        <v>67</v>
      </c>
    </row>
    <row r="29" spans="1:19" x14ac:dyDescent="0.35">
      <c r="A29" s="5" t="s">
        <v>64</v>
      </c>
      <c r="B29" t="s">
        <v>27</v>
      </c>
      <c r="C29">
        <v>11.42</v>
      </c>
      <c r="F29">
        <v>0.25</v>
      </c>
      <c r="H29" t="s">
        <v>76</v>
      </c>
      <c r="K29" s="6" t="s">
        <v>67</v>
      </c>
    </row>
    <row r="30" spans="1:19" x14ac:dyDescent="0.35">
      <c r="A30" s="5" t="s">
        <v>65</v>
      </c>
      <c r="B30" t="s">
        <v>27</v>
      </c>
      <c r="C30">
        <v>0.76</v>
      </c>
      <c r="F30">
        <v>7.0000000000000007E-2</v>
      </c>
      <c r="H30" t="s">
        <v>76</v>
      </c>
      <c r="K30" s="6" t="s">
        <v>67</v>
      </c>
    </row>
    <row r="31" spans="1:19" x14ac:dyDescent="0.35">
      <c r="A31" s="5" t="s">
        <v>66</v>
      </c>
      <c r="B31" t="s">
        <v>27</v>
      </c>
      <c r="C31">
        <v>12.16</v>
      </c>
      <c r="F31">
        <v>0.3</v>
      </c>
      <c r="H31" t="s">
        <v>76</v>
      </c>
      <c r="K31" s="6" t="s">
        <v>67</v>
      </c>
    </row>
    <row r="32" spans="1:19" x14ac:dyDescent="0.35">
      <c r="A32" s="5"/>
      <c r="K32" s="6"/>
    </row>
    <row r="33" spans="1:20" x14ac:dyDescent="0.35">
      <c r="A33" s="9" t="s">
        <v>35</v>
      </c>
      <c r="B33" t="s">
        <v>27</v>
      </c>
    </row>
    <row r="36" spans="1:20" x14ac:dyDescent="0.35">
      <c r="A36" s="9" t="s">
        <v>46</v>
      </c>
    </row>
    <row r="37" spans="1:20" x14ac:dyDescent="0.35">
      <c r="A37" s="5" t="s">
        <v>47</v>
      </c>
      <c r="B37" t="s">
        <v>52</v>
      </c>
      <c r="C37">
        <v>42380</v>
      </c>
      <c r="F37">
        <v>301</v>
      </c>
      <c r="K37" s="6" t="s">
        <v>57</v>
      </c>
    </row>
    <row r="38" spans="1:20" x14ac:dyDescent="0.35">
      <c r="A38" s="5" t="s">
        <v>48</v>
      </c>
      <c r="B38" t="s">
        <v>54</v>
      </c>
      <c r="C38">
        <v>349</v>
      </c>
      <c r="F38">
        <v>39</v>
      </c>
      <c r="K38" t="s">
        <v>57</v>
      </c>
    </row>
    <row r="39" spans="1:20" x14ac:dyDescent="0.35">
      <c r="A39" s="5" t="s">
        <v>49</v>
      </c>
      <c r="B39" t="s">
        <v>55</v>
      </c>
      <c r="C39">
        <v>14.8</v>
      </c>
      <c r="F39">
        <v>0.3</v>
      </c>
      <c r="K39" t="s">
        <v>57</v>
      </c>
    </row>
    <row r="40" spans="1:20" x14ac:dyDescent="0.35">
      <c r="A40" s="5" t="s">
        <v>51</v>
      </c>
      <c r="B40" t="s">
        <v>54</v>
      </c>
      <c r="C40" s="7">
        <v>14110.266666666668</v>
      </c>
      <c r="F40" s="7">
        <f>(F37-39.2)/3</f>
        <v>87.266666666666666</v>
      </c>
      <c r="G40" s="7"/>
      <c r="K40" t="s">
        <v>53</v>
      </c>
      <c r="R40" t="s">
        <v>56</v>
      </c>
      <c r="T40" t="s">
        <v>70</v>
      </c>
    </row>
    <row r="41" spans="1:20" x14ac:dyDescent="0.35">
      <c r="A41" s="5" t="s">
        <v>50</v>
      </c>
      <c r="C41">
        <v>3.5</v>
      </c>
      <c r="F41">
        <v>0.01</v>
      </c>
      <c r="K41" s="6" t="s">
        <v>106</v>
      </c>
    </row>
    <row r="42" spans="1:20" x14ac:dyDescent="0.35">
      <c r="A42" s="5"/>
    </row>
    <row r="43" spans="1:20" x14ac:dyDescent="0.35">
      <c r="A43" s="9" t="s">
        <v>81</v>
      </c>
    </row>
    <row r="44" spans="1:20" x14ac:dyDescent="0.35">
      <c r="A44" s="5" t="s">
        <v>82</v>
      </c>
      <c r="B44" t="s">
        <v>92</v>
      </c>
      <c r="C44">
        <v>5</v>
      </c>
      <c r="D44">
        <v>2.5</v>
      </c>
      <c r="E44">
        <v>10</v>
      </c>
      <c r="H44" t="s">
        <v>29</v>
      </c>
    </row>
    <row r="45" spans="1:20" x14ac:dyDescent="0.35">
      <c r="A45" s="5" t="s">
        <v>83</v>
      </c>
      <c r="B45" t="s">
        <v>92</v>
      </c>
      <c r="C45">
        <v>30</v>
      </c>
      <c r="D45">
        <v>2.5</v>
      </c>
      <c r="E45">
        <v>50</v>
      </c>
      <c r="H45" t="s">
        <v>29</v>
      </c>
    </row>
    <row r="46" spans="1:20" x14ac:dyDescent="0.35">
      <c r="A46" s="5" t="s">
        <v>84</v>
      </c>
      <c r="B46" t="s">
        <v>87</v>
      </c>
      <c r="C46">
        <v>40000</v>
      </c>
      <c r="D46">
        <v>225</v>
      </c>
      <c r="E46">
        <v>80000</v>
      </c>
      <c r="H46" t="s">
        <v>29</v>
      </c>
    </row>
    <row r="47" spans="1:20" x14ac:dyDescent="0.35">
      <c r="A47" s="5" t="s">
        <v>85</v>
      </c>
      <c r="B47" t="s">
        <v>87</v>
      </c>
      <c r="C47">
        <v>170</v>
      </c>
      <c r="D47">
        <v>0</v>
      </c>
      <c r="E47">
        <v>250</v>
      </c>
      <c r="H47" t="s">
        <v>29</v>
      </c>
    </row>
    <row r="48" spans="1:20" x14ac:dyDescent="0.35">
      <c r="A48" s="5" t="s">
        <v>86</v>
      </c>
      <c r="B48" t="s">
        <v>87</v>
      </c>
      <c r="C48">
        <v>190</v>
      </c>
      <c r="D48">
        <v>0</v>
      </c>
      <c r="E48">
        <v>250</v>
      </c>
      <c r="H48" t="s">
        <v>29</v>
      </c>
    </row>
    <row r="49" spans="1:21" x14ac:dyDescent="0.35">
      <c r="A49" s="5" t="s">
        <v>88</v>
      </c>
      <c r="B49" t="s">
        <v>91</v>
      </c>
      <c r="C49">
        <v>0.95</v>
      </c>
      <c r="D49">
        <v>0.9</v>
      </c>
      <c r="E49">
        <v>1</v>
      </c>
      <c r="H49" t="s">
        <v>42</v>
      </c>
      <c r="K49" t="s">
        <v>107</v>
      </c>
      <c r="L49" s="6" t="s">
        <v>108</v>
      </c>
    </row>
    <row r="50" spans="1:21" x14ac:dyDescent="0.35">
      <c r="A50" s="5" t="s">
        <v>89</v>
      </c>
      <c r="B50" t="s">
        <v>91</v>
      </c>
      <c r="C50">
        <v>0.8</v>
      </c>
      <c r="D50">
        <f>C50*0.9</f>
        <v>0.72000000000000008</v>
      </c>
      <c r="E50">
        <f>C50*1.1</f>
        <v>0.88000000000000012</v>
      </c>
      <c r="H50" t="s">
        <v>42</v>
      </c>
    </row>
    <row r="51" spans="1:21" x14ac:dyDescent="0.35">
      <c r="A51" s="5" t="s">
        <v>90</v>
      </c>
      <c r="B51" t="s">
        <v>91</v>
      </c>
      <c r="C51">
        <v>0.15788865399999999</v>
      </c>
      <c r="D51">
        <f>C51*0.9</f>
        <v>0.1420997886</v>
      </c>
      <c r="E51">
        <f>C51*1.1</f>
        <v>0.17367751940000001</v>
      </c>
      <c r="H51" t="s">
        <v>42</v>
      </c>
    </row>
    <row r="52" spans="1:21" x14ac:dyDescent="0.35">
      <c r="A52" s="5"/>
    </row>
    <row r="53" spans="1:21" x14ac:dyDescent="0.35">
      <c r="A53" s="9" t="s">
        <v>34</v>
      </c>
    </row>
    <row r="54" spans="1:21" x14ac:dyDescent="0.35">
      <c r="A54" s="5" t="s">
        <v>36</v>
      </c>
      <c r="B54" t="s">
        <v>131</v>
      </c>
      <c r="C54">
        <f>(-39.7/1000)*(1.046/0.98)</f>
        <v>-4.2373673469387765E-2</v>
      </c>
      <c r="D54">
        <f>-27.83/1000</f>
        <v>-2.7829999999999997E-2</v>
      </c>
      <c r="E54">
        <f>-55.72/1000</f>
        <v>-5.5719999999999999E-2</v>
      </c>
      <c r="H54" t="s">
        <v>29</v>
      </c>
      <c r="I54">
        <v>2020</v>
      </c>
      <c r="K54" s="6" t="s">
        <v>38</v>
      </c>
    </row>
    <row r="55" spans="1:21" x14ac:dyDescent="0.35">
      <c r="A55" s="5" t="s">
        <v>39</v>
      </c>
      <c r="B55" t="s">
        <v>41</v>
      </c>
      <c r="C55">
        <v>0.1</v>
      </c>
      <c r="I55">
        <v>2016</v>
      </c>
      <c r="K55" s="6" t="s">
        <v>31</v>
      </c>
    </row>
    <row r="56" spans="1:21" x14ac:dyDescent="0.35">
      <c r="A56" s="5" t="s">
        <v>40</v>
      </c>
      <c r="B56" t="s">
        <v>37</v>
      </c>
      <c r="C56">
        <v>0.98</v>
      </c>
      <c r="I56">
        <v>2016</v>
      </c>
      <c r="K56" s="6" t="s">
        <v>31</v>
      </c>
    </row>
    <row r="57" spans="1:21" x14ac:dyDescent="0.35">
      <c r="A57" s="5" t="s">
        <v>43</v>
      </c>
      <c r="B57" t="s">
        <v>80</v>
      </c>
    </row>
    <row r="58" spans="1:21" x14ac:dyDescent="0.35">
      <c r="A58" s="5" t="s">
        <v>134</v>
      </c>
      <c r="B58" t="s">
        <v>79</v>
      </c>
      <c r="C58">
        <v>1.13297957687635</v>
      </c>
      <c r="D58">
        <f>C58*0.9</f>
        <v>1.019681619188715</v>
      </c>
      <c r="E58">
        <f>C58*1.1</f>
        <v>1.2462775345639852</v>
      </c>
      <c r="H58" t="s">
        <v>42</v>
      </c>
      <c r="I58">
        <v>2020</v>
      </c>
    </row>
    <row r="59" spans="1:21" x14ac:dyDescent="0.35">
      <c r="A59" s="5" t="s">
        <v>44</v>
      </c>
      <c r="B59" t="s">
        <v>98</v>
      </c>
      <c r="C59">
        <v>0.9</v>
      </c>
      <c r="D59">
        <v>0.85</v>
      </c>
      <c r="E59">
        <v>1.19</v>
      </c>
      <c r="H59" t="s">
        <v>135</v>
      </c>
      <c r="I59">
        <v>2020</v>
      </c>
    </row>
    <row r="60" spans="1:21" x14ac:dyDescent="0.35">
      <c r="A60" s="5" t="s">
        <v>45</v>
      </c>
      <c r="B60" t="s">
        <v>79</v>
      </c>
      <c r="C60">
        <v>0.14000000000000001</v>
      </c>
      <c r="F60" s="13" t="s">
        <v>127</v>
      </c>
      <c r="H60" t="s">
        <v>76</v>
      </c>
      <c r="I60">
        <v>2020</v>
      </c>
      <c r="K60" s="6" t="s">
        <v>128</v>
      </c>
    </row>
    <row r="61" spans="1:21" x14ac:dyDescent="0.35">
      <c r="A61" s="5" t="s">
        <v>77</v>
      </c>
      <c r="B61" t="s">
        <v>99</v>
      </c>
      <c r="C61">
        <v>7.3999999999999996E-2</v>
      </c>
      <c r="D61">
        <v>0.03</v>
      </c>
      <c r="E61">
        <v>0.10589999999999999</v>
      </c>
      <c r="H61" t="s">
        <v>29</v>
      </c>
      <c r="K61" s="6" t="s">
        <v>100</v>
      </c>
      <c r="P61" s="6" t="s">
        <v>132</v>
      </c>
      <c r="U61" t="s">
        <v>109</v>
      </c>
    </row>
    <row r="62" spans="1:21" x14ac:dyDescent="0.35">
      <c r="A62" s="5" t="s">
        <v>58</v>
      </c>
      <c r="B62" t="s">
        <v>37</v>
      </c>
      <c r="C62">
        <v>50.6</v>
      </c>
      <c r="I62">
        <v>2016</v>
      </c>
      <c r="K62" s="6" t="s">
        <v>31</v>
      </c>
    </row>
    <row r="63" spans="1:21" x14ac:dyDescent="0.35">
      <c r="A63" s="5" t="s">
        <v>78</v>
      </c>
      <c r="B63" t="s">
        <v>79</v>
      </c>
      <c r="C63">
        <v>1.61</v>
      </c>
      <c r="D63">
        <v>1</v>
      </c>
      <c r="E63">
        <v>33</v>
      </c>
      <c r="H63" t="s">
        <v>29</v>
      </c>
      <c r="I63">
        <v>2020</v>
      </c>
      <c r="K63" s="6" t="s">
        <v>97</v>
      </c>
      <c r="Q63" s="6" t="s">
        <v>100</v>
      </c>
    </row>
    <row r="64" spans="1:21" x14ac:dyDescent="0.35">
      <c r="A64" s="5" t="s">
        <v>95</v>
      </c>
      <c r="B64" t="s">
        <v>133</v>
      </c>
      <c r="C64">
        <f>50/1000*(1.046/0.98)</f>
        <v>5.3367346938775519E-2</v>
      </c>
      <c r="D64">
        <f>C64*0.9</f>
        <v>4.803061224489797E-2</v>
      </c>
      <c r="E64">
        <f>C64*1.1</f>
        <v>5.8704081632653074E-2</v>
      </c>
      <c r="H64" t="s">
        <v>42</v>
      </c>
      <c r="I64">
        <v>2020</v>
      </c>
      <c r="K64" t="s">
        <v>136</v>
      </c>
    </row>
    <row r="65" spans="1:11" x14ac:dyDescent="0.35">
      <c r="A65" s="5" t="s">
        <v>96</v>
      </c>
      <c r="B65" t="s">
        <v>133</v>
      </c>
      <c r="C65">
        <v>9.8632868486088099E-2</v>
      </c>
      <c r="D65">
        <f>C65*0.9</f>
        <v>8.8769581637479292E-2</v>
      </c>
      <c r="E65">
        <f>C65*1.1</f>
        <v>0.10849615533469692</v>
      </c>
      <c r="H65" t="s">
        <v>42</v>
      </c>
      <c r="I65">
        <v>2020</v>
      </c>
      <c r="K65" t="s">
        <v>136</v>
      </c>
    </row>
    <row r="66" spans="1:11" x14ac:dyDescent="0.35">
      <c r="A66" s="5" t="s">
        <v>101</v>
      </c>
      <c r="B66" t="s">
        <v>102</v>
      </c>
      <c r="C66">
        <v>0.9</v>
      </c>
      <c r="D66">
        <v>0.8</v>
      </c>
      <c r="E66">
        <v>1</v>
      </c>
      <c r="H66" t="s">
        <v>42</v>
      </c>
    </row>
    <row r="69" spans="1:11" x14ac:dyDescent="0.35">
      <c r="A69" s="9" t="s">
        <v>103</v>
      </c>
    </row>
    <row r="70" spans="1:11" x14ac:dyDescent="0.35">
      <c r="A70" s="5" t="s">
        <v>104</v>
      </c>
      <c r="B70" t="s">
        <v>91</v>
      </c>
      <c r="C70">
        <v>0.1</v>
      </c>
      <c r="D70">
        <v>0.05</v>
      </c>
      <c r="E70">
        <v>0.15</v>
      </c>
      <c r="H70" t="s">
        <v>42</v>
      </c>
      <c r="K70" t="s">
        <v>136</v>
      </c>
    </row>
    <row r="71" spans="1:11" x14ac:dyDescent="0.35">
      <c r="A71" s="5" t="s">
        <v>105</v>
      </c>
      <c r="B71" t="s">
        <v>91</v>
      </c>
      <c r="C71">
        <v>0.21</v>
      </c>
      <c r="D71">
        <v>0.15</v>
      </c>
      <c r="E71">
        <v>0.35</v>
      </c>
      <c r="H71" t="s">
        <v>42</v>
      </c>
      <c r="K71" s="6" t="s">
        <v>137</v>
      </c>
    </row>
  </sheetData>
  <phoneticPr fontId="7" type="noConversion"/>
  <hyperlinks>
    <hyperlink ref="K21" r:id="rId1" xr:uid="{E8EF7860-78FE-4D46-B1D5-17408BC4E09F}"/>
    <hyperlink ref="K54" r:id="rId2" xr:uid="{7FC5A9F7-38E3-4E1F-9539-FD4F81C3ACD5}"/>
    <hyperlink ref="K55" r:id="rId3" xr:uid="{E86BC87F-C9DE-4085-B294-5E77EDDB6B42}"/>
    <hyperlink ref="K56" r:id="rId4" tooltip="Persistent link using digital object identifier" xr:uid="{1588FFA9-3515-45B0-9FC5-0396F65FC091}"/>
    <hyperlink ref="K37" r:id="rId5" xr:uid="{13C671D8-9349-44E5-B055-3F9BBC48B5A3}"/>
    <hyperlink ref="K62" r:id="rId6" xr:uid="{001AB6E8-39A0-444D-8A26-E05D754E1410}"/>
    <hyperlink ref="K18" r:id="rId7" xr:uid="{41D76C1D-335A-470A-9295-1A117A263319}"/>
    <hyperlink ref="R18" r:id="rId8" xr:uid="{E446BEF3-3CFE-4E82-B1B3-FD5C3FC53B78}"/>
    <hyperlink ref="K8" r:id="rId9" xr:uid="{35DA22C2-1B02-4833-8DDD-8F7F218E022B}"/>
    <hyperlink ref="K9" r:id="rId10" tooltip="DOI URL" xr:uid="{51FA96B4-D611-490B-97C7-7F85B9CA8455}"/>
    <hyperlink ref="K10" r:id="rId11" tooltip="DOI URL" xr:uid="{895E12DF-CDEB-43AB-91F6-67E348EB606A}"/>
    <hyperlink ref="K11" r:id="rId12" tooltip="DOI URL" xr:uid="{1F679488-09B7-4A93-810D-270310AD594E}"/>
    <hyperlink ref="K12" r:id="rId13" tooltip="DOI URL" xr:uid="{3B09E6A5-29BC-4C12-AA70-3CD562E0061A}"/>
    <hyperlink ref="K13" r:id="rId14" tooltip="DOI URL" xr:uid="{5E8A2813-8997-4B18-AADA-52EEEFE724AE}"/>
    <hyperlink ref="K14" r:id="rId15" tooltip="DOI URL" xr:uid="{D9F115FE-C2DA-4D47-B451-AEB1A7BCC68B}"/>
    <hyperlink ref="K15" r:id="rId16" tooltip="DOI URL" xr:uid="{57FFA59B-C32D-4076-8C2E-D48B8DEC636B}"/>
    <hyperlink ref="K16" r:id="rId17" tooltip="DOI URL" xr:uid="{5BD92209-55A1-4ED6-B3E2-75A0ABF9A1F0}"/>
    <hyperlink ref="K17" r:id="rId18" tooltip="DOI URL" xr:uid="{B1A74D76-A640-4075-B7E1-1A7880F73D09}"/>
    <hyperlink ref="K24" r:id="rId19" tooltip="DOI URL" xr:uid="{E25A1CEC-1BC8-4ACE-8840-227D029CEE55}"/>
    <hyperlink ref="K25" r:id="rId20" tooltip="DOI URL" xr:uid="{703F0920-9BCA-4AC1-B2C3-DCBB4168569E}"/>
    <hyperlink ref="K26" r:id="rId21" tooltip="DOI URL" xr:uid="{E3293E5D-DFC1-4ED1-8E29-7F7A23054C84}"/>
    <hyperlink ref="K27" r:id="rId22" tooltip="DOI URL" xr:uid="{5D5AB9C2-FE66-4507-8979-D0F547EC90A0}"/>
    <hyperlink ref="K28" r:id="rId23" tooltip="DOI URL" xr:uid="{3F79CE52-6F87-432A-BD8A-4E019F46638D}"/>
    <hyperlink ref="K29" r:id="rId24" tooltip="DOI URL" xr:uid="{BE5ADD48-9B9C-495B-86FB-93BE407F6EB4}"/>
    <hyperlink ref="K30" r:id="rId25" tooltip="DOI URL" xr:uid="{49BD610D-E113-4A55-A95E-2A79ED0797A7}"/>
    <hyperlink ref="K31" r:id="rId26" tooltip="DOI URL" xr:uid="{B120130A-0A6A-4203-9167-BA10D74A7EDB}"/>
    <hyperlink ref="R25" r:id="rId27" display="https://doi.org/10.3389/fsufs.2021.658592" xr:uid="{4E917D4E-644E-4CE2-A3E3-6EFABE3D7BDF}"/>
    <hyperlink ref="R26" r:id="rId28" display="https://doi.org/10.3389/fsufs.2021.658592" xr:uid="{0D51088B-8E15-4A6D-9BE7-7200552B4B2F}"/>
    <hyperlink ref="R27" r:id="rId29" display="https://doi.org/10.3389/fsufs.2021.658592" xr:uid="{6F540B7F-0023-449E-A917-74141481E854}"/>
    <hyperlink ref="P13" r:id="rId30" xr:uid="{760D8F08-2F7C-418A-92B6-6642FF4346B1}"/>
    <hyperlink ref="K63" r:id="rId31" xr:uid="{E2E4B25C-86DE-4096-88E7-CA1DAA870F4C}"/>
    <hyperlink ref="K61" r:id="rId32" xr:uid="{DDBC0619-2548-478C-B9B2-1E75CA58B98E}"/>
    <hyperlink ref="Q63" r:id="rId33" xr:uid="{8FD1D7B2-9CA5-4DA8-A7BB-3A54E299A452}"/>
    <hyperlink ref="K41" r:id="rId34" xr:uid="{72FB3CBE-28A6-4EF0-9BC8-71F38BB5BB56}"/>
    <hyperlink ref="L49" r:id="rId35" location=":~:text=The%20removal%20of%20COD%20after,to%20higher%20energy%20consumption4. " xr:uid="{08E64BC0-0560-43B5-AF1B-59B1C74D5FA9}"/>
    <hyperlink ref="K60" r:id="rId36" xr:uid="{1B36F554-6589-42E0-B156-6C687D3E6851}"/>
    <hyperlink ref="P61" r:id="rId37" xr:uid="{DED63343-A772-4F95-8333-2C7CB6C9C688}"/>
    <hyperlink ref="K71" r:id="rId38" xr:uid="{B62306DA-9D71-4E55-8544-962EE2C8DC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94C-2021-4EE5-B374-D50FAC8E3E56}">
  <dimension ref="A1:T17"/>
  <sheetViews>
    <sheetView workbookViewId="0">
      <selection activeCell="J8" sqref="J8"/>
    </sheetView>
  </sheetViews>
  <sheetFormatPr defaultRowHeight="14.5" x14ac:dyDescent="0.35"/>
  <sheetData>
    <row r="1" spans="1:20" ht="15" thickBot="1" x14ac:dyDescent="0.4">
      <c r="A1" s="12" t="s">
        <v>111</v>
      </c>
      <c r="B1" s="12" t="s">
        <v>110</v>
      </c>
      <c r="C1" s="12" t="s">
        <v>124</v>
      </c>
      <c r="D1" s="12" t="s">
        <v>79</v>
      </c>
      <c r="E1" s="10"/>
      <c r="F1" s="10"/>
      <c r="G1" s="10"/>
      <c r="H1" s="10"/>
      <c r="I1" s="10"/>
      <c r="J1" s="10"/>
      <c r="K1" s="10"/>
      <c r="L1" s="10"/>
      <c r="M1" s="10"/>
    </row>
    <row r="2" spans="1:20" ht="15" thickBot="1" x14ac:dyDescent="0.4">
      <c r="A2" s="11" t="s">
        <v>112</v>
      </c>
      <c r="B2" s="10">
        <v>3.71</v>
      </c>
      <c r="C2">
        <f>B2/28.3</f>
        <v>0.13109540636042402</v>
      </c>
      <c r="D2">
        <f>C2/0.829</f>
        <v>0.15813679898724251</v>
      </c>
      <c r="K2" s="6" t="s">
        <v>126</v>
      </c>
    </row>
    <row r="3" spans="1:20" ht="15.5" thickTop="1" thickBot="1" x14ac:dyDescent="0.4">
      <c r="A3" s="11" t="s">
        <v>113</v>
      </c>
      <c r="B3" s="10">
        <v>3.58</v>
      </c>
      <c r="C3">
        <f t="shared" ref="C3:C13" si="0">B3/28.3</f>
        <v>0.1265017667844523</v>
      </c>
      <c r="D3">
        <f t="shared" ref="D3:D13" si="1">C3/0.829</f>
        <v>0.15259561735157093</v>
      </c>
      <c r="K3" s="6" t="s">
        <v>125</v>
      </c>
    </row>
    <row r="4" spans="1:20" ht="15.5" thickTop="1" thickBot="1" x14ac:dyDescent="0.4">
      <c r="A4" s="11" t="s">
        <v>114</v>
      </c>
      <c r="B4" s="10">
        <v>3.39</v>
      </c>
      <c r="C4">
        <f t="shared" si="0"/>
        <v>0.11978798586572438</v>
      </c>
      <c r="D4">
        <f t="shared" si="1"/>
        <v>0.14449696726866632</v>
      </c>
    </row>
    <row r="5" spans="1:20" ht="15.5" thickTop="1" thickBot="1" x14ac:dyDescent="0.4">
      <c r="A5" s="11" t="s">
        <v>115</v>
      </c>
      <c r="B5" s="10">
        <v>3</v>
      </c>
      <c r="C5">
        <f t="shared" si="0"/>
        <v>0.10600706713780919</v>
      </c>
      <c r="D5">
        <f t="shared" si="1"/>
        <v>0.12787342236165161</v>
      </c>
    </row>
    <row r="6" spans="1:20" ht="15.5" thickTop="1" thickBot="1" x14ac:dyDescent="0.4">
      <c r="A6" s="11" t="s">
        <v>116</v>
      </c>
      <c r="B6" s="10">
        <v>2.91</v>
      </c>
      <c r="C6">
        <f t="shared" si="0"/>
        <v>0.10282685512367491</v>
      </c>
      <c r="D6">
        <f t="shared" si="1"/>
        <v>0.12403721969080207</v>
      </c>
    </row>
    <row r="7" spans="1:20" ht="15.5" thickTop="1" thickBot="1" x14ac:dyDescent="0.4">
      <c r="A7" s="11" t="s">
        <v>117</v>
      </c>
      <c r="B7" s="10">
        <v>2.72</v>
      </c>
      <c r="C7">
        <f t="shared" si="0"/>
        <v>9.6113074204946997E-2</v>
      </c>
      <c r="D7">
        <f t="shared" si="1"/>
        <v>0.11593856960789747</v>
      </c>
    </row>
    <row r="8" spans="1:20" ht="15.5" thickTop="1" thickBot="1" x14ac:dyDescent="0.4">
      <c r="A8" s="11" t="s">
        <v>118</v>
      </c>
      <c r="B8" s="10">
        <v>2.58</v>
      </c>
      <c r="C8">
        <f t="shared" si="0"/>
        <v>9.1166077738515899E-2</v>
      </c>
      <c r="D8">
        <f t="shared" si="1"/>
        <v>0.10997114323102039</v>
      </c>
    </row>
    <row r="9" spans="1:20" ht="15.5" thickTop="1" thickBot="1" x14ac:dyDescent="0.4">
      <c r="A9" s="11" t="s">
        <v>119</v>
      </c>
      <c r="B9" s="10">
        <v>2.85</v>
      </c>
      <c r="C9">
        <f t="shared" si="0"/>
        <v>0.10070671378091872</v>
      </c>
      <c r="D9">
        <f t="shared" si="1"/>
        <v>0.12147975124356904</v>
      </c>
    </row>
    <row r="10" spans="1:20" ht="15.5" thickTop="1" thickBot="1" x14ac:dyDescent="0.4">
      <c r="A10" s="11" t="s">
        <v>120</v>
      </c>
      <c r="B10" s="10">
        <v>3.3</v>
      </c>
      <c r="C10">
        <f t="shared" si="0"/>
        <v>0.1166077738515901</v>
      </c>
      <c r="D10">
        <f t="shared" si="1"/>
        <v>0.14066076459781679</v>
      </c>
    </row>
    <row r="11" spans="1:20" ht="15.5" thickTop="1" thickBot="1" x14ac:dyDescent="0.4">
      <c r="A11" s="11" t="s">
        <v>121</v>
      </c>
      <c r="B11" s="10">
        <v>3.29</v>
      </c>
      <c r="C11">
        <f t="shared" si="0"/>
        <v>0.11625441696113074</v>
      </c>
      <c r="D11">
        <f t="shared" si="1"/>
        <v>0.14023451985661128</v>
      </c>
    </row>
    <row r="12" spans="1:20" ht="15.5" thickTop="1" thickBot="1" x14ac:dyDescent="0.4">
      <c r="A12" s="11" t="s">
        <v>122</v>
      </c>
      <c r="B12" s="10">
        <v>3.98</v>
      </c>
      <c r="C12">
        <f t="shared" si="0"/>
        <v>0.14063604240282684</v>
      </c>
      <c r="D12">
        <f t="shared" si="1"/>
        <v>0.16964540699979114</v>
      </c>
    </row>
    <row r="13" spans="1:20" ht="15.5" thickTop="1" thickBot="1" x14ac:dyDescent="0.4">
      <c r="A13" s="11" t="s">
        <v>123</v>
      </c>
      <c r="B13" s="10">
        <v>4.1100000000000003</v>
      </c>
      <c r="C13">
        <f t="shared" si="0"/>
        <v>0.1452296819787986</v>
      </c>
      <c r="D13">
        <f t="shared" si="1"/>
        <v>0.17518658863546274</v>
      </c>
    </row>
    <row r="14" spans="1:20" ht="15" thickTop="1" x14ac:dyDescent="0.35"/>
    <row r="16" spans="1:20" ht="15" thickBot="1" x14ac:dyDescent="0.4"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ht="15" thickTop="1" x14ac:dyDescent="0.35"/>
  </sheetData>
  <hyperlinks>
    <hyperlink ref="K3" r:id="rId1" location=":~:text=Calculating%20weight%20from%20cubic%20metres,gas%3A%20variable%20dependent%20on%20composition." xr:uid="{7BAB542A-F87C-4BA3-B735-AAE2C1EDF8CA}"/>
    <hyperlink ref="K2" r:id="rId2" location=":~:text=The%20conversion%20factor%20from%20cubic,cubic%20foot%20=%200.0283%20cubic%20metres " xr:uid="{DFFA983E-1A93-4FDB-9D3F-47AA25A1711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6E76-BD1C-4648-B44B-1010D109759F}">
  <dimension ref="A1:Y27"/>
  <sheetViews>
    <sheetView tabSelected="1" workbookViewId="0">
      <selection activeCell="P22" sqref="P22"/>
    </sheetView>
  </sheetViews>
  <sheetFormatPr defaultRowHeight="14.5" x14ac:dyDescent="0.35"/>
  <cols>
    <col min="7" max="7" width="11.08984375" customWidth="1"/>
    <col min="12" max="12" width="10.54296875" customWidth="1"/>
    <col min="13" max="13" width="10.81640625" customWidth="1"/>
    <col min="14" max="14" width="9.36328125" customWidth="1"/>
    <col min="15" max="15" width="10.26953125" customWidth="1"/>
  </cols>
  <sheetData>
    <row r="1" spans="1:25" ht="15.5" x14ac:dyDescent="0.35">
      <c r="A1" s="16" t="s">
        <v>138</v>
      </c>
      <c r="B1" s="16"/>
      <c r="C1" s="16"/>
      <c r="D1" s="16"/>
      <c r="E1" s="16" t="s">
        <v>139</v>
      </c>
      <c r="F1" s="16"/>
      <c r="G1" s="17" t="s">
        <v>142</v>
      </c>
      <c r="H1" s="16" t="s">
        <v>140</v>
      </c>
      <c r="I1" s="16"/>
      <c r="J1" s="16"/>
      <c r="K1" s="16"/>
      <c r="L1" s="16" t="s">
        <v>141</v>
      </c>
      <c r="M1" s="16"/>
      <c r="N1" s="16"/>
      <c r="O1" s="16"/>
      <c r="P1" s="16"/>
      <c r="Q1" s="16"/>
      <c r="R1" s="16"/>
      <c r="S1" s="16"/>
      <c r="T1" s="16"/>
      <c r="U1" s="16" t="s">
        <v>140</v>
      </c>
      <c r="V1" s="16"/>
      <c r="W1" s="16"/>
      <c r="X1" s="16"/>
      <c r="Y1" s="16"/>
    </row>
    <row r="2" spans="1:25" x14ac:dyDescent="0.35">
      <c r="A2" s="14"/>
      <c r="B2" s="14"/>
      <c r="C2" s="14"/>
      <c r="D2" s="14"/>
      <c r="E2" s="14" t="s">
        <v>143</v>
      </c>
      <c r="F2" s="14"/>
      <c r="G2" s="15"/>
      <c r="L2" t="s">
        <v>164</v>
      </c>
      <c r="M2" t="s">
        <v>165</v>
      </c>
      <c r="N2" t="s">
        <v>166</v>
      </c>
      <c r="O2" t="s">
        <v>167</v>
      </c>
      <c r="P2" t="s">
        <v>168</v>
      </c>
      <c r="Q2" t="s">
        <v>169</v>
      </c>
      <c r="R2" t="s">
        <v>170</v>
      </c>
      <c r="S2" t="s">
        <v>171</v>
      </c>
      <c r="T2" t="s">
        <v>172</v>
      </c>
    </row>
    <row r="3" spans="1:25" x14ac:dyDescent="0.35">
      <c r="A3" s="14" t="s">
        <v>144</v>
      </c>
      <c r="B3" s="14"/>
      <c r="C3" s="14"/>
      <c r="D3" s="14"/>
      <c r="E3" s="14">
        <v>0</v>
      </c>
      <c r="F3" s="14"/>
      <c r="G3" s="15"/>
      <c r="H3" t="s">
        <v>175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176</v>
      </c>
    </row>
    <row r="4" spans="1:25" x14ac:dyDescent="0.35">
      <c r="A4" s="14" t="s">
        <v>145</v>
      </c>
      <c r="B4" s="14"/>
      <c r="C4" s="14"/>
      <c r="D4" s="14"/>
      <c r="E4" s="14"/>
      <c r="F4" s="14"/>
      <c r="G4" s="15"/>
    </row>
    <row r="5" spans="1:25" x14ac:dyDescent="0.35">
      <c r="A5" s="14" t="s">
        <v>146</v>
      </c>
      <c r="B5" s="14"/>
      <c r="C5" s="14"/>
      <c r="D5" s="14"/>
      <c r="E5" s="14"/>
      <c r="F5" s="14"/>
      <c r="G5" s="15"/>
    </row>
    <row r="6" spans="1:25" x14ac:dyDescent="0.35">
      <c r="A6" s="14" t="s">
        <v>147</v>
      </c>
      <c r="B6" s="14"/>
      <c r="C6" s="14"/>
      <c r="D6" s="14"/>
      <c r="E6" s="14"/>
      <c r="F6" s="14"/>
      <c r="G6" s="15"/>
    </row>
    <row r="7" spans="1:25" x14ac:dyDescent="0.35">
      <c r="A7" s="14" t="s">
        <v>148</v>
      </c>
      <c r="B7" s="14"/>
      <c r="C7" s="14"/>
      <c r="D7" s="14"/>
      <c r="E7" s="14"/>
      <c r="F7" s="14"/>
      <c r="G7" s="15"/>
    </row>
    <row r="8" spans="1:25" x14ac:dyDescent="0.35">
      <c r="A8" s="14" t="s">
        <v>149</v>
      </c>
      <c r="B8" s="14"/>
      <c r="C8" s="14"/>
      <c r="D8" s="14"/>
      <c r="E8" s="14"/>
      <c r="F8" s="14"/>
      <c r="G8" s="15"/>
    </row>
    <row r="9" spans="1:25" x14ac:dyDescent="0.35">
      <c r="A9" s="14" t="s">
        <v>150</v>
      </c>
      <c r="B9" s="14"/>
      <c r="C9" s="14"/>
      <c r="D9" s="14"/>
      <c r="E9" s="14">
        <v>10.8538</v>
      </c>
      <c r="F9" s="14"/>
      <c r="G9" s="15" t="s">
        <v>174</v>
      </c>
      <c r="H9" t="s">
        <v>173</v>
      </c>
      <c r="L9">
        <v>5.0190733093349602E-3</v>
      </c>
      <c r="M9">
        <v>10.710176747484001</v>
      </c>
      <c r="N9">
        <v>41.684837593656297</v>
      </c>
      <c r="O9">
        <v>6.2582231922851004E-3</v>
      </c>
      <c r="P9" s="18">
        <v>9.8640602855776595E-7</v>
      </c>
      <c r="Q9" s="18">
        <v>5.2493692777873801E-7</v>
      </c>
      <c r="R9" s="18">
        <v>1.07396564731758E-7</v>
      </c>
      <c r="S9">
        <v>9.4276670361154895E-4</v>
      </c>
      <c r="T9">
        <v>0.14318368408919699</v>
      </c>
      <c r="U9" s="6" t="s">
        <v>177</v>
      </c>
    </row>
    <row r="10" spans="1:25" x14ac:dyDescent="0.35">
      <c r="A10" s="14" t="s">
        <v>151</v>
      </c>
      <c r="B10" s="14"/>
      <c r="C10" s="14"/>
      <c r="D10" s="14"/>
      <c r="E10" s="14"/>
      <c r="F10" s="14"/>
      <c r="G10" s="15"/>
    </row>
    <row r="11" spans="1:25" x14ac:dyDescent="0.35">
      <c r="A11" s="14" t="s">
        <v>152</v>
      </c>
      <c r="B11" s="14"/>
      <c r="C11" s="14"/>
      <c r="D11" s="14"/>
      <c r="E11" s="14"/>
      <c r="F11" s="14"/>
      <c r="G11" s="15"/>
    </row>
    <row r="12" spans="1:25" x14ac:dyDescent="0.35">
      <c r="A12" s="14" t="s">
        <v>153</v>
      </c>
      <c r="B12" s="14"/>
      <c r="C12" s="14"/>
      <c r="D12" s="14"/>
      <c r="E12" s="14"/>
      <c r="F12" s="14"/>
      <c r="G12" s="15"/>
    </row>
    <row r="13" spans="1:25" x14ac:dyDescent="0.35">
      <c r="A13" s="14" t="s">
        <v>156</v>
      </c>
      <c r="B13" s="14"/>
      <c r="C13" s="14"/>
      <c r="D13" s="14"/>
      <c r="E13" s="14"/>
      <c r="F13" s="14"/>
      <c r="G13" s="15"/>
    </row>
    <row r="14" spans="1:25" x14ac:dyDescent="0.35">
      <c r="A14" s="14" t="s">
        <v>154</v>
      </c>
      <c r="B14" s="14"/>
      <c r="C14" s="14"/>
      <c r="D14" s="14"/>
      <c r="E14" s="14"/>
      <c r="F14" s="14"/>
      <c r="G14" s="15"/>
    </row>
    <row r="15" spans="1:25" x14ac:dyDescent="0.35">
      <c r="A15" s="14" t="s">
        <v>155</v>
      </c>
      <c r="B15" s="14"/>
      <c r="C15" s="14"/>
      <c r="D15" s="14"/>
      <c r="E15" s="14"/>
      <c r="F15" s="14"/>
      <c r="G15" s="15"/>
    </row>
    <row r="16" spans="1:25" x14ac:dyDescent="0.35">
      <c r="A16" s="14" t="s">
        <v>157</v>
      </c>
      <c r="B16" s="14"/>
      <c r="C16" s="14"/>
      <c r="D16" s="14"/>
      <c r="E16" s="14"/>
      <c r="F16" s="14"/>
      <c r="G16" s="15"/>
    </row>
    <row r="17" spans="1:7" x14ac:dyDescent="0.35">
      <c r="A17" s="14" t="s">
        <v>158</v>
      </c>
      <c r="B17" s="14"/>
      <c r="C17" s="14"/>
      <c r="D17" s="14"/>
      <c r="E17" s="14"/>
      <c r="F17" s="14"/>
      <c r="G17" s="15"/>
    </row>
    <row r="18" spans="1:7" x14ac:dyDescent="0.35">
      <c r="A18" s="14" t="s">
        <v>159</v>
      </c>
      <c r="B18" s="14"/>
      <c r="C18" s="14"/>
      <c r="D18" s="14"/>
      <c r="E18" s="14"/>
      <c r="F18" s="14"/>
      <c r="G18" s="15"/>
    </row>
    <row r="19" spans="1:7" x14ac:dyDescent="0.35">
      <c r="A19" s="14" t="s">
        <v>160</v>
      </c>
      <c r="B19" s="14"/>
      <c r="C19" s="14"/>
      <c r="D19" s="14"/>
      <c r="E19" s="14"/>
      <c r="F19" s="14"/>
      <c r="G19" s="15"/>
    </row>
    <row r="20" spans="1:7" x14ac:dyDescent="0.35">
      <c r="A20" s="14" t="s">
        <v>161</v>
      </c>
      <c r="B20" s="14"/>
      <c r="C20" s="14"/>
      <c r="D20" s="14"/>
      <c r="E20" s="14"/>
      <c r="F20" s="14"/>
      <c r="G20" s="15"/>
    </row>
    <row r="21" spans="1:7" x14ac:dyDescent="0.35">
      <c r="A21" s="14" t="s">
        <v>162</v>
      </c>
      <c r="B21" s="14"/>
      <c r="C21" s="14"/>
      <c r="D21" s="14"/>
      <c r="E21" s="14"/>
      <c r="F21" s="14"/>
      <c r="G21" s="15"/>
    </row>
    <row r="22" spans="1:7" x14ac:dyDescent="0.35">
      <c r="A22" s="14" t="s">
        <v>163</v>
      </c>
      <c r="B22" s="14"/>
      <c r="C22" s="14"/>
      <c r="D22" s="14"/>
      <c r="E22" s="14"/>
      <c r="F22" s="14"/>
      <c r="G22" s="15"/>
    </row>
    <row r="23" spans="1:7" x14ac:dyDescent="0.35">
      <c r="A23" s="15"/>
      <c r="B23" s="15"/>
      <c r="C23" s="15"/>
      <c r="D23" s="15"/>
      <c r="E23" s="15"/>
      <c r="F23" s="15"/>
      <c r="G23" s="15"/>
    </row>
    <row r="24" spans="1:7" x14ac:dyDescent="0.35">
      <c r="A24" s="15"/>
      <c r="B24" s="15"/>
      <c r="C24" s="15"/>
      <c r="D24" s="15"/>
      <c r="E24" s="15"/>
      <c r="F24" s="15"/>
      <c r="G24" s="15"/>
    </row>
    <row r="25" spans="1:7" x14ac:dyDescent="0.35">
      <c r="A25" s="15"/>
      <c r="B25" s="15"/>
      <c r="C25" s="15"/>
      <c r="D25" s="15"/>
      <c r="E25" s="15"/>
      <c r="F25" s="15"/>
      <c r="G25" s="15"/>
    </row>
    <row r="26" spans="1:7" x14ac:dyDescent="0.35">
      <c r="A26" s="15"/>
      <c r="B26" s="15"/>
      <c r="C26" s="15"/>
      <c r="D26" s="15"/>
      <c r="E26" s="15"/>
      <c r="F26" s="15"/>
      <c r="G26" s="15"/>
    </row>
    <row r="27" spans="1:7" x14ac:dyDescent="0.35">
      <c r="A27" s="15"/>
      <c r="B27" s="15"/>
      <c r="C27" s="15"/>
      <c r="D27" s="15"/>
      <c r="E27" s="15"/>
      <c r="F27" s="15"/>
      <c r="G27" s="15"/>
    </row>
  </sheetData>
  <mergeCells count="47">
    <mergeCell ref="E18:F18"/>
    <mergeCell ref="E19:F19"/>
    <mergeCell ref="E20:F20"/>
    <mergeCell ref="E21:F21"/>
    <mergeCell ref="E22:F22"/>
    <mergeCell ref="E6:F6"/>
    <mergeCell ref="E7:F7"/>
    <mergeCell ref="E8:F8"/>
    <mergeCell ref="E9:F9"/>
    <mergeCell ref="E10:F10"/>
    <mergeCell ref="E11:F11"/>
    <mergeCell ref="H1:K1"/>
    <mergeCell ref="L1:T1"/>
    <mergeCell ref="U1:Y1"/>
    <mergeCell ref="E1:F1"/>
    <mergeCell ref="E2:F2"/>
    <mergeCell ref="E3:F3"/>
    <mergeCell ref="E4:F4"/>
    <mergeCell ref="E5:F5"/>
    <mergeCell ref="E14:F14"/>
    <mergeCell ref="E15:F15"/>
    <mergeCell ref="E16:F16"/>
    <mergeCell ref="E17:F17"/>
    <mergeCell ref="E12:F12"/>
    <mergeCell ref="E13:F13"/>
    <mergeCell ref="A18:D18"/>
    <mergeCell ref="A19:D19"/>
    <mergeCell ref="A20:D20"/>
    <mergeCell ref="A21:D21"/>
    <mergeCell ref="A22:D22"/>
    <mergeCell ref="A12:D12"/>
    <mergeCell ref="A13:D13"/>
    <mergeCell ref="A14:D14"/>
    <mergeCell ref="A15:D15"/>
    <mergeCell ref="A16:D16"/>
    <mergeCell ref="A17:D17"/>
    <mergeCell ref="A6:D6"/>
    <mergeCell ref="A7:D7"/>
    <mergeCell ref="A8:D8"/>
    <mergeCell ref="A9:D9"/>
    <mergeCell ref="A10:D10"/>
    <mergeCell ref="A11:D11"/>
    <mergeCell ref="A1:D1"/>
    <mergeCell ref="A2:D2"/>
    <mergeCell ref="A3:D3"/>
    <mergeCell ref="A4:D4"/>
    <mergeCell ref="A5:D5"/>
  </mergeCells>
  <phoneticPr fontId="7" type="noConversion"/>
  <hyperlinks>
    <hyperlink ref="U9" r:id="rId1" xr:uid="{2DAAF8A6-44B8-4138-981A-DF9CD2D1BC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NG Price</vt:lpstr>
      <vt:lpstr>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Ahmad</cp:lastModifiedBy>
  <dcterms:created xsi:type="dcterms:W3CDTF">2015-06-05T18:17:20Z</dcterms:created>
  <dcterms:modified xsi:type="dcterms:W3CDTF">2025-01-23T20:47:41Z</dcterms:modified>
</cp:coreProperties>
</file>