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liah\Box\PhD_Ali Ahmad-Li\Publications\2. Biobinder TEA-LCA\Data Workbooks\UA Plant Size Analysis\"/>
    </mc:Choice>
  </mc:AlternateContent>
  <xr:revisionPtr revIDLastSave="0" documentId="13_ncr:1_{6988ED36-7534-43CB-8C4C-DAADB9B726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G2" i="1"/>
  <c r="B3" i="2"/>
  <c r="G31" i="1"/>
  <c r="A7" i="2" s="1"/>
  <c r="B7" i="2" s="1"/>
  <c r="G18" i="1"/>
  <c r="A6" i="2" s="1"/>
  <c r="B6" i="2" s="1"/>
  <c r="G14" i="1"/>
  <c r="A5" i="2" s="1"/>
  <c r="B5" i="2" s="1"/>
  <c r="A4" i="2"/>
  <c r="B4" i="2" s="1"/>
  <c r="G66" i="1"/>
</calcChain>
</file>

<file path=xl/sharedStrings.xml><?xml version="1.0" encoding="utf-8"?>
<sst xmlns="http://schemas.openxmlformats.org/spreadsheetml/2006/main" count="41" uniqueCount="17">
  <si>
    <t>Configuration</t>
  </si>
  <si>
    <t>Plant Size (tpd)</t>
  </si>
  <si>
    <t>MSP ($/kg)</t>
  </si>
  <si>
    <t>GWP (kg CO2e/kg)</t>
  </si>
  <si>
    <t>CHCU_no_EC</t>
  </si>
  <si>
    <t>CHCU_EC</t>
  </si>
  <si>
    <t>CHCU_EC_H2</t>
  </si>
  <si>
    <t>CHCU_EC_Futures</t>
  </si>
  <si>
    <t>DHCU_no_EC</t>
  </si>
  <si>
    <t>DHCU_EC</t>
  </si>
  <si>
    <t>DHCU_EC_H2</t>
  </si>
  <si>
    <t>DHCU_EC_Futures</t>
  </si>
  <si>
    <t>Target Plant Size (tpd)</t>
  </si>
  <si>
    <t>tpd</t>
  </si>
  <si>
    <t>City Size Calculation (0.10$ MSP)</t>
  </si>
  <si>
    <t>P (thousands)</t>
  </si>
  <si>
    <t>Plant Size (MT/d)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</si>
</sst>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2">
                    <a:lumMod val="75000"/>
                  </a:schemeClr>
                </a:solidFill>
              </a:rPr>
              <a:t>CHCU_no_EC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MSP ($/kg)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6307425947249752E-3"/>
                  <c:y val="-0.441972841318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27.5</c:v>
                </c:pt>
                <c:pt idx="1">
                  <c:v>55</c:v>
                </c:pt>
                <c:pt idx="2">
                  <c:v>110</c:v>
                </c:pt>
                <c:pt idx="3">
                  <c:v>134.5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7.1616366000000001E-2</c:v>
                </c:pt>
                <c:pt idx="1">
                  <c:v>-0.25155883699999998</c:v>
                </c:pt>
                <c:pt idx="2">
                  <c:v>-0.46055518499999998</c:v>
                </c:pt>
                <c:pt idx="3">
                  <c:v>-0.32614396099999998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A1B-A1D2-194C4E49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88927"/>
        <c:axId val="1226498527"/>
      </c:scatterChart>
      <c:valAx>
        <c:axId val="1226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3">
                        <a:lumMod val="75000"/>
                      </a:schemeClr>
                    </a:solidFill>
                  </a:rPr>
                  <a:t>Plant Size (tpd)</a:t>
                </a:r>
              </a:p>
            </c:rich>
          </c:tx>
          <c:layout>
            <c:manualLayout>
              <c:xMode val="edge"/>
              <c:yMode val="edge"/>
              <c:x val="0.51337875736590222"/>
              <c:y val="0.9055856048554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98527"/>
        <c:crosses val="autoZero"/>
        <c:crossBetween val="midCat"/>
        <c:minorUnit val="10"/>
      </c:valAx>
      <c:valAx>
        <c:axId val="122649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3">
                        <a:lumMod val="75000"/>
                      </a:schemeClr>
                    </a:solidFill>
                  </a:rPr>
                  <a:t>MSP [$/kg]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88927"/>
        <c:crosses val="autoZero"/>
        <c:crossBetween val="midCat"/>
        <c:minorUnit val="0.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2">
                    <a:lumMod val="75000"/>
                  </a:schemeClr>
                </a:solidFill>
              </a:rPr>
              <a:t>CHCU_EC_Futures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MSP ($/kg)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8985855382762998E-3"/>
                  <c:y val="0.2336042888255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27.5</c:v>
                </c:pt>
                <c:pt idx="1">
                  <c:v>55</c:v>
                </c:pt>
                <c:pt idx="2">
                  <c:v>110</c:v>
                </c:pt>
                <c:pt idx="3">
                  <c:v>134.5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-2.6351645E-2</c:v>
                </c:pt>
                <c:pt idx="1">
                  <c:v>-0.37136091799999998</c:v>
                </c:pt>
                <c:pt idx="2">
                  <c:v>-0.59936439500000005</c:v>
                </c:pt>
                <c:pt idx="3">
                  <c:v>-0.45645124300000001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A1B-A1D2-194C4E49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88927"/>
        <c:axId val="1226498527"/>
      </c:scatterChart>
      <c:valAx>
        <c:axId val="1226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Plant Size (tpd)</a:t>
                </a:r>
              </a:p>
            </c:rich>
          </c:tx>
          <c:layout>
            <c:manualLayout>
              <c:xMode val="edge"/>
              <c:yMode val="edge"/>
              <c:x val="0.51337875736590222"/>
              <c:y val="0.9055856048554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98527"/>
        <c:crosses val="autoZero"/>
        <c:crossBetween val="midCat"/>
        <c:minorUnit val="10"/>
      </c:valAx>
      <c:valAx>
        <c:axId val="122649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MSP [$/kg]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88927"/>
        <c:crosses val="autoZero"/>
        <c:crossBetween val="midCat"/>
        <c:minorUnit val="0.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2">
                    <a:lumMod val="75000"/>
                  </a:schemeClr>
                </a:solidFill>
              </a:rPr>
              <a:t>DHCU_no_EC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MSP ($/kg)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6895369036705376E-2"/>
                  <c:y val="-0.30235220085194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25.5</c:v>
                </c:pt>
                <c:pt idx="1">
                  <c:v>53.5</c:v>
                </c:pt>
                <c:pt idx="2">
                  <c:v>107</c:v>
                </c:pt>
                <c:pt idx="3">
                  <c:v>110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-0.25086328899999999</c:v>
                </c:pt>
                <c:pt idx="1">
                  <c:v>-0.72763942400000003</c:v>
                </c:pt>
                <c:pt idx="2">
                  <c:v>-0.82654507099999996</c:v>
                </c:pt>
                <c:pt idx="3">
                  <c:v>-0.68855427300000005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A1B-A1D2-194C4E49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88927"/>
        <c:axId val="1226498527"/>
      </c:scatterChart>
      <c:valAx>
        <c:axId val="1226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Plant Size (tpd)</a:t>
                </a:r>
              </a:p>
            </c:rich>
          </c:tx>
          <c:layout>
            <c:manualLayout>
              <c:xMode val="edge"/>
              <c:yMode val="edge"/>
              <c:x val="0.44306101696719957"/>
              <c:y val="0.90161729783777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98527"/>
        <c:crosses val="autoZero"/>
        <c:crossBetween val="midCat"/>
        <c:minorUnit val="10"/>
      </c:valAx>
      <c:valAx>
        <c:axId val="122649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MSP [$/kg]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88927"/>
        <c:crosses val="autoZero"/>
        <c:crossBetween val="midCat"/>
        <c:minorUnit val="0.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2">
                    <a:lumMod val="75000"/>
                  </a:schemeClr>
                </a:solidFill>
              </a:rPr>
              <a:t>DHCU_EC_Futures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MSP ($/kg)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56048019610567E-2"/>
                  <c:y val="-0.22031658079777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Sheet1!$B$30:$B$33</c:f>
              <c:numCache>
                <c:formatCode>General</c:formatCode>
                <c:ptCount val="4"/>
                <c:pt idx="0">
                  <c:v>25.5</c:v>
                </c:pt>
                <c:pt idx="1">
                  <c:v>53.5</c:v>
                </c:pt>
                <c:pt idx="2">
                  <c:v>107</c:v>
                </c:pt>
                <c:pt idx="3">
                  <c:v>110</c:v>
                </c:pt>
              </c:numCache>
            </c:numRef>
          </c:xVal>
          <c:yVal>
            <c:numRef>
              <c:f>Sheet1!$C$30:$C$33</c:f>
              <c:numCache>
                <c:formatCode>General</c:formatCode>
                <c:ptCount val="4"/>
                <c:pt idx="0">
                  <c:v>-0.12299125</c:v>
                </c:pt>
                <c:pt idx="1">
                  <c:v>-0.582472345</c:v>
                </c:pt>
                <c:pt idx="2">
                  <c:v>-0.68604257400000002</c:v>
                </c:pt>
                <c:pt idx="3">
                  <c:v>-0.55702735400000003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A1B-A1D2-194C4E49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88927"/>
        <c:axId val="1226498527"/>
      </c:scatterChart>
      <c:valAx>
        <c:axId val="1226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Plant Size (tpd)</a:t>
                </a:r>
              </a:p>
            </c:rich>
          </c:tx>
          <c:layout>
            <c:manualLayout>
              <c:xMode val="edge"/>
              <c:yMode val="edge"/>
              <c:x val="0.51337875736590222"/>
              <c:y val="0.9055856048554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98527"/>
        <c:crosses val="autoZero"/>
        <c:crossBetween val="midCat"/>
        <c:minorUnit val="10"/>
      </c:valAx>
      <c:valAx>
        <c:axId val="122649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MSP [$/kg]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488927"/>
        <c:crosses val="autoZero"/>
        <c:crossBetween val="midCat"/>
        <c:minorUnit val="0.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0.10$ Biobinder MSP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7997174137067"/>
          <c:y val="5.0990387565190712E-2"/>
          <c:w val="0.81753663711932034"/>
          <c:h val="0.7868069332242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Target Plant Size (tpd)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(Sheet1!$A$2,Sheet1!$A$14,Sheet1!$A$18,Sheet1!$A$30)</c:f>
              <c:strCache>
                <c:ptCount val="4"/>
                <c:pt idx="0">
                  <c:v>CHCU_no_EC</c:v>
                </c:pt>
                <c:pt idx="1">
                  <c:v>CHCU_EC_Futures</c:v>
                </c:pt>
                <c:pt idx="2">
                  <c:v>DHCU_no_EC</c:v>
                </c:pt>
                <c:pt idx="3">
                  <c:v>DHCU_EC_Futures</c:v>
                </c:pt>
              </c:strCache>
            </c:strRef>
          </c:cat>
          <c:val>
            <c:numRef>
              <c:f>(Sheet1!$G$2,Sheet1!$G$14,Sheet1!$G$18,Sheet1!$G$31)</c:f>
              <c:numCache>
                <c:formatCode>0.00</c:formatCode>
                <c:ptCount val="4"/>
                <c:pt idx="0">
                  <c:v>25.713897164537958</c:v>
                </c:pt>
                <c:pt idx="1">
                  <c:v>20.016305792819999</c:v>
                </c:pt>
                <c:pt idx="2">
                  <c:v>12.131607755025488</c:v>
                </c:pt>
                <c:pt idx="3">
                  <c:v>16.441660727398659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3-4522-B33F-75635BF2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36704"/>
        <c:axId val="101034784"/>
      </c:barChart>
      <c:catAx>
        <c:axId val="1010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034784"/>
        <c:crosses val="autoZero"/>
        <c:auto val="0"/>
        <c:lblAlgn val="ctr"/>
        <c:lblOffset val="100"/>
        <c:noMultiLvlLbl val="0"/>
      </c:catAx>
      <c:valAx>
        <c:axId val="10103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3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Plant Size (TPD)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03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120649</xdr:colOff>
      <xdr:row>0</xdr:row>
      <xdr:rowOff>0</xdr:rowOff>
    </xdr:from>
    <xdr:to>
      <xdr:col>17</xdr:col>
      <xdr:colOff>450850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9CB58-D71A-90E6-D1F7-EE70114C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16</xdr:row>
      <xdr:rowOff>19050</xdr:rowOff>
    </xdr:from>
    <xdr:to>
      <xdr:col>17</xdr:col>
      <xdr:colOff>387349</xdr:colOff>
      <xdr:row>33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4777A7-6A19-E019-13DB-1C8F8A2B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603250</xdr:colOff>
      <xdr:row>33</xdr:row>
      <xdr:rowOff>177800</xdr:rowOff>
    </xdr:from>
    <xdr:to>
      <xdr:col>17</xdr:col>
      <xdr:colOff>292099</xdr:colOff>
      <xdr:row>52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D82651-AAF6-0753-02AB-FC9316AAF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441324</xdr:colOff>
      <xdr:row>53</xdr:row>
      <xdr:rowOff>107950</xdr:rowOff>
    </xdr:from>
    <xdr:to>
      <xdr:col>17</xdr:col>
      <xdr:colOff>69850</xdr:colOff>
      <xdr:row>70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1067D9-39B7-1BD2-0BA0-BE9F56DB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1733549</xdr:colOff>
      <xdr:row>41</xdr:row>
      <xdr:rowOff>101600</xdr:rowOff>
    </xdr:from>
    <xdr:to>
      <xdr:col>6</xdr:col>
      <xdr:colOff>628650</xdr:colOff>
      <xdr:row>67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1E8A3A-F0B6-2D74-2FD0-61C6AF69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" zoomScaleNormal="100" workbookViewId="0">
      <selection activeCell="B35" sqref="B35"/>
    </sheetView>
  </sheetViews>
  <sheetFormatPr defaultRowHeight="14.5" x14ac:dyDescent="0.35"/>
  <cols>
    <col min="1" max="1" width="28.08984375" customWidth="1"/>
    <col min="2" max="2" width="15.453125" customWidth="1"/>
    <col min="3" max="3" width="14" customWidth="1"/>
    <col min="4" max="4" width="15.26953125" customWidth="1"/>
    <col min="5" max="5" width="16.81640625" customWidth="1"/>
    <col min="7" max="7" width="19.3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G1" s="2" t="s">
        <v>12</v>
      </c>
    </row>
    <row r="2" spans="1:7" x14ac:dyDescent="0.35">
      <c r="A2" t="s">
        <v>4</v>
      </c>
      <c r="B2">
        <v>27.5</v>
      </c>
      <c r="C2">
        <v>7.1616366000000001E-2</v>
      </c>
      <c r="D2">
        <v>-6.2910820840000001</v>
      </c>
      <c r="E2" s="8">
        <f>B2*907.185/1000</f>
        <v>24.947587499999997</v>
      </c>
      <c r="G2" s="3">
        <f>(-(-0.0209) - SQRT((-0.0209)^2 - 4*0.0001*(0.5713 - 0.1))) / (2*0.0001)</f>
        <v>25.713897164537958</v>
      </c>
    </row>
    <row r="3" spans="1:7" x14ac:dyDescent="0.35">
      <c r="A3" t="s">
        <v>4</v>
      </c>
      <c r="B3">
        <v>55</v>
      </c>
      <c r="C3">
        <v>-0.25155883699999998</v>
      </c>
      <c r="D3">
        <v>-6.2910820840000001</v>
      </c>
      <c r="E3" s="8">
        <f t="shared" ref="E3:E34" si="0">B3*907.185/1000</f>
        <v>49.895174999999995</v>
      </c>
    </row>
    <row r="4" spans="1:7" x14ac:dyDescent="0.35">
      <c r="A4" t="s">
        <v>4</v>
      </c>
      <c r="B4">
        <v>110</v>
      </c>
      <c r="C4">
        <v>-0.46055518499999998</v>
      </c>
      <c r="D4">
        <v>-6.2910820840000001</v>
      </c>
      <c r="E4" s="8">
        <f t="shared" si="0"/>
        <v>99.790349999999989</v>
      </c>
    </row>
    <row r="5" spans="1:7" x14ac:dyDescent="0.35">
      <c r="A5" t="s">
        <v>4</v>
      </c>
      <c r="B5">
        <v>134.5</v>
      </c>
      <c r="C5">
        <v>-0.32614396099999998</v>
      </c>
      <c r="D5">
        <v>-5.4608433290000002</v>
      </c>
      <c r="E5" s="8">
        <f t="shared" si="0"/>
        <v>122.01638249999999</v>
      </c>
    </row>
    <row r="6" spans="1:7" x14ac:dyDescent="0.35">
      <c r="A6" t="s">
        <v>5</v>
      </c>
      <c r="B6">
        <v>27.5</v>
      </c>
      <c r="C6">
        <v>6.3184591530000001</v>
      </c>
      <c r="D6">
        <v>2.382262372</v>
      </c>
      <c r="E6" s="8">
        <f t="shared" si="0"/>
        <v>24.947587499999997</v>
      </c>
    </row>
    <row r="7" spans="1:7" x14ac:dyDescent="0.35">
      <c r="A7" t="s">
        <v>5</v>
      </c>
      <c r="B7">
        <v>55</v>
      </c>
      <c r="C7">
        <v>5.9734504900000003</v>
      </c>
      <c r="D7">
        <v>2.382262372</v>
      </c>
      <c r="E7" s="8">
        <f t="shared" si="0"/>
        <v>49.895174999999995</v>
      </c>
    </row>
    <row r="8" spans="1:7" x14ac:dyDescent="0.35">
      <c r="A8" t="s">
        <v>5</v>
      </c>
      <c r="B8">
        <v>110</v>
      </c>
      <c r="C8">
        <v>5.7454470110000004</v>
      </c>
      <c r="D8">
        <v>2.382262372</v>
      </c>
      <c r="E8" s="8">
        <f t="shared" si="0"/>
        <v>99.790349999999989</v>
      </c>
    </row>
    <row r="9" spans="1:7" x14ac:dyDescent="0.35">
      <c r="A9" t="s">
        <v>5</v>
      </c>
      <c r="B9">
        <v>134.5</v>
      </c>
      <c r="C9">
        <v>5.2933605640000003</v>
      </c>
      <c r="D9">
        <v>2.399209065</v>
      </c>
      <c r="E9" s="8">
        <f t="shared" si="0"/>
        <v>122.01638249999999</v>
      </c>
    </row>
    <row r="10" spans="1:7" x14ac:dyDescent="0.35">
      <c r="A10" t="s">
        <v>6</v>
      </c>
      <c r="B10">
        <v>27.5</v>
      </c>
      <c r="C10">
        <v>6.0761028960000001</v>
      </c>
      <c r="D10">
        <v>0.976776757</v>
      </c>
      <c r="E10" s="8">
        <f t="shared" si="0"/>
        <v>24.947587499999997</v>
      </c>
    </row>
    <row r="11" spans="1:7" x14ac:dyDescent="0.35">
      <c r="A11" t="s">
        <v>6</v>
      </c>
      <c r="B11">
        <v>55</v>
      </c>
      <c r="C11">
        <v>5.7310942320000002</v>
      </c>
      <c r="D11">
        <v>0.976776757</v>
      </c>
      <c r="E11" s="8">
        <f t="shared" si="0"/>
        <v>49.895174999999995</v>
      </c>
    </row>
    <row r="12" spans="1:7" x14ac:dyDescent="0.35">
      <c r="A12" t="s">
        <v>6</v>
      </c>
      <c r="B12">
        <v>110</v>
      </c>
      <c r="C12">
        <v>5.5030907530000004</v>
      </c>
      <c r="D12">
        <v>0.976776757</v>
      </c>
      <c r="E12" s="8">
        <f t="shared" si="0"/>
        <v>99.790349999999989</v>
      </c>
    </row>
    <row r="13" spans="1:7" x14ac:dyDescent="0.35">
      <c r="A13" t="s">
        <v>6</v>
      </c>
      <c r="B13">
        <v>134.5</v>
      </c>
      <c r="C13">
        <v>5.0737298449999999</v>
      </c>
      <c r="D13">
        <v>1.125514629</v>
      </c>
      <c r="E13" s="8">
        <f t="shared" si="0"/>
        <v>122.01638249999999</v>
      </c>
    </row>
    <row r="14" spans="1:7" x14ac:dyDescent="0.35">
      <c r="A14" t="s">
        <v>7</v>
      </c>
      <c r="B14">
        <v>27.5</v>
      </c>
      <c r="C14">
        <v>-2.6351645E-2</v>
      </c>
      <c r="D14">
        <v>-3.6213697900000001</v>
      </c>
      <c r="E14" s="8">
        <f t="shared" si="0"/>
        <v>24.947587499999997</v>
      </c>
      <c r="G14" s="3">
        <f>(-(-0.0224) - SQRT((-0.0224)^2 - 4*0.0001*(0.5083 - 0.1))) / (2*0.0001)</f>
        <v>20.016305792819999</v>
      </c>
    </row>
    <row r="15" spans="1:7" x14ac:dyDescent="0.35">
      <c r="A15" t="s">
        <v>7</v>
      </c>
      <c r="B15">
        <v>55</v>
      </c>
      <c r="C15">
        <v>-0.37136091799999998</v>
      </c>
      <c r="D15">
        <v>-3.6213697900000001</v>
      </c>
      <c r="E15" s="8">
        <f t="shared" si="0"/>
        <v>49.895174999999995</v>
      </c>
    </row>
    <row r="16" spans="1:7" x14ac:dyDescent="0.35">
      <c r="A16" t="s">
        <v>7</v>
      </c>
      <c r="B16">
        <v>110</v>
      </c>
      <c r="C16">
        <v>-0.59936439500000005</v>
      </c>
      <c r="D16">
        <v>-3.6213697900000001</v>
      </c>
      <c r="E16" s="8">
        <f t="shared" si="0"/>
        <v>99.790349999999989</v>
      </c>
    </row>
    <row r="17" spans="1:7" x14ac:dyDescent="0.35">
      <c r="A17" t="s">
        <v>7</v>
      </c>
      <c r="B17">
        <v>134.5</v>
      </c>
      <c r="C17">
        <v>-0.45645124300000001</v>
      </c>
      <c r="D17">
        <v>-3.0414676639999998</v>
      </c>
      <c r="E17" s="8">
        <f t="shared" si="0"/>
        <v>122.01638249999999</v>
      </c>
    </row>
    <row r="18" spans="1:7" x14ac:dyDescent="0.35">
      <c r="A18" t="s">
        <v>8</v>
      </c>
      <c r="B18">
        <v>25.5</v>
      </c>
      <c r="C18">
        <v>-0.25086328899999999</v>
      </c>
      <c r="D18">
        <v>-5.6615579980000001</v>
      </c>
      <c r="E18" s="8">
        <f t="shared" si="0"/>
        <v>23.133217499999997</v>
      </c>
      <c r="G18" s="3">
        <f>(-(-0.0337) - SQRT((-0.0337)^2 - 4*0.0002*(0.4794 - 0.1))) / (2*0.0002)</f>
        <v>12.131607755025488</v>
      </c>
    </row>
    <row r="19" spans="1:7" x14ac:dyDescent="0.35">
      <c r="A19" t="s">
        <v>8</v>
      </c>
      <c r="B19">
        <v>53.5</v>
      </c>
      <c r="C19">
        <v>-0.72763942400000003</v>
      </c>
      <c r="D19">
        <v>-6.6451298760000004</v>
      </c>
      <c r="E19" s="8">
        <f t="shared" si="0"/>
        <v>48.534397499999997</v>
      </c>
    </row>
    <row r="20" spans="1:7" x14ac:dyDescent="0.35">
      <c r="A20" t="s">
        <v>8</v>
      </c>
      <c r="B20">
        <v>107</v>
      </c>
      <c r="C20">
        <v>-0.82654507099999996</v>
      </c>
      <c r="D20">
        <v>-6.644812677</v>
      </c>
      <c r="E20" s="8">
        <f t="shared" si="0"/>
        <v>97.068794999999994</v>
      </c>
    </row>
    <row r="21" spans="1:7" x14ac:dyDescent="0.35">
      <c r="A21" t="s">
        <v>8</v>
      </c>
      <c r="B21">
        <v>110</v>
      </c>
      <c r="C21">
        <v>-0.68855427300000005</v>
      </c>
      <c r="D21">
        <v>-6.3263683999999998</v>
      </c>
      <c r="E21" s="8">
        <f t="shared" si="0"/>
        <v>99.790349999999989</v>
      </c>
    </row>
    <row r="22" spans="1:7" x14ac:dyDescent="0.35">
      <c r="A22" t="s">
        <v>9</v>
      </c>
      <c r="B22">
        <v>25.5</v>
      </c>
      <c r="C22">
        <v>5.6269549750000003</v>
      </c>
      <c r="D22">
        <v>2.1976450409999999</v>
      </c>
      <c r="E22" s="8">
        <f t="shared" si="0"/>
        <v>23.133217499999997</v>
      </c>
    </row>
    <row r="23" spans="1:7" x14ac:dyDescent="0.35">
      <c r="A23" t="s">
        <v>9</v>
      </c>
      <c r="B23">
        <v>53.5</v>
      </c>
      <c r="C23">
        <v>6.1883425089999999</v>
      </c>
      <c r="D23">
        <v>2.6094178549999998</v>
      </c>
      <c r="E23" s="8">
        <f t="shared" si="0"/>
        <v>48.534397499999997</v>
      </c>
      <c r="G23" s="3"/>
    </row>
    <row r="24" spans="1:7" x14ac:dyDescent="0.35">
      <c r="A24" t="s">
        <v>9</v>
      </c>
      <c r="B24">
        <v>107</v>
      </c>
      <c r="C24">
        <v>6.084772278</v>
      </c>
      <c r="D24">
        <v>2.6097350540000002</v>
      </c>
      <c r="E24" s="8">
        <f t="shared" si="0"/>
        <v>97.068794999999994</v>
      </c>
    </row>
    <row r="25" spans="1:7" x14ac:dyDescent="0.35">
      <c r="A25" t="s">
        <v>9</v>
      </c>
      <c r="B25">
        <v>110</v>
      </c>
      <c r="C25">
        <v>5.7885587239999996</v>
      </c>
      <c r="D25">
        <v>2.3469760559999999</v>
      </c>
      <c r="E25" s="8">
        <f t="shared" si="0"/>
        <v>99.790349999999989</v>
      </c>
    </row>
    <row r="26" spans="1:7" x14ac:dyDescent="0.35">
      <c r="A26" t="s">
        <v>10</v>
      </c>
      <c r="B26">
        <v>25.5</v>
      </c>
      <c r="C26">
        <v>5.4073479889999998</v>
      </c>
      <c r="D26">
        <v>0.92408824000000001</v>
      </c>
      <c r="E26" s="8">
        <f t="shared" si="0"/>
        <v>23.133217499999997</v>
      </c>
    </row>
    <row r="27" spans="1:7" x14ac:dyDescent="0.35">
      <c r="A27" t="s">
        <v>10</v>
      </c>
      <c r="B27">
        <v>53.5</v>
      </c>
      <c r="C27">
        <v>5.9297458900000004</v>
      </c>
      <c r="D27">
        <v>1.10975025</v>
      </c>
      <c r="E27" s="8">
        <f t="shared" si="0"/>
        <v>48.534397499999997</v>
      </c>
    </row>
    <row r="28" spans="1:7" x14ac:dyDescent="0.35">
      <c r="A28" t="s">
        <v>10</v>
      </c>
      <c r="B28">
        <v>107</v>
      </c>
      <c r="C28">
        <v>5.8261756580000004</v>
      </c>
      <c r="D28">
        <v>1.110067449</v>
      </c>
      <c r="E28" s="8">
        <f t="shared" si="0"/>
        <v>97.068794999999994</v>
      </c>
    </row>
    <row r="29" spans="1:7" x14ac:dyDescent="0.35">
      <c r="A29" t="s">
        <v>10</v>
      </c>
      <c r="B29">
        <v>110</v>
      </c>
      <c r="C29">
        <v>5.5462024660000004</v>
      </c>
      <c r="D29">
        <v>0.94149044199999998</v>
      </c>
      <c r="E29" s="8">
        <f t="shared" si="0"/>
        <v>99.790349999999989</v>
      </c>
    </row>
    <row r="30" spans="1:7" x14ac:dyDescent="0.35">
      <c r="A30" t="s">
        <v>11</v>
      </c>
      <c r="B30">
        <v>25.5</v>
      </c>
      <c r="C30">
        <v>-0.12299125</v>
      </c>
      <c r="D30">
        <v>-3.2424437699999999</v>
      </c>
      <c r="E30" s="8">
        <f t="shared" si="0"/>
        <v>23.133217499999997</v>
      </c>
    </row>
    <row r="31" spans="1:7" x14ac:dyDescent="0.35">
      <c r="A31" t="s">
        <v>11</v>
      </c>
      <c r="B31">
        <v>53.5</v>
      </c>
      <c r="C31">
        <v>-0.582472345</v>
      </c>
      <c r="D31">
        <v>-3.796519403</v>
      </c>
      <c r="E31" s="8">
        <f t="shared" si="0"/>
        <v>48.534397499999997</v>
      </c>
      <c r="G31" s="3">
        <f>(-(-0.0323) - SQRT((-0.0323)^2 - 4*0.0002*(0.577 - 0.1))) / (2*0.0002)</f>
        <v>16.441660727398659</v>
      </c>
    </row>
    <row r="32" spans="1:7" x14ac:dyDescent="0.35">
      <c r="A32" t="s">
        <v>11</v>
      </c>
      <c r="B32">
        <v>107</v>
      </c>
      <c r="C32">
        <v>-0.68604257400000002</v>
      </c>
      <c r="D32">
        <v>-3.7962022040000001</v>
      </c>
      <c r="E32" s="8">
        <f t="shared" si="0"/>
        <v>97.068794999999994</v>
      </c>
    </row>
    <row r="33" spans="1:5" x14ac:dyDescent="0.35">
      <c r="A33" t="s">
        <v>11</v>
      </c>
      <c r="B33">
        <v>110</v>
      </c>
      <c r="C33">
        <v>-0.55702735400000003</v>
      </c>
      <c r="D33">
        <v>-3.6566561059999998</v>
      </c>
      <c r="E33" s="8">
        <f t="shared" si="0"/>
        <v>99.790349999999989</v>
      </c>
    </row>
    <row r="34" spans="1:5" x14ac:dyDescent="0.35">
      <c r="B34">
        <v>150</v>
      </c>
      <c r="E34" s="8">
        <f t="shared" si="0"/>
        <v>136.07775000000001</v>
      </c>
    </row>
    <row r="66" spans="7:7" x14ac:dyDescent="0.35">
      <c r="G66" s="3">
        <f>EXP((0.1 - 1.5329) / -0.497)</f>
        <v>17.869557944161848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F6C9-B5AA-46F7-9438-78BE725B9519}">
  <dimension ref="A1:D7"/>
  <sheetViews>
    <sheetView workbookViewId="0">
      <selection activeCell="E6" sqref="E6"/>
    </sheetView>
  </sheetViews>
  <sheetFormatPr defaultRowHeight="14.5" x14ac:dyDescent="0.35"/>
  <cols>
    <col min="2" max="2" width="12.7265625" customWidth="1"/>
  </cols>
  <sheetData>
    <row r="1" spans="1:4" x14ac:dyDescent="0.35">
      <c r="A1" s="9" t="s">
        <v>14</v>
      </c>
      <c r="B1" s="9"/>
      <c r="C1" s="9"/>
      <c r="D1" s="9"/>
    </row>
    <row r="2" spans="1:4" x14ac:dyDescent="0.35">
      <c r="A2" s="6" t="s">
        <v>13</v>
      </c>
      <c r="B2" s="5" t="s">
        <v>15</v>
      </c>
    </row>
    <row r="3" spans="1:4" x14ac:dyDescent="0.35">
      <c r="A3" s="4">
        <v>110</v>
      </c>
      <c r="B3" s="4">
        <f>A3*907.185/(0.43*(1-0.7)*0.6)/1000</f>
        <v>1289.281007751938</v>
      </c>
    </row>
    <row r="4" spans="1:4" x14ac:dyDescent="0.35">
      <c r="A4" s="7">
        <f>Sheet1!G2</f>
        <v>25.713897164537958</v>
      </c>
      <c r="B4" s="4">
        <f t="shared" ref="B4:B7" si="0">A4*907.185/(0.43*(1-0.7)*0.6)/1000</f>
        <v>301.38581135932003</v>
      </c>
    </row>
    <row r="5" spans="1:4" x14ac:dyDescent="0.35">
      <c r="A5" s="7">
        <f>Sheet1!G14</f>
        <v>20.016305792819999</v>
      </c>
      <c r="B5" s="4">
        <f t="shared" si="0"/>
        <v>234.60584458216292</v>
      </c>
    </row>
    <row r="6" spans="1:4" x14ac:dyDescent="0.35">
      <c r="A6" s="7">
        <f>Sheet1!G18</f>
        <v>12.131607755025488</v>
      </c>
      <c r="B6" s="4">
        <f t="shared" si="0"/>
        <v>142.19137701864076</v>
      </c>
    </row>
    <row r="7" spans="1:4" x14ac:dyDescent="0.35">
      <c r="A7" s="7">
        <f>Sheet1!G31</f>
        <v>16.441660727398659</v>
      </c>
      <c r="B7" s="4">
        <f t="shared" si="0"/>
        <v>192.70837192487278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Ahmad</cp:lastModifiedBy>
  <dcterms:created xsi:type="dcterms:W3CDTF">2024-12-30T19:31:40Z</dcterms:created>
  <dcterms:modified xsi:type="dcterms:W3CDTF">2025-09-04T23:07:11Z</dcterms:modified>
</cp:coreProperties>
</file>