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y_c\Dropbox\PhD\Research\QSD\benchmarking_WRRFs\"/>
    </mc:Choice>
  </mc:AlternateContent>
  <xr:revisionPtr revIDLastSave="0" documentId="13_ncr:1_{03B1EBA5-ABF9-4EFD-BFFE-99F0B82ECD1F}" xr6:coauthVersionLast="47" xr6:coauthVersionMax="47" xr10:uidLastSave="{00000000-0000-0000-0000-000000000000}"/>
  <bookViews>
    <workbookView xWindow="870" yWindow="2715" windowWidth="23955" windowHeight="17175" xr2:uid="{2F0DC049-83DD-451F-80B4-402F5465F054}"/>
  </bookViews>
  <sheets>
    <sheet name="All" sheetId="6" r:id="rId1"/>
    <sheet name="Effluent" sheetId="1" r:id="rId2"/>
    <sheet name="Energy" sheetId="2" r:id="rId3"/>
    <sheet name="Aeration" sheetId="4" r:id="rId4"/>
    <sheet name="Biogas" sheetId="3" r:id="rId5"/>
    <sheet name="Carbon addition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D2" i="6"/>
  <c r="E2" i="6"/>
  <c r="F2" i="6"/>
  <c r="G2" i="6"/>
  <c r="H2" i="6"/>
  <c r="C8" i="6"/>
  <c r="D8" i="6"/>
  <c r="E8" i="6"/>
  <c r="F8" i="6"/>
  <c r="G8" i="6"/>
  <c r="H8" i="6"/>
  <c r="C9" i="6"/>
  <c r="D9" i="6"/>
  <c r="E9" i="6"/>
  <c r="F9" i="6"/>
  <c r="G9" i="6"/>
  <c r="H9" i="6"/>
  <c r="C10" i="6"/>
  <c r="D10" i="6"/>
  <c r="E10" i="6"/>
  <c r="F10" i="6"/>
  <c r="G10" i="6"/>
  <c r="H10" i="6"/>
  <c r="C11" i="6"/>
  <c r="D11" i="6"/>
  <c r="E11" i="6"/>
  <c r="F11" i="6"/>
  <c r="G11" i="6"/>
  <c r="H11" i="6"/>
  <c r="C14" i="6"/>
  <c r="D14" i="6"/>
  <c r="E14" i="6"/>
  <c r="F14" i="6"/>
  <c r="G14" i="6"/>
  <c r="H14" i="6"/>
  <c r="C16" i="6"/>
  <c r="D16" i="6"/>
  <c r="E16" i="6"/>
  <c r="F16" i="6"/>
  <c r="G16" i="6"/>
  <c r="H16" i="6"/>
  <c r="C17" i="6"/>
  <c r="D17" i="6"/>
  <c r="E17" i="6"/>
  <c r="F17" i="6"/>
  <c r="G17" i="6"/>
  <c r="H17" i="6"/>
  <c r="C18" i="6"/>
  <c r="D18" i="6"/>
  <c r="E18" i="6"/>
  <c r="F18" i="6"/>
  <c r="G18" i="6"/>
  <c r="H18" i="6"/>
  <c r="C19" i="6"/>
  <c r="D19" i="6"/>
  <c r="E19" i="6"/>
  <c r="F19" i="6"/>
  <c r="G19" i="6"/>
  <c r="H19" i="6"/>
  <c r="B8" i="6"/>
  <c r="B9" i="6"/>
  <c r="B10" i="6"/>
  <c r="B11" i="6"/>
  <c r="B14" i="6"/>
  <c r="B16" i="6"/>
  <c r="B17" i="6"/>
  <c r="B18" i="6"/>
  <c r="B19" i="6"/>
  <c r="B2" i="6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L3" i="2"/>
  <c r="G7" i="3"/>
  <c r="H7" i="3" s="1"/>
  <c r="G6" i="3"/>
  <c r="H6" i="3" s="1"/>
  <c r="G5" i="3"/>
  <c r="H5" i="3" s="1"/>
  <c r="G4" i="3"/>
  <c r="H4" i="3" s="1"/>
  <c r="G3" i="3"/>
  <c r="H3" i="3" s="1"/>
  <c r="H13" i="4"/>
  <c r="K13" i="4" s="1"/>
  <c r="H12" i="4"/>
  <c r="H11" i="4"/>
  <c r="K11" i="4" s="1"/>
  <c r="H10" i="4"/>
  <c r="H9" i="4"/>
  <c r="K9" i="4" s="1"/>
  <c r="H8" i="4"/>
  <c r="K8" i="4" s="1"/>
  <c r="H7" i="4"/>
  <c r="H6" i="4"/>
  <c r="K6" i="4" s="1"/>
  <c r="H5" i="4"/>
  <c r="H4" i="4"/>
  <c r="K4" i="4" s="1"/>
  <c r="F4" i="3"/>
  <c r="F5" i="3"/>
  <c r="F6" i="3"/>
  <c r="F7" i="3"/>
  <c r="F3" i="3"/>
  <c r="C3" i="5"/>
  <c r="M4" i="2"/>
  <c r="M3" i="2"/>
  <c r="K12" i="4"/>
  <c r="K10" i="4"/>
  <c r="K7" i="4"/>
  <c r="K5" i="4"/>
  <c r="I13" i="4"/>
  <c r="I10" i="4"/>
  <c r="I6" i="4"/>
  <c r="I5" i="4"/>
  <c r="G5" i="4"/>
  <c r="G6" i="4"/>
  <c r="G7" i="4"/>
  <c r="G8" i="4"/>
  <c r="G9" i="4"/>
  <c r="G10" i="4"/>
  <c r="G11" i="4"/>
  <c r="G12" i="4"/>
  <c r="G13" i="4"/>
  <c r="G4" i="4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G4" i="2"/>
  <c r="G5" i="2"/>
  <c r="G6" i="2"/>
  <c r="G7" i="2"/>
  <c r="G8" i="2"/>
  <c r="G9" i="2"/>
  <c r="G10" i="2"/>
  <c r="G11" i="2"/>
  <c r="G12" i="2"/>
  <c r="G3" i="2"/>
  <c r="C6" i="5"/>
  <c r="C5" i="5"/>
  <c r="C4" i="5"/>
</calcChain>
</file>

<file path=xl/sharedStrings.xml><?xml version="1.0" encoding="utf-8"?>
<sst xmlns="http://schemas.openxmlformats.org/spreadsheetml/2006/main" count="148" uniqueCount="71">
  <si>
    <t>Flow</t>
  </si>
  <si>
    <t>TSS</t>
  </si>
  <si>
    <t>VSS</t>
  </si>
  <si>
    <t>cBOD5</t>
  </si>
  <si>
    <t>COD</t>
  </si>
  <si>
    <t>Ammonia N</t>
  </si>
  <si>
    <t>Nitrite N</t>
  </si>
  <si>
    <t>Nitrate N</t>
  </si>
  <si>
    <t>TKN</t>
  </si>
  <si>
    <t>TN</t>
  </si>
  <si>
    <t>Soluble PO4-P</t>
  </si>
  <si>
    <t>TP</t>
  </si>
  <si>
    <t>Total Alkalinity</t>
  </si>
  <si>
    <t>pH</t>
  </si>
  <si>
    <t>MGD(US)</t>
  </si>
  <si>
    <t>mg/L</t>
  </si>
  <si>
    <t>mgN/L</t>
  </si>
  <si>
    <t>mgP/L</t>
  </si>
  <si>
    <t>mgCaCO3/L</t>
  </si>
  <si>
    <t>-</t>
  </si>
  <si>
    <t>B1</t>
  </si>
  <si>
    <t>E2</t>
  </si>
  <si>
    <t>E2P</t>
  </si>
  <si>
    <t>F1</t>
  </si>
  <si>
    <t>G1</t>
  </si>
  <si>
    <t>H1</t>
  </si>
  <si>
    <t>I2</t>
  </si>
  <si>
    <t>I3</t>
  </si>
  <si>
    <t>N1</t>
  </si>
  <si>
    <t>N2P</t>
  </si>
  <si>
    <t>N2</t>
  </si>
  <si>
    <t>N1P</t>
  </si>
  <si>
    <t>ASR aeration</t>
  </si>
  <si>
    <t>kWh/d</t>
  </si>
  <si>
    <t>AD misc</t>
  </si>
  <si>
    <t>Influent pumping</t>
  </si>
  <si>
    <t>Total Gas Flow Rate</t>
  </si>
  <si>
    <t>CH4 Content</t>
  </si>
  <si>
    <t>%</t>
  </si>
  <si>
    <t>CO2 Content</t>
  </si>
  <si>
    <t>lb/d</t>
  </si>
  <si>
    <t>Total Air Flow</t>
  </si>
  <si>
    <t>cfm</t>
  </si>
  <si>
    <t>Total Actual OTR</t>
  </si>
  <si>
    <t>lb/h</t>
  </si>
  <si>
    <t>AED aeration</t>
  </si>
  <si>
    <t>ASR</t>
  </si>
  <si>
    <t>AED</t>
  </si>
  <si>
    <t>Actual OTR</t>
  </si>
  <si>
    <t>kg/hr</t>
  </si>
  <si>
    <t>m3/d</t>
  </si>
  <si>
    <t>QSDsan</t>
  </si>
  <si>
    <t>diff</t>
  </si>
  <si>
    <t>kW</t>
  </si>
  <si>
    <t>CH4</t>
  </si>
  <si>
    <t>B2</t>
  </si>
  <si>
    <t>B3</t>
  </si>
  <si>
    <t>C1</t>
  </si>
  <si>
    <t>C2</t>
  </si>
  <si>
    <t>C3</t>
  </si>
  <si>
    <t>G2</t>
  </si>
  <si>
    <t>G3</t>
  </si>
  <si>
    <t>I1</t>
  </si>
  <si>
    <t>BOD</t>
  </si>
  <si>
    <t>NH4 N</t>
  </si>
  <si>
    <t>Ortho P</t>
  </si>
  <si>
    <t>SRT</t>
  </si>
  <si>
    <t>CH4 content</t>
  </si>
  <si>
    <t>CH4 production</t>
  </si>
  <si>
    <t>Liquid aeration flowrate</t>
  </si>
  <si>
    <t>Liquid aeration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</si>
</sst>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9" fontId="3" fillId="0" borderId="0" applyNumberFormat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3" borderId="1" xfId="2" applyNumberFormat="1" applyFont="1" applyFill="1" applyBorder="1" applyAlignment="1"/>
    <xf numFmtId="0" fontId="0" fillId="3" borderId="0" xfId="0" applyFill="1"/>
    <xf numFmtId="0" fontId="0" fillId="0" borderId="0" xfId="0" applyAlignment="1">
      <alignment wrapText="1"/>
    </xf>
    <xf numFmtId="0" fontId="0" fillId="2" borderId="2" xfId="0" applyFill="1" applyBorder="1"/>
    <xf numFmtId="0" fontId="0" fillId="2" borderId="3" xfId="0" applyFill="1" applyBorder="1"/>
    <xf numFmtId="164" fontId="0" fillId="0" borderId="0" xfId="1" applyNumberFormat="1" applyFont="1"/>
    <xf numFmtId="0" fontId="4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</cellXfs>
  <cellStyles count="4">
    <cellStyle name="Normal" xfId="0" builtinId="0"/>
    <cellStyle name="Normal 2" xfId="2" xr:uid="{EB4ADAFD-8E23-4530-B9B5-0176D1E3CDFD}"/>
    <cellStyle name="Percent" xfId="1" builtinId="5"/>
    <cellStyle name="Percent 2" xfId="3" xr:uid="{16E1D94D-52DC-4C32-B918-34829BE8322E}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y_c\Dropbox\PhD\Research\QSD\codes_developing\EXPOsan\exposan\werf\results\baseline_unopt_performance.xlsx" TargetMode="External"/><Relationship Id="rId1" Type="http://schemas.openxmlformats.org/officeDocument/2006/relationships/externalLinkPath" Target="/Users/joy_c/Dropbox/PhD/Research/QSD/codes_developing/EXPOsan/exposan/werf/results/baseline_unopt_perform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K4">
            <v>47.77241143136267</v>
          </cell>
          <cell r="N4">
            <v>671658.64822971413</v>
          </cell>
          <cell r="P4">
            <v>561.50885833145935</v>
          </cell>
        </row>
        <row r="10">
          <cell r="N10">
            <v>517057.70971381437</v>
          </cell>
          <cell r="P10">
            <v>432.26196080123469</v>
          </cell>
        </row>
        <row r="11">
          <cell r="N11">
            <v>417256.49164263572</v>
          </cell>
          <cell r="P11">
            <v>348.82781137586989</v>
          </cell>
        </row>
        <row r="12">
          <cell r="K12">
            <v>42.150510280680081</v>
          </cell>
          <cell r="N12">
            <v>465334.04805391608</v>
          </cell>
          <cell r="P12">
            <v>389.02080804615377</v>
          </cell>
        </row>
        <row r="13">
          <cell r="K13">
            <v>41.923848567092797</v>
          </cell>
          <cell r="N13">
            <v>325415.85406310798</v>
          </cell>
          <cell r="P13">
            <v>272.04873365293003</v>
          </cell>
        </row>
        <row r="16">
          <cell r="K16">
            <v>43.515280304172407</v>
          </cell>
          <cell r="N16">
            <v>350389.73192943778</v>
          </cell>
          <cell r="P16">
            <v>292.92697840685759</v>
          </cell>
        </row>
        <row r="18">
          <cell r="N18">
            <v>379854.78327692021</v>
          </cell>
          <cell r="P18">
            <v>317.5598590917262</v>
          </cell>
        </row>
        <row r="19">
          <cell r="N19">
            <v>398232.99051280832</v>
          </cell>
          <cell r="P19">
            <v>332.92410131566191</v>
          </cell>
        </row>
        <row r="20">
          <cell r="K20">
            <v>49.224510693288018</v>
          </cell>
          <cell r="N20">
            <v>1320743.6827423079</v>
          </cell>
          <cell r="P20">
            <v>1104.146100701264</v>
          </cell>
        </row>
        <row r="21">
          <cell r="N21">
            <v>1274336.9664049901</v>
          </cell>
          <cell r="P21">
            <v>1065.3499318762799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1031E-7A76-413E-8AA8-CC94CD0320C9}">
  <dimension ref="A1:M19"/>
  <sheetViews>
    <sheetView tabSelected="1" workbookViewId="0">
      <selection activeCell="M2" sqref="M2"/>
    </sheetView>
  </sheetViews>
  <sheetFormatPr defaultRowHeight="15" x14ac:dyDescent="0.25"/>
  <sheetData>
    <row r="1" spans="1:13" s="5" customFormat="1" ht="45" x14ac:dyDescent="0.25">
      <c r="B1" s="10" t="s">
        <v>4</v>
      </c>
      <c r="C1" s="10" t="s">
        <v>63</v>
      </c>
      <c r="D1" s="10" t="s">
        <v>1</v>
      </c>
      <c r="E1" s="10" t="s">
        <v>9</v>
      </c>
      <c r="F1" s="10" t="s">
        <v>64</v>
      </c>
      <c r="G1" s="10" t="s">
        <v>11</v>
      </c>
      <c r="H1" s="10" t="s">
        <v>65</v>
      </c>
      <c r="I1" s="11" t="s">
        <v>66</v>
      </c>
      <c r="J1" s="11" t="s">
        <v>68</v>
      </c>
      <c r="K1" s="11" t="s">
        <v>67</v>
      </c>
      <c r="L1" s="11" t="s">
        <v>69</v>
      </c>
      <c r="M1" s="11" t="s">
        <v>70</v>
      </c>
    </row>
    <row r="2" spans="1:13" x14ac:dyDescent="0.25">
      <c r="A2" s="9" t="s">
        <v>20</v>
      </c>
      <c r="B2">
        <f>Effluent!B3</f>
        <v>47.076210385703853</v>
      </c>
      <c r="C2">
        <f>Effluent!C3</f>
        <v>13.730675569702473</v>
      </c>
      <c r="D2">
        <f>Effluent!D3</f>
        <v>19.967756989325991</v>
      </c>
      <c r="E2">
        <f>Effluent!E3</f>
        <v>33.456602626171346</v>
      </c>
      <c r="F2">
        <f>Effluent!F3</f>
        <v>30.285332664251214</v>
      </c>
      <c r="G2">
        <f>Effluent!G3</f>
        <v>5.1002422610083933</v>
      </c>
      <c r="H2">
        <f>Effluent!H3</f>
        <v>4.5868179849006268</v>
      </c>
      <c r="I2">
        <v>2</v>
      </c>
      <c r="J2">
        <v>53.869013818139827</v>
      </c>
      <c r="K2">
        <v>65.11486544793668</v>
      </c>
      <c r="L2">
        <v>207482.47113660324</v>
      </c>
      <c r="M2">
        <v>174.9876168810591</v>
      </c>
    </row>
    <row r="3" spans="1:13" x14ac:dyDescent="0.25">
      <c r="A3" s="9" t="s">
        <v>55</v>
      </c>
    </row>
    <row r="4" spans="1:13" x14ac:dyDescent="0.25">
      <c r="A4" s="9" t="s">
        <v>56</v>
      </c>
    </row>
    <row r="5" spans="1:13" x14ac:dyDescent="0.25">
      <c r="A5" s="9" t="s">
        <v>57</v>
      </c>
    </row>
    <row r="6" spans="1:13" x14ac:dyDescent="0.25">
      <c r="A6" s="9" t="s">
        <v>58</v>
      </c>
    </row>
    <row r="7" spans="1:13" x14ac:dyDescent="0.25">
      <c r="A7" s="9" t="s">
        <v>59</v>
      </c>
    </row>
    <row r="8" spans="1:13" x14ac:dyDescent="0.25">
      <c r="A8" s="9" t="s">
        <v>21</v>
      </c>
      <c r="B8">
        <f>Effluent!B4</f>
        <v>29.019998999999999</v>
      </c>
      <c r="C8">
        <f>Effluent!C4</f>
        <v>4.1814650999999996</v>
      </c>
      <c r="D8">
        <f>Effluent!D4</f>
        <v>8.1492163000000009</v>
      </c>
      <c r="E8">
        <f>Effluent!E4</f>
        <v>32.108463999999998</v>
      </c>
      <c r="F8">
        <f>Effluent!F4</f>
        <v>7.5995400000000005E-2</v>
      </c>
      <c r="G8">
        <f>Effluent!G4</f>
        <v>5.2923597000000004</v>
      </c>
      <c r="H8">
        <f>Effluent!H4</f>
        <v>4.9920460000000002</v>
      </c>
      <c r="I8">
        <v>6</v>
      </c>
      <c r="L8">
        <v>467049.3907761157</v>
      </c>
      <c r="M8">
        <v>393.90247961648112</v>
      </c>
    </row>
    <row r="9" spans="1:13" x14ac:dyDescent="0.25">
      <c r="A9" s="9" t="s">
        <v>22</v>
      </c>
      <c r="B9">
        <f>Effluent!B5</f>
        <v>30.385829266054397</v>
      </c>
      <c r="C9">
        <f>Effluent!C5</f>
        <v>5.3712043513759884</v>
      </c>
      <c r="D9">
        <f>Effluent!D5</f>
        <v>8.2202485398894698</v>
      </c>
      <c r="E9">
        <f>Effluent!E5</f>
        <v>30.582477547015994</v>
      </c>
      <c r="F9">
        <f>Effluent!F5</f>
        <v>5.6296417167543876E-2</v>
      </c>
      <c r="G9">
        <f>Effluent!G5</f>
        <v>5.0357072701473395</v>
      </c>
      <c r="H9">
        <f>Effluent!H5</f>
        <v>4.722508402847426</v>
      </c>
      <c r="I9">
        <v>6</v>
      </c>
      <c r="L9">
        <v>353196.80702310294</v>
      </c>
      <c r="M9">
        <v>297.88091115552891</v>
      </c>
    </row>
    <row r="10" spans="1:13" x14ac:dyDescent="0.25">
      <c r="A10" s="9" t="s">
        <v>23</v>
      </c>
      <c r="B10">
        <f>Effluent!B6</f>
        <v>30.814187366436613</v>
      </c>
      <c r="C10">
        <f>Effluent!C6</f>
        <v>5.8275674497668861</v>
      </c>
      <c r="D10">
        <f>Effluent!D6</f>
        <v>8.0067966061282583</v>
      </c>
      <c r="E10">
        <f>Effluent!E6</f>
        <v>32.117152756451212</v>
      </c>
      <c r="F10">
        <f>Effluent!F6</f>
        <v>4.5967793559065384E-2</v>
      </c>
      <c r="G10">
        <f>Effluent!G6</f>
        <v>5.0021947264342774</v>
      </c>
      <c r="H10">
        <f>Effluent!H6</f>
        <v>4.6911456155672058</v>
      </c>
      <c r="I10">
        <v>6</v>
      </c>
      <c r="J10">
        <v>49.601799492115276</v>
      </c>
      <c r="K10">
        <v>65.39242973326408</v>
      </c>
      <c r="L10">
        <v>386817.86999646609</v>
      </c>
      <c r="M10">
        <v>326.23641345164032</v>
      </c>
    </row>
    <row r="11" spans="1:13" x14ac:dyDescent="0.25">
      <c r="A11" s="9" t="s">
        <v>24</v>
      </c>
      <c r="B11">
        <f>Effluent!B7</f>
        <v>30.890246707009116</v>
      </c>
      <c r="C11">
        <f>Effluent!C7</f>
        <v>6.3646781272871822</v>
      </c>
      <c r="D11">
        <f>Effluent!D7</f>
        <v>8.0059744363822976</v>
      </c>
      <c r="E11">
        <f>Effluent!E7</f>
        <v>10.992068478315872</v>
      </c>
      <c r="F11">
        <f>Effluent!F7</f>
        <v>1.0840160443241036</v>
      </c>
      <c r="G11">
        <f>Effluent!G7</f>
        <v>2.6268660193340239</v>
      </c>
      <c r="H11">
        <f>Effluent!H7</f>
        <v>1.9345715757265478</v>
      </c>
      <c r="I11">
        <v>10.7</v>
      </c>
      <c r="J11">
        <v>49.172784213548631</v>
      </c>
      <c r="K11">
        <v>62.154490820483687</v>
      </c>
      <c r="L11">
        <v>292406.12264889566</v>
      </c>
      <c r="M11">
        <v>246.61095601696911</v>
      </c>
    </row>
    <row r="12" spans="1:13" x14ac:dyDescent="0.25">
      <c r="A12" s="9" t="s">
        <v>60</v>
      </c>
    </row>
    <row r="13" spans="1:13" x14ac:dyDescent="0.25">
      <c r="A13" s="9" t="s">
        <v>61</v>
      </c>
    </row>
    <row r="14" spans="1:13" x14ac:dyDescent="0.25">
      <c r="A14" s="9" t="s">
        <v>25</v>
      </c>
      <c r="B14">
        <f>Effluent!B8</f>
        <v>22.394195863138577</v>
      </c>
      <c r="C14">
        <f>Effluent!C8</f>
        <v>3.5644130453581759</v>
      </c>
      <c r="D14">
        <f>Effluent!D8</f>
        <v>8.0069798458130492</v>
      </c>
      <c r="E14">
        <f>Effluent!E8</f>
        <v>9.692893900215843</v>
      </c>
      <c r="F14">
        <f>Effluent!F8</f>
        <v>0.4109228714277896</v>
      </c>
      <c r="G14">
        <f>Effluent!G8</f>
        <v>1.0284212690325936</v>
      </c>
      <c r="H14">
        <f>Effluent!H8</f>
        <v>0.65724045922949437</v>
      </c>
      <c r="I14">
        <v>9.1</v>
      </c>
      <c r="J14">
        <v>46.703327860849804</v>
      </c>
      <c r="K14">
        <v>66.320780390448647</v>
      </c>
      <c r="L14">
        <v>320184.05554630613</v>
      </c>
      <c r="M14">
        <v>270.03844968895049</v>
      </c>
    </row>
    <row r="15" spans="1:13" x14ac:dyDescent="0.25">
      <c r="A15" s="9" t="s">
        <v>62</v>
      </c>
    </row>
    <row r="16" spans="1:13" x14ac:dyDescent="0.25">
      <c r="A16" s="9" t="s">
        <v>26</v>
      </c>
      <c r="B16">
        <f>Effluent!B9</f>
        <v>29.330457344977749</v>
      </c>
      <c r="C16">
        <f>Effluent!C9</f>
        <v>4.2124855198738604</v>
      </c>
      <c r="D16">
        <f>Effluent!D9</f>
        <v>8.1407909829836669</v>
      </c>
      <c r="E16">
        <f>Effluent!E9</f>
        <v>9.4866457148358823</v>
      </c>
      <c r="F16">
        <f>Effluent!F9</f>
        <v>1.7689588359963138</v>
      </c>
      <c r="G16">
        <f>Effluent!G9</f>
        <v>4.7477539446655808</v>
      </c>
      <c r="H16">
        <f>Effluent!H9</f>
        <v>4.3654715560661623</v>
      </c>
      <c r="I16">
        <v>6</v>
      </c>
      <c r="L16">
        <v>362990.24028436019</v>
      </c>
      <c r="M16">
        <v>306.14054647837418</v>
      </c>
    </row>
    <row r="17" spans="1:13" x14ac:dyDescent="0.25">
      <c r="A17" s="9" t="s">
        <v>27</v>
      </c>
      <c r="B17">
        <f>Effluent!B10</f>
        <v>29.225863840043441</v>
      </c>
      <c r="C17">
        <f>Effluent!C10</f>
        <v>4.2366645461972876</v>
      </c>
      <c r="D17">
        <f>Effluent!D10</f>
        <v>8.1876520400748216</v>
      </c>
      <c r="E17">
        <f>Effluent!E10</f>
        <v>9.2044453478626682</v>
      </c>
      <c r="F17">
        <f>Effluent!F10</f>
        <v>1.6682964861538205</v>
      </c>
      <c r="G17">
        <f>Effluent!G10</f>
        <v>2.4008449780309307</v>
      </c>
      <c r="H17">
        <f>Effluent!H10</f>
        <v>1.9661769391415636</v>
      </c>
      <c r="I17">
        <v>6</v>
      </c>
      <c r="L17">
        <v>367995.9238602423</v>
      </c>
      <c r="M17">
        <v>310.36226523372653</v>
      </c>
    </row>
    <row r="18" spans="1:13" x14ac:dyDescent="0.25">
      <c r="A18" s="9" t="s">
        <v>28</v>
      </c>
      <c r="B18">
        <f>Effluent!B11</f>
        <v>21.615242579862404</v>
      </c>
      <c r="C18">
        <f>Effluent!C11</f>
        <v>2.3489373020877395</v>
      </c>
      <c r="D18">
        <f>Effluent!D11</f>
        <v>0.91855203676443709</v>
      </c>
      <c r="E18">
        <f>Effluent!E11</f>
        <v>8.7388316747622259</v>
      </c>
      <c r="F18">
        <f>Effluent!F11</f>
        <v>0.3739800539819822</v>
      </c>
      <c r="G18">
        <f>Effluent!G11</f>
        <v>0.43981154885973728</v>
      </c>
      <c r="H18">
        <f>Effluent!H11</f>
        <v>0.19307353370525185</v>
      </c>
      <c r="I18">
        <v>10.7</v>
      </c>
      <c r="J18">
        <v>55.488395254700237</v>
      </c>
      <c r="K18">
        <v>60.501398414548291</v>
      </c>
      <c r="L18">
        <v>1256363.8326165718</v>
      </c>
      <c r="M18">
        <v>1755.4118248925445</v>
      </c>
    </row>
    <row r="19" spans="1:13" x14ac:dyDescent="0.25">
      <c r="A19" s="9" t="s">
        <v>30</v>
      </c>
      <c r="B19">
        <f>Effluent!B12</f>
        <v>22.671918231360596</v>
      </c>
      <c r="C19">
        <f>Effluent!C12</f>
        <v>2.9039301814664782</v>
      </c>
      <c r="D19">
        <f>Effluent!D12</f>
        <v>1.2468599672788292</v>
      </c>
      <c r="E19">
        <f>Effluent!E12</f>
        <v>8.3883653159666274</v>
      </c>
      <c r="F19">
        <f>Effluent!F12</f>
        <v>0.59206613892645932</v>
      </c>
      <c r="G19">
        <f>Effluent!G12</f>
        <v>0.28620613336362621</v>
      </c>
      <c r="H19">
        <f>Effluent!H12</f>
        <v>5.0577673879733984E-2</v>
      </c>
      <c r="I19">
        <v>6</v>
      </c>
      <c r="L19">
        <v>1279289.5333197415</v>
      </c>
      <c r="M19">
        <v>1787.4439839403551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02A2-8745-4CB4-B292-70FF75679211}">
  <dimension ref="A1:O15"/>
  <sheetViews>
    <sheetView workbookViewId="0">
      <selection activeCell="E29" sqref="E29"/>
    </sheetView>
  </sheetViews>
  <sheetFormatPr defaultRowHeight="15" x14ac:dyDescent="0.25"/>
  <sheetData>
    <row r="1" spans="1:15" x14ac:dyDescent="0.25">
      <c r="B1" s="1" t="s">
        <v>4</v>
      </c>
      <c r="C1" s="1" t="s">
        <v>3</v>
      </c>
      <c r="D1" s="1" t="s">
        <v>1</v>
      </c>
      <c r="E1" s="1" t="s">
        <v>9</v>
      </c>
      <c r="F1" s="1" t="s">
        <v>5</v>
      </c>
      <c r="G1" s="1" t="s">
        <v>11</v>
      </c>
      <c r="H1" s="1" t="s">
        <v>10</v>
      </c>
      <c r="I1" s="1" t="s">
        <v>0</v>
      </c>
      <c r="J1" s="1" t="s">
        <v>2</v>
      </c>
      <c r="K1" s="1" t="s">
        <v>6</v>
      </c>
      <c r="L1" s="1" t="s">
        <v>7</v>
      </c>
      <c r="M1" s="1" t="s">
        <v>8</v>
      </c>
      <c r="N1" s="1" t="s">
        <v>12</v>
      </c>
      <c r="O1" s="1" t="s">
        <v>13</v>
      </c>
    </row>
    <row r="2" spans="1:15" x14ac:dyDescent="0.25">
      <c r="B2" s="1" t="s">
        <v>15</v>
      </c>
      <c r="C2" s="1" t="s">
        <v>15</v>
      </c>
      <c r="D2" s="1" t="s">
        <v>15</v>
      </c>
      <c r="E2" s="1" t="s">
        <v>16</v>
      </c>
      <c r="F2" s="1" t="s">
        <v>16</v>
      </c>
      <c r="G2" s="1" t="s">
        <v>17</v>
      </c>
      <c r="H2" s="1" t="s">
        <v>17</v>
      </c>
      <c r="I2" s="1" t="s">
        <v>14</v>
      </c>
      <c r="J2" s="1" t="s">
        <v>15</v>
      </c>
      <c r="K2" s="1" t="s">
        <v>16</v>
      </c>
      <c r="L2" s="1" t="s">
        <v>16</v>
      </c>
      <c r="M2" s="1" t="s">
        <v>16</v>
      </c>
      <c r="N2" s="1" t="s">
        <v>18</v>
      </c>
      <c r="O2" s="1" t="s">
        <v>19</v>
      </c>
    </row>
    <row r="3" spans="1:15" x14ac:dyDescent="0.25">
      <c r="A3" t="s">
        <v>20</v>
      </c>
      <c r="B3" s="2">
        <v>47.076210385703853</v>
      </c>
      <c r="C3">
        <v>13.730675569702473</v>
      </c>
      <c r="D3">
        <v>19.967756989325991</v>
      </c>
      <c r="E3">
        <v>33.456602626171346</v>
      </c>
      <c r="F3">
        <v>30.285332664251214</v>
      </c>
      <c r="G3">
        <v>5.1002422610083933</v>
      </c>
      <c r="H3">
        <v>4.5868179849006268</v>
      </c>
      <c r="I3" s="2">
        <v>9.9938758379344677</v>
      </c>
      <c r="J3" s="2">
        <v>14.15245810669744</v>
      </c>
      <c r="K3" s="2">
        <v>4.3742978864435818E-6</v>
      </c>
      <c r="L3" s="2">
        <v>1.9146138704023449E-10</v>
      </c>
      <c r="M3" s="2">
        <v>33.456533483813807</v>
      </c>
      <c r="N3" s="2">
        <v>305.98427138191681</v>
      </c>
      <c r="O3" s="2">
        <v>7.6426315307617188</v>
      </c>
    </row>
    <row r="4" spans="1:15" x14ac:dyDescent="0.25">
      <c r="A4" t="s">
        <v>21</v>
      </c>
      <c r="B4" s="3">
        <v>29.019998999999999</v>
      </c>
      <c r="C4">
        <v>4.1814650999999996</v>
      </c>
      <c r="D4">
        <v>8.1492163000000009</v>
      </c>
      <c r="E4">
        <v>32.108463999999998</v>
      </c>
      <c r="F4">
        <v>7.5995400000000005E-2</v>
      </c>
      <c r="G4">
        <v>5.2923597000000004</v>
      </c>
      <c r="H4">
        <v>4.9920460000000002</v>
      </c>
      <c r="I4" s="3">
        <v>9.9942670000000007</v>
      </c>
      <c r="J4" s="3">
        <v>5.2984013000000001</v>
      </c>
      <c r="K4" s="3">
        <v>2.91492E-2</v>
      </c>
      <c r="L4" s="3">
        <v>29.904931999999999</v>
      </c>
      <c r="M4" s="3">
        <v>2.1720378999999999</v>
      </c>
      <c r="N4" s="3">
        <v>98.988168000000002</v>
      </c>
      <c r="O4" s="3">
        <v>7.2254256999999997</v>
      </c>
    </row>
    <row r="5" spans="1:15" x14ac:dyDescent="0.25">
      <c r="A5" t="s">
        <v>22</v>
      </c>
      <c r="B5" s="3">
        <v>30.385829266054397</v>
      </c>
      <c r="C5">
        <v>5.3712043513759884</v>
      </c>
      <c r="D5">
        <v>8.2202485398894698</v>
      </c>
      <c r="E5">
        <v>30.582477547015994</v>
      </c>
      <c r="F5">
        <v>5.6296417167543876E-2</v>
      </c>
      <c r="G5">
        <v>5.0357072701473395</v>
      </c>
      <c r="H5">
        <v>4.722508402847426</v>
      </c>
      <c r="I5" s="3">
        <v>9.9933622052182294</v>
      </c>
      <c r="J5" s="3">
        <v>5.6321721098805622</v>
      </c>
      <c r="K5" s="3">
        <v>2.4778720878509207E-2</v>
      </c>
      <c r="L5" s="3">
        <v>28.352094229335336</v>
      </c>
      <c r="M5" s="3">
        <v>2.203422535273865</v>
      </c>
      <c r="N5" s="3">
        <v>109.26379416523034</v>
      </c>
      <c r="O5" s="3">
        <v>7.2631301879882813</v>
      </c>
    </row>
    <row r="6" spans="1:15" x14ac:dyDescent="0.25">
      <c r="A6" t="s">
        <v>23</v>
      </c>
      <c r="B6" s="3">
        <v>30.814187366436613</v>
      </c>
      <c r="C6">
        <v>5.8275674497668861</v>
      </c>
      <c r="D6">
        <v>8.0067966061282583</v>
      </c>
      <c r="E6">
        <v>32.117152756451212</v>
      </c>
      <c r="F6">
        <v>4.5967793559065384E-2</v>
      </c>
      <c r="G6">
        <v>5.0021947264342774</v>
      </c>
      <c r="H6">
        <v>4.6911456155672058</v>
      </c>
      <c r="I6" s="3">
        <v>9.9933865982569721</v>
      </c>
      <c r="J6" s="3">
        <v>5.5172402589063045</v>
      </c>
      <c r="K6" s="3">
        <v>2.2302664680398338E-2</v>
      </c>
      <c r="L6" s="3">
        <v>29.9131588239824</v>
      </c>
      <c r="M6" s="3">
        <v>2.179677018560481</v>
      </c>
      <c r="N6" s="3">
        <v>89.679550732379994</v>
      </c>
      <c r="O6" s="3">
        <v>7.1734085083007813</v>
      </c>
    </row>
    <row r="7" spans="1:15" x14ac:dyDescent="0.25">
      <c r="A7" t="s">
        <v>24</v>
      </c>
      <c r="B7" s="2">
        <v>30.890246707009116</v>
      </c>
      <c r="C7">
        <v>6.3646781272871822</v>
      </c>
      <c r="D7">
        <v>8.0059744363822976</v>
      </c>
      <c r="E7">
        <v>10.992068478315872</v>
      </c>
      <c r="F7">
        <v>1.0840160443241036</v>
      </c>
      <c r="G7">
        <v>2.6268660193340239</v>
      </c>
      <c r="H7">
        <v>1.9345715757265478</v>
      </c>
      <c r="I7" s="2">
        <v>9.9930165377372742</v>
      </c>
      <c r="J7" s="2">
        <v>4.6547301597222459</v>
      </c>
      <c r="K7" s="2">
        <v>0.237764854059765</v>
      </c>
      <c r="L7" s="2">
        <v>7.2612276780265166</v>
      </c>
      <c r="M7" s="2">
        <v>3.3793900829686327</v>
      </c>
      <c r="N7" s="2">
        <v>169.46094362764822</v>
      </c>
      <c r="O7" s="2">
        <v>7.4259109497070313</v>
      </c>
    </row>
    <row r="8" spans="1:15" x14ac:dyDescent="0.25">
      <c r="A8" t="s">
        <v>25</v>
      </c>
      <c r="B8" s="2">
        <v>22.394195863138577</v>
      </c>
      <c r="C8">
        <v>3.5644130453581759</v>
      </c>
      <c r="D8">
        <v>8.0069798458130492</v>
      </c>
      <c r="E8">
        <v>9.692893900215843</v>
      </c>
      <c r="F8">
        <v>0.4109228714277896</v>
      </c>
      <c r="G8">
        <v>1.0284212690325936</v>
      </c>
      <c r="H8">
        <v>0.65724045922949437</v>
      </c>
      <c r="I8" s="2">
        <v>9.9922448000000017</v>
      </c>
      <c r="J8" s="2">
        <v>4.4436308296977591</v>
      </c>
      <c r="K8" s="2">
        <v>0.39681989646011562</v>
      </c>
      <c r="L8" s="2">
        <v>6.315720434291145</v>
      </c>
      <c r="M8" s="2">
        <v>2.2141106698176314</v>
      </c>
      <c r="N8" s="2">
        <v>125.87323604292877</v>
      </c>
      <c r="O8" s="2">
        <v>7.3263626098632813</v>
      </c>
    </row>
    <row r="9" spans="1:15" x14ac:dyDescent="0.25">
      <c r="A9" t="s">
        <v>26</v>
      </c>
      <c r="B9" s="3">
        <v>29.330457344977749</v>
      </c>
      <c r="C9">
        <v>4.2124855198738604</v>
      </c>
      <c r="D9">
        <v>8.1407909829836669</v>
      </c>
      <c r="E9">
        <v>9.4866457148358823</v>
      </c>
      <c r="F9">
        <v>1.7689588359963138</v>
      </c>
      <c r="G9">
        <v>4.7477539446655808</v>
      </c>
      <c r="H9">
        <v>4.3654715560661623</v>
      </c>
      <c r="I9" s="3">
        <v>9.9933711141069388</v>
      </c>
      <c r="J9" s="3">
        <v>4.8616417313155775</v>
      </c>
      <c r="K9" s="3">
        <v>1.3422293537624053</v>
      </c>
      <c r="L9" s="3">
        <v>4.1636650201967722</v>
      </c>
      <c r="M9" s="3">
        <v>3.8907300371821458</v>
      </c>
      <c r="N9" s="3">
        <v>189.43300034580662</v>
      </c>
      <c r="O9" s="3">
        <v>7.5436172485351563</v>
      </c>
    </row>
    <row r="10" spans="1:15" x14ac:dyDescent="0.25">
      <c r="A10" t="s">
        <v>27</v>
      </c>
      <c r="B10" s="3">
        <v>29.225863840043441</v>
      </c>
      <c r="C10">
        <v>4.2366645461972876</v>
      </c>
      <c r="D10">
        <v>8.1876520400748216</v>
      </c>
      <c r="E10">
        <v>9.2044453478626682</v>
      </c>
      <c r="F10">
        <v>1.6682964861538205</v>
      </c>
      <c r="G10">
        <v>2.4008449780309307</v>
      </c>
      <c r="H10">
        <v>1.9661769391415636</v>
      </c>
      <c r="I10" s="3">
        <v>9.9913206673902621</v>
      </c>
      <c r="J10" s="3">
        <v>4.7983543471564367</v>
      </c>
      <c r="K10" s="3">
        <v>1.2879634661975263</v>
      </c>
      <c r="L10" s="3">
        <v>4.0287075557168546</v>
      </c>
      <c r="M10" s="3">
        <v>3.7973641345465161</v>
      </c>
      <c r="N10" s="3">
        <v>181.94270639401611</v>
      </c>
      <c r="O10" s="3">
        <v>7.5407333374023438</v>
      </c>
    </row>
    <row r="11" spans="1:15" x14ac:dyDescent="0.25">
      <c r="A11" t="s">
        <v>28</v>
      </c>
      <c r="B11" s="3">
        <v>21.615242579862404</v>
      </c>
      <c r="C11">
        <v>2.3489373020877395</v>
      </c>
      <c r="D11">
        <v>0.91855203676443709</v>
      </c>
      <c r="E11">
        <v>8.7388316747622259</v>
      </c>
      <c r="F11">
        <v>0.3739800539819822</v>
      </c>
      <c r="G11">
        <v>0.43981154885973728</v>
      </c>
      <c r="H11">
        <v>0.19307353370525185</v>
      </c>
      <c r="I11" s="3">
        <v>9.9924986339934794</v>
      </c>
      <c r="J11" s="3">
        <v>0.53702469738401126</v>
      </c>
      <c r="K11" s="3">
        <v>0.79746367623076586</v>
      </c>
      <c r="L11" s="3">
        <v>5.6951581512601441</v>
      </c>
      <c r="M11" s="3">
        <v>2.1943564750484277</v>
      </c>
      <c r="N11" s="3">
        <v>165.95891744570631</v>
      </c>
      <c r="O11" s="3">
        <v>7.8776168823242188</v>
      </c>
    </row>
    <row r="12" spans="1:15" x14ac:dyDescent="0.25">
      <c r="A12" t="s">
        <v>30</v>
      </c>
      <c r="B12" s="2">
        <v>22.671918231360596</v>
      </c>
      <c r="C12">
        <v>2.9039301814664782</v>
      </c>
      <c r="D12">
        <v>1.2468599672788292</v>
      </c>
      <c r="E12">
        <v>8.3883653159666274</v>
      </c>
      <c r="F12">
        <v>0.59206613892645932</v>
      </c>
      <c r="G12">
        <v>0.28620613336362621</v>
      </c>
      <c r="H12">
        <v>5.0577673879733984E-2</v>
      </c>
      <c r="I12" s="2">
        <v>9.9928140208016778</v>
      </c>
      <c r="J12" s="2">
        <v>0.74816529475789273</v>
      </c>
      <c r="K12" s="2">
        <v>0.49208670654841302</v>
      </c>
      <c r="L12" s="2">
        <v>5.3961498431512993</v>
      </c>
      <c r="M12" s="2">
        <v>2.4720897592246964</v>
      </c>
      <c r="N12" s="2">
        <v>190.19664418076835</v>
      </c>
      <c r="O12" s="2">
        <v>7.9405288696289063</v>
      </c>
    </row>
    <row r="13" spans="1:1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A14" t="s">
        <v>31</v>
      </c>
      <c r="B14">
        <v>21.739710899999999</v>
      </c>
      <c r="C14">
        <v>2.519119205</v>
      </c>
      <c r="D14">
        <v>0.48466086800000002</v>
      </c>
      <c r="E14">
        <v>21.837930579999998</v>
      </c>
      <c r="F14">
        <v>0.25551132300000001</v>
      </c>
      <c r="G14">
        <v>5.0865043019999998</v>
      </c>
      <c r="H14">
        <v>4.9002001919999998</v>
      </c>
      <c r="I14">
        <v>9.9932747119999998</v>
      </c>
      <c r="J14">
        <v>0.31957106400000002</v>
      </c>
      <c r="K14">
        <v>0.301989599</v>
      </c>
      <c r="L14">
        <v>19.542112249999999</v>
      </c>
      <c r="M14">
        <v>1.9684266340000001</v>
      </c>
      <c r="N14">
        <v>129.52835329999999</v>
      </c>
      <c r="O14">
        <v>7.7278671259999996</v>
      </c>
    </row>
    <row r="15" spans="1:15" x14ac:dyDescent="0.25">
      <c r="A15" t="s">
        <v>29</v>
      </c>
      <c r="B15">
        <v>22.450295187066335</v>
      </c>
      <c r="C15">
        <v>2.8048532593067819</v>
      </c>
      <c r="D15">
        <v>0.92200413127652614</v>
      </c>
      <c r="E15">
        <v>15.021711812261172</v>
      </c>
      <c r="F15">
        <v>0.47370097508633929</v>
      </c>
      <c r="G15">
        <v>5.4299274309657273</v>
      </c>
      <c r="H15">
        <v>5.238228309018389</v>
      </c>
      <c r="I15">
        <v>9.993482564164097</v>
      </c>
      <c r="J15">
        <v>0.58132239113215978</v>
      </c>
      <c r="K15">
        <v>0.35466360841235173</v>
      </c>
      <c r="L15">
        <v>12.36938240298133</v>
      </c>
      <c r="M15">
        <v>2.2759321209878789</v>
      </c>
      <c r="N15">
        <v>174.37264853093856</v>
      </c>
      <c r="O15">
        <v>7.8572158813476563</v>
      </c>
    </row>
  </sheetData>
  <conditionalFormatting sqref="C3:C12">
    <cfRule type="cellIs" dxfId="7" priority="7" operator="between">
      <formula>9</formula>
      <formula>10</formula>
    </cfRule>
    <cfRule type="cellIs" dxfId="6" priority="8" operator="greaterThan">
      <formula>10</formula>
    </cfRule>
  </conditionalFormatting>
  <conditionalFormatting sqref="E7:E12">
    <cfRule type="cellIs" dxfId="5" priority="5" operator="between">
      <formula>9</formula>
      <formula>10</formula>
    </cfRule>
    <cfRule type="cellIs" dxfId="4" priority="6" operator="greaterThan">
      <formula>10</formula>
    </cfRule>
  </conditionalFormatting>
  <conditionalFormatting sqref="F4:F12">
    <cfRule type="cellIs" dxfId="3" priority="3" operator="between">
      <formula>1.8</formula>
      <formula>2</formula>
    </cfRule>
    <cfRule type="cellIs" dxfId="2" priority="4" operator="greaterThan">
      <formula>2</formula>
    </cfRule>
  </conditionalFormatting>
  <conditionalFormatting sqref="G7:G12">
    <cfRule type="cellIs" dxfId="1" priority="1" operator="between">
      <formula>1.8</formula>
      <formula>2</formula>
    </cfRule>
    <cfRule type="cellIs" dxfId="0" priority="2" operator="greaterThan"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CD8F-FB84-4629-A65A-0C04BD063F4F}">
  <dimension ref="A1:M12"/>
  <sheetViews>
    <sheetView workbookViewId="0">
      <selection activeCell="H3" sqref="H3:H12"/>
    </sheetView>
  </sheetViews>
  <sheetFormatPr defaultRowHeight="15" x14ac:dyDescent="0.25"/>
  <sheetData>
    <row r="1" spans="1:13" s="5" customFormat="1" ht="30" x14ac:dyDescent="0.25">
      <c r="B1" s="5" t="s">
        <v>35</v>
      </c>
      <c r="C1" s="5" t="s">
        <v>32</v>
      </c>
      <c r="D1" s="5" t="s">
        <v>34</v>
      </c>
      <c r="E1" s="5" t="s">
        <v>45</v>
      </c>
      <c r="G1" s="5" t="s">
        <v>35</v>
      </c>
      <c r="H1" s="5" t="s">
        <v>32</v>
      </c>
      <c r="I1" s="5" t="s">
        <v>34</v>
      </c>
      <c r="J1" s="5" t="s">
        <v>45</v>
      </c>
      <c r="L1" s="5" t="s">
        <v>32</v>
      </c>
      <c r="M1" s="5" t="s">
        <v>52</v>
      </c>
    </row>
    <row r="2" spans="1:13" x14ac:dyDescent="0.25">
      <c r="B2" t="s">
        <v>33</v>
      </c>
      <c r="C2" t="s">
        <v>33</v>
      </c>
      <c r="D2" t="s">
        <v>33</v>
      </c>
      <c r="E2" t="s">
        <v>33</v>
      </c>
      <c r="G2" t="s">
        <v>53</v>
      </c>
      <c r="H2" t="s">
        <v>53</v>
      </c>
      <c r="I2" t="s">
        <v>53</v>
      </c>
      <c r="J2" t="s">
        <v>53</v>
      </c>
      <c r="L2" t="s">
        <v>51</v>
      </c>
    </row>
    <row r="3" spans="1:13" x14ac:dyDescent="0.25">
      <c r="A3" t="s">
        <v>20</v>
      </c>
      <c r="B3" s="2">
        <v>2096.0572080821994</v>
      </c>
      <c r="C3" s="2">
        <v>4199.7028051454181</v>
      </c>
      <c r="D3" s="2">
        <v>1216.781654265747</v>
      </c>
      <c r="G3">
        <f>B3/24</f>
        <v>87.335717003424975</v>
      </c>
      <c r="H3">
        <f t="shared" ref="H3:J12" si="0">C3/24</f>
        <v>174.9876168810591</v>
      </c>
      <c r="I3">
        <f t="shared" si="0"/>
        <v>50.699235594406126</v>
      </c>
      <c r="J3">
        <f t="shared" si="0"/>
        <v>0</v>
      </c>
      <c r="L3">
        <f>[1]Sheet1!$P$4</f>
        <v>561.50885833145935</v>
      </c>
      <c r="M3" s="8">
        <f>L3/H3-1</f>
        <v>2.2088491079521515</v>
      </c>
    </row>
    <row r="4" spans="1:13" x14ac:dyDescent="0.25">
      <c r="A4" t="s">
        <v>21</v>
      </c>
      <c r="B4" s="2">
        <v>2096.0572080821994</v>
      </c>
      <c r="C4" s="3">
        <v>9453.6595107955472</v>
      </c>
      <c r="E4" s="3">
        <v>3428.9369980225088</v>
      </c>
      <c r="G4">
        <f t="shared" ref="G4:G12" si="1">B4/24</f>
        <v>87.335717003424975</v>
      </c>
      <c r="H4">
        <f t="shared" si="0"/>
        <v>393.90247961648112</v>
      </c>
      <c r="I4">
        <f t="shared" si="0"/>
        <v>0</v>
      </c>
      <c r="J4">
        <f t="shared" si="0"/>
        <v>142.87237491760453</v>
      </c>
      <c r="L4">
        <f>[1]Sheet1!$P$10</f>
        <v>432.26196080123469</v>
      </c>
      <c r="M4" s="8">
        <f t="shared" ref="M4:M12" si="2">L4/H4-1</f>
        <v>9.7383192972285704E-2</v>
      </c>
    </row>
    <row r="5" spans="1:13" x14ac:dyDescent="0.25">
      <c r="A5" t="s">
        <v>22</v>
      </c>
      <c r="B5" s="3">
        <v>2096.0572080821994</v>
      </c>
      <c r="C5" s="3">
        <v>7149.1418677326938</v>
      </c>
      <c r="E5" s="3">
        <v>5097.2370093895943</v>
      </c>
      <c r="G5">
        <f t="shared" si="1"/>
        <v>87.335717003424975</v>
      </c>
      <c r="H5">
        <f t="shared" si="0"/>
        <v>297.88091115552891</v>
      </c>
      <c r="I5">
        <f t="shared" si="0"/>
        <v>0</v>
      </c>
      <c r="J5">
        <f t="shared" si="0"/>
        <v>212.38487539123309</v>
      </c>
      <c r="L5">
        <f>[1]Sheet1!$P$11</f>
        <v>348.82781137586989</v>
      </c>
      <c r="M5" s="8">
        <f t="shared" si="2"/>
        <v>0.17103110106219832</v>
      </c>
    </row>
    <row r="6" spans="1:13" x14ac:dyDescent="0.25">
      <c r="A6" t="s">
        <v>23</v>
      </c>
      <c r="B6" s="3">
        <v>2096.0572080821994</v>
      </c>
      <c r="C6" s="3">
        <v>7829.6739228393672</v>
      </c>
      <c r="D6" s="3">
        <v>1216.781654265747</v>
      </c>
      <c r="G6">
        <f t="shared" si="1"/>
        <v>87.335717003424975</v>
      </c>
      <c r="H6">
        <f t="shared" si="0"/>
        <v>326.23641345164032</v>
      </c>
      <c r="I6">
        <f t="shared" si="0"/>
        <v>50.699235594406126</v>
      </c>
      <c r="J6">
        <f t="shared" si="0"/>
        <v>0</v>
      </c>
      <c r="L6">
        <f>[1]Sheet1!$P$12</f>
        <v>389.02080804615377</v>
      </c>
      <c r="M6" s="8">
        <f t="shared" si="2"/>
        <v>0.19245060332242869</v>
      </c>
    </row>
    <row r="7" spans="1:13" x14ac:dyDescent="0.25">
      <c r="A7" t="s">
        <v>24</v>
      </c>
      <c r="B7" s="3">
        <v>2096.0572080821994</v>
      </c>
      <c r="C7" s="2">
        <v>5918.6629444072587</v>
      </c>
      <c r="D7" s="2">
        <v>1574.6586114027311</v>
      </c>
      <c r="G7">
        <f t="shared" si="1"/>
        <v>87.335717003424975</v>
      </c>
      <c r="H7">
        <f t="shared" si="0"/>
        <v>246.61095601696911</v>
      </c>
      <c r="I7">
        <f t="shared" si="0"/>
        <v>65.610775475113797</v>
      </c>
      <c r="J7">
        <f t="shared" si="0"/>
        <v>0</v>
      </c>
      <c r="L7">
        <f>[1]Sheet1!$P$13</f>
        <v>272.04873365293003</v>
      </c>
      <c r="M7" s="8">
        <f t="shared" si="2"/>
        <v>0.10314942225928747</v>
      </c>
    </row>
    <row r="8" spans="1:13" x14ac:dyDescent="0.25">
      <c r="A8" t="s">
        <v>25</v>
      </c>
      <c r="B8" s="3">
        <v>2096.0572080821994</v>
      </c>
      <c r="C8" s="2">
        <v>6480.9227925348123</v>
      </c>
      <c r="D8" s="2">
        <v>1574.6586114027311</v>
      </c>
      <c r="G8">
        <f t="shared" si="1"/>
        <v>87.335717003424975</v>
      </c>
      <c r="H8">
        <f t="shared" si="0"/>
        <v>270.03844968895049</v>
      </c>
      <c r="I8">
        <f t="shared" si="0"/>
        <v>65.610775475113797</v>
      </c>
      <c r="J8">
        <f t="shared" si="0"/>
        <v>0</v>
      </c>
      <c r="L8">
        <f>[1]Sheet1!$P$16</f>
        <v>292.92697840685759</v>
      </c>
      <c r="M8" s="8">
        <f t="shared" si="2"/>
        <v>8.4760258193867344E-2</v>
      </c>
    </row>
    <row r="9" spans="1:13" x14ac:dyDescent="0.25">
      <c r="A9" t="s">
        <v>26</v>
      </c>
      <c r="B9" s="3">
        <v>2096.0572080821994</v>
      </c>
      <c r="C9" s="3">
        <v>7347.3731154809802</v>
      </c>
      <c r="E9" s="3">
        <v>2045.2115172072974</v>
      </c>
      <c r="G9">
        <f t="shared" si="1"/>
        <v>87.335717003424975</v>
      </c>
      <c r="H9">
        <f t="shared" si="0"/>
        <v>306.14054647837418</v>
      </c>
      <c r="I9">
        <f t="shared" si="0"/>
        <v>0</v>
      </c>
      <c r="J9">
        <f t="shared" si="0"/>
        <v>85.217146550304065</v>
      </c>
      <c r="L9">
        <f>[1]Sheet1!$P$18</f>
        <v>317.5598590917262</v>
      </c>
      <c r="M9" s="8">
        <f t="shared" si="2"/>
        <v>3.7300882698197757E-2</v>
      </c>
    </row>
    <row r="10" spans="1:13" x14ac:dyDescent="0.25">
      <c r="A10" t="s">
        <v>27</v>
      </c>
      <c r="B10" s="3">
        <v>2096.0572080821994</v>
      </c>
      <c r="C10" s="3">
        <v>7448.6943656094372</v>
      </c>
      <c r="G10">
        <f t="shared" si="1"/>
        <v>87.335717003424975</v>
      </c>
      <c r="H10">
        <f t="shared" si="0"/>
        <v>310.36226523372653</v>
      </c>
      <c r="I10">
        <f t="shared" si="0"/>
        <v>0</v>
      </c>
      <c r="J10">
        <f t="shared" si="0"/>
        <v>0</v>
      </c>
      <c r="L10">
        <f>[1]Sheet1!$P$19</f>
        <v>332.92410131566191</v>
      </c>
      <c r="M10" s="8">
        <f t="shared" si="2"/>
        <v>7.2695165003208828E-2</v>
      </c>
    </row>
    <row r="11" spans="1:13" x14ac:dyDescent="0.25">
      <c r="A11" t="s">
        <v>28</v>
      </c>
      <c r="B11" s="3">
        <v>2096.0572080821994</v>
      </c>
      <c r="C11" s="3">
        <v>42129.883797421069</v>
      </c>
      <c r="D11" s="3">
        <v>1574.6586114027311</v>
      </c>
      <c r="G11">
        <f t="shared" si="1"/>
        <v>87.335717003424975</v>
      </c>
      <c r="H11">
        <f t="shared" si="0"/>
        <v>1755.4118248925445</v>
      </c>
      <c r="I11">
        <f t="shared" si="0"/>
        <v>65.610775475113797</v>
      </c>
      <c r="J11">
        <f t="shared" si="0"/>
        <v>0</v>
      </c>
      <c r="L11">
        <f>[1]Sheet1!$P$20</f>
        <v>1104.146100701264</v>
      </c>
      <c r="M11" s="8">
        <f t="shared" si="2"/>
        <v>-0.37100452153508023</v>
      </c>
    </row>
    <row r="12" spans="1:13" x14ac:dyDescent="0.25">
      <c r="A12" t="s">
        <v>30</v>
      </c>
      <c r="B12" s="3">
        <v>2096.0572080821994</v>
      </c>
      <c r="C12" s="2">
        <v>42898.655614568524</v>
      </c>
      <c r="E12" s="2">
        <v>3915.169344532555</v>
      </c>
      <c r="G12">
        <f t="shared" si="1"/>
        <v>87.335717003424975</v>
      </c>
      <c r="H12">
        <f t="shared" si="0"/>
        <v>1787.4439839403551</v>
      </c>
      <c r="I12">
        <f t="shared" si="0"/>
        <v>0</v>
      </c>
      <c r="J12">
        <f t="shared" si="0"/>
        <v>163.1320560221898</v>
      </c>
      <c r="L12">
        <f>[1]Sheet1!$P$21</f>
        <v>1065.3499318762799</v>
      </c>
      <c r="M12" s="8">
        <f t="shared" si="2"/>
        <v>-0.40398136028422282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27698-9E19-4E63-8140-14049A15486E}">
  <dimension ref="A1:K13"/>
  <sheetViews>
    <sheetView workbookViewId="0">
      <selection activeCell="G4" sqref="G4:G13"/>
    </sheetView>
  </sheetViews>
  <sheetFormatPr defaultRowHeight="15" x14ac:dyDescent="0.25"/>
  <sheetData>
    <row r="1" spans="1:11" x14ac:dyDescent="0.25">
      <c r="B1" t="s">
        <v>46</v>
      </c>
      <c r="D1" t="s">
        <v>47</v>
      </c>
      <c r="G1" t="s">
        <v>46</v>
      </c>
    </row>
    <row r="2" spans="1:11" x14ac:dyDescent="0.25">
      <c r="B2" s="1" t="s">
        <v>41</v>
      </c>
      <c r="C2" s="1" t="s">
        <v>43</v>
      </c>
      <c r="D2" s="1" t="s">
        <v>41</v>
      </c>
      <c r="E2" s="1" t="s">
        <v>48</v>
      </c>
      <c r="G2" s="1" t="s">
        <v>41</v>
      </c>
    </row>
    <row r="3" spans="1:11" x14ac:dyDescent="0.25">
      <c r="B3" s="1" t="s">
        <v>42</v>
      </c>
      <c r="C3" s="1" t="s">
        <v>44</v>
      </c>
      <c r="D3" s="1" t="s">
        <v>42</v>
      </c>
      <c r="E3" s="1" t="s">
        <v>44</v>
      </c>
      <c r="G3" s="7" t="s">
        <v>50</v>
      </c>
      <c r="H3" s="7" t="s">
        <v>51</v>
      </c>
      <c r="K3" t="s">
        <v>52</v>
      </c>
    </row>
    <row r="4" spans="1:11" x14ac:dyDescent="0.25">
      <c r="A4" t="s">
        <v>20</v>
      </c>
      <c r="B4" s="2">
        <v>5088.3154258106106</v>
      </c>
      <c r="C4" s="2">
        <v>244.1546463287944</v>
      </c>
      <c r="G4">
        <f>B4*40.77625968</f>
        <v>207482.47113660324</v>
      </c>
      <c r="H4">
        <f>[1]Sheet1!$N$4</f>
        <v>671658.64822971413</v>
      </c>
      <c r="K4" s="8">
        <f>H4/G4-1</f>
        <v>2.2371826137905622</v>
      </c>
    </row>
    <row r="5" spans="1:11" x14ac:dyDescent="0.25">
      <c r="A5" t="s">
        <v>21</v>
      </c>
      <c r="B5" s="3">
        <v>11453.953708392601</v>
      </c>
      <c r="C5" s="3">
        <v>1009.1465105712088</v>
      </c>
      <c r="D5" s="3">
        <v>3473.5196952223405</v>
      </c>
      <c r="E5" s="3">
        <v>263.0492262993065</v>
      </c>
      <c r="G5">
        <f t="shared" ref="G5:G13" si="0">B5*40.77625968</f>
        <v>467049.3907761157</v>
      </c>
      <c r="H5">
        <f>[1]Sheet1!$N$10</f>
        <v>517057.70971381437</v>
      </c>
      <c r="I5">
        <f>D5*40.77625968</f>
        <v>141637.14109598062</v>
      </c>
      <c r="K5" s="8">
        <f t="shared" ref="K5:K13" si="1">H5/G5-1</f>
        <v>0.10707287050433312</v>
      </c>
    </row>
    <row r="6" spans="1:11" x14ac:dyDescent="0.25">
      <c r="A6" t="s">
        <v>22</v>
      </c>
      <c r="B6" s="3">
        <v>8661.8245468046061</v>
      </c>
      <c r="C6" s="3">
        <v>759.12035501436299</v>
      </c>
      <c r="D6" s="3">
        <v>5163.5107771130761</v>
      </c>
      <c r="E6" s="3">
        <v>391.03202845845459</v>
      </c>
      <c r="G6">
        <f t="shared" si="0"/>
        <v>353196.80702310294</v>
      </c>
      <c r="H6">
        <f>[1]Sheet1!$N$11</f>
        <v>417256.49164263572</v>
      </c>
      <c r="I6">
        <f>D6*40.77625968</f>
        <v>210548.65630804139</v>
      </c>
      <c r="K6" s="8">
        <f t="shared" si="1"/>
        <v>0.18137107512226902</v>
      </c>
    </row>
    <row r="7" spans="1:11" x14ac:dyDescent="0.25">
      <c r="A7" t="s">
        <v>23</v>
      </c>
      <c r="B7" s="3">
        <v>9486.3499750123738</v>
      </c>
      <c r="C7" s="3">
        <v>828.7433585443539</v>
      </c>
      <c r="G7">
        <f t="shared" si="0"/>
        <v>386817.86999646609</v>
      </c>
      <c r="H7">
        <f>[1]Sheet1!$N$12</f>
        <v>465334.04805391608</v>
      </c>
      <c r="K7" s="8">
        <f t="shared" si="1"/>
        <v>0.20297970737020843</v>
      </c>
    </row>
    <row r="8" spans="1:11" x14ac:dyDescent="0.25">
      <c r="A8" t="s">
        <v>24</v>
      </c>
      <c r="B8" s="2">
        <v>7170.9893193640664</v>
      </c>
      <c r="C8" s="2">
        <v>768.8004643516432</v>
      </c>
      <c r="G8">
        <f t="shared" si="0"/>
        <v>292406.12264889566</v>
      </c>
      <c r="H8">
        <f>[1]Sheet1!$N$13</f>
        <v>325415.85406310798</v>
      </c>
      <c r="K8" s="8">
        <f t="shared" si="1"/>
        <v>0.11289001446063596</v>
      </c>
    </row>
    <row r="9" spans="1:11" x14ac:dyDescent="0.25">
      <c r="A9" t="s">
        <v>25</v>
      </c>
      <c r="B9" s="2">
        <v>7852.2173946069524</v>
      </c>
      <c r="C9" s="2">
        <v>740.57665312330221</v>
      </c>
      <c r="G9">
        <f t="shared" si="0"/>
        <v>320184.05554630613</v>
      </c>
      <c r="H9">
        <f>[1]Sheet1!$N$16</f>
        <v>350389.73192943778</v>
      </c>
      <c r="K9" s="8">
        <f t="shared" si="1"/>
        <v>9.4338477697129441E-2</v>
      </c>
    </row>
    <row r="10" spans="1:11" x14ac:dyDescent="0.25">
      <c r="A10" t="s">
        <v>26</v>
      </c>
      <c r="B10" s="3">
        <v>8901.9994264554916</v>
      </c>
      <c r="C10" s="3">
        <v>841.11268984818366</v>
      </c>
      <c r="D10" s="3">
        <v>2071.8031535756077</v>
      </c>
      <c r="E10" s="3">
        <v>156.89740364087476</v>
      </c>
      <c r="G10">
        <f t="shared" si="0"/>
        <v>362990.24028436019</v>
      </c>
      <c r="H10">
        <f>[1]Sheet1!$N$18</f>
        <v>379854.78327692021</v>
      </c>
      <c r="I10">
        <f>D10*40.77625968</f>
        <v>84480.3833960419</v>
      </c>
      <c r="K10" s="8">
        <f t="shared" si="1"/>
        <v>4.646004526002856E-2</v>
      </c>
    </row>
    <row r="11" spans="1:11" x14ac:dyDescent="0.25">
      <c r="A11" t="s">
        <v>27</v>
      </c>
      <c r="B11" s="3">
        <v>9024.7591796836005</v>
      </c>
      <c r="C11" s="3">
        <v>852.67441033948853</v>
      </c>
      <c r="G11">
        <f t="shared" si="0"/>
        <v>367995.9238602423</v>
      </c>
      <c r="H11">
        <f>[1]Sheet1!$N$19</f>
        <v>398232.99051280832</v>
      </c>
      <c r="K11" s="8">
        <f t="shared" si="1"/>
        <v>8.2166852109072375E-2</v>
      </c>
    </row>
    <row r="12" spans="1:11" x14ac:dyDescent="0.25">
      <c r="A12" t="s">
        <v>28</v>
      </c>
      <c r="B12" s="3">
        <v>30811.159298968145</v>
      </c>
      <c r="C12" s="3">
        <v>816.14985347480388</v>
      </c>
      <c r="G12">
        <f t="shared" si="0"/>
        <v>1256363.8326165718</v>
      </c>
      <c r="H12">
        <f>[1]Sheet1!$N$20</f>
        <v>1320743.6827423079</v>
      </c>
      <c r="K12" s="8">
        <f t="shared" si="1"/>
        <v>5.1242998607859525E-2</v>
      </c>
    </row>
    <row r="13" spans="1:11" x14ac:dyDescent="0.25">
      <c r="A13" t="s">
        <v>30</v>
      </c>
      <c r="B13" s="2">
        <v>31373.390873984677</v>
      </c>
      <c r="C13" s="2">
        <v>858.59352066529095</v>
      </c>
      <c r="D13" s="2">
        <v>3966.0739862550545</v>
      </c>
      <c r="E13" s="2">
        <v>300.35027567919337</v>
      </c>
      <c r="G13">
        <f t="shared" si="0"/>
        <v>1279289.5333197415</v>
      </c>
      <c r="H13">
        <f>[1]Sheet1!$N$21</f>
        <v>1274336.9664049901</v>
      </c>
      <c r="I13">
        <f>D13*40.77625968</f>
        <v>161721.66277362886</v>
      </c>
      <c r="K13" s="8">
        <f t="shared" si="1"/>
        <v>-3.8713416984657023E-3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7021-3B68-49FC-9F7A-ACFF11E9DE18}">
  <dimension ref="A1:H7"/>
  <sheetViews>
    <sheetView workbookViewId="0">
      <selection activeCell="C3" sqref="C3:C7"/>
    </sheetView>
  </sheetViews>
  <sheetFormatPr defaultRowHeight="15" x14ac:dyDescent="0.25"/>
  <cols>
    <col min="2" max="2" width="18.42578125" bestFit="1" customWidth="1"/>
    <col min="3" max="5" width="12" bestFit="1" customWidth="1"/>
  </cols>
  <sheetData>
    <row r="1" spans="1:8" x14ac:dyDescent="0.25">
      <c r="B1" s="1" t="s">
        <v>36</v>
      </c>
      <c r="C1" s="1" t="s">
        <v>37</v>
      </c>
      <c r="D1" s="1" t="s">
        <v>39</v>
      </c>
      <c r="E1" s="1" t="s">
        <v>4</v>
      </c>
      <c r="F1" s="6" t="s">
        <v>54</v>
      </c>
    </row>
    <row r="2" spans="1:8" x14ac:dyDescent="0.25">
      <c r="B2" s="1" t="s">
        <v>14</v>
      </c>
      <c r="C2" s="1" t="s">
        <v>38</v>
      </c>
      <c r="D2" s="1" t="s">
        <v>38</v>
      </c>
      <c r="E2" s="1" t="s">
        <v>40</v>
      </c>
      <c r="F2" s="6" t="s">
        <v>49</v>
      </c>
      <c r="G2" s="6" t="s">
        <v>51</v>
      </c>
      <c r="H2" s="6" t="s">
        <v>52</v>
      </c>
    </row>
    <row r="3" spans="1:8" x14ac:dyDescent="0.25">
      <c r="A3" t="s">
        <v>20</v>
      </c>
      <c r="B3" s="2">
        <v>0.82758200324916176</v>
      </c>
      <c r="C3" s="2">
        <v>65.11486544793668</v>
      </c>
      <c r="D3" s="2">
        <v>34.525200544424834</v>
      </c>
      <c r="E3" s="2">
        <v>11401.050562050088</v>
      </c>
      <c r="F3">
        <f>E3*0.453592/24/4</f>
        <v>53.869013818139827</v>
      </c>
      <c r="G3">
        <f>[1]Sheet1!$K$4</f>
        <v>47.77241143136267</v>
      </c>
      <c r="H3" s="8">
        <f>G3/F3-1</f>
        <v>-0.11317456835870621</v>
      </c>
    </row>
    <row r="4" spans="1:8" x14ac:dyDescent="0.25">
      <c r="A4" t="s">
        <v>23</v>
      </c>
      <c r="B4" s="3">
        <v>0.75861256216374451</v>
      </c>
      <c r="C4" s="3">
        <v>65.39242973326408</v>
      </c>
      <c r="D4" s="3">
        <v>34.124965416628527</v>
      </c>
      <c r="E4" s="3">
        <v>10497.920490756156</v>
      </c>
      <c r="F4">
        <f t="shared" ref="F4:F7" si="0">E4*0.453592/24/4</f>
        <v>49.601799492115276</v>
      </c>
      <c r="G4">
        <f>[1]Sheet1!$K$12</f>
        <v>42.150510280680081</v>
      </c>
      <c r="H4" s="8">
        <f t="shared" ref="H4:H7" si="1">G4/F4-1</f>
        <v>-0.15022215499701086</v>
      </c>
    </row>
    <row r="5" spans="1:8" x14ac:dyDescent="0.25">
      <c r="A5" t="s">
        <v>24</v>
      </c>
      <c r="B5" s="2">
        <v>0.79118250287688563</v>
      </c>
      <c r="C5" s="2">
        <v>62.154490820483687</v>
      </c>
      <c r="D5" s="2">
        <v>37.402416081321519</v>
      </c>
      <c r="E5" s="2">
        <v>10407.122005019201</v>
      </c>
      <c r="F5">
        <f t="shared" si="0"/>
        <v>49.172784213548631</v>
      </c>
      <c r="G5">
        <f>[1]Sheet1!$K$13</f>
        <v>41.923848567092797</v>
      </c>
      <c r="H5" s="8">
        <f t="shared" si="1"/>
        <v>-0.14741763685731113</v>
      </c>
    </row>
    <row r="6" spans="1:8" x14ac:dyDescent="0.25">
      <c r="A6" t="s">
        <v>25</v>
      </c>
      <c r="B6" s="2">
        <v>0.70412657956596214</v>
      </c>
      <c r="C6" s="2">
        <v>66.320780390448647</v>
      </c>
      <c r="D6" s="2">
        <v>33.14813254416525</v>
      </c>
      <c r="E6" s="2">
        <v>9884.4765221643702</v>
      </c>
      <c r="F6">
        <f t="shared" si="0"/>
        <v>46.703327860849804</v>
      </c>
      <c r="G6">
        <f>[1]Sheet1!$K$16</f>
        <v>43.515280304172407</v>
      </c>
      <c r="H6" s="8">
        <f t="shared" si="1"/>
        <v>-6.8261678614766397E-2</v>
      </c>
    </row>
    <row r="7" spans="1:8" x14ac:dyDescent="0.25">
      <c r="A7" t="s">
        <v>28</v>
      </c>
      <c r="B7" s="3">
        <v>0.91706352591770712</v>
      </c>
      <c r="C7" s="3">
        <v>60.501398414548291</v>
      </c>
      <c r="D7" s="3">
        <v>39.008690236725563</v>
      </c>
      <c r="E7" s="3">
        <v>11743.782836670891</v>
      </c>
      <c r="F7">
        <f t="shared" si="0"/>
        <v>55.488395254700237</v>
      </c>
      <c r="G7">
        <f>[1]Sheet1!$K$20</f>
        <v>49.224510693288018</v>
      </c>
      <c r="H7" s="8">
        <f t="shared" si="1"/>
        <v>-0.11288638881445445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3D8B9-8B8D-43C1-9425-160B9C3A2051}">
  <dimension ref="A1:D6"/>
  <sheetViews>
    <sheetView workbookViewId="0">
      <selection activeCell="H10" sqref="H10"/>
    </sheetView>
  </sheetViews>
  <sheetFormatPr defaultRowHeight="15" x14ac:dyDescent="0.25"/>
  <sheetData>
    <row r="1" spans="1:4" x14ac:dyDescent="0.25">
      <c r="B1" s="1" t="s">
        <v>4</v>
      </c>
      <c r="C1" s="1"/>
    </row>
    <row r="2" spans="1:4" x14ac:dyDescent="0.25">
      <c r="B2" s="1" t="s">
        <v>40</v>
      </c>
      <c r="C2" s="1" t="s">
        <v>49</v>
      </c>
    </row>
    <row r="3" spans="1:4" x14ac:dyDescent="0.25">
      <c r="A3" t="s">
        <v>24</v>
      </c>
      <c r="B3" s="2">
        <v>5597.7249219657479</v>
      </c>
      <c r="C3">
        <f>B3*0.453592/24</f>
        <v>105.79513511684532</v>
      </c>
      <c r="D3">
        <v>85</v>
      </c>
    </row>
    <row r="4" spans="1:4" x14ac:dyDescent="0.25">
      <c r="A4" t="s">
        <v>25</v>
      </c>
      <c r="B4" s="2">
        <v>2283.8717655475712</v>
      </c>
      <c r="C4">
        <f>B4*0.453592/24</f>
        <v>43.164415078260582</v>
      </c>
      <c r="D4">
        <v>43</v>
      </c>
    </row>
    <row r="5" spans="1:4" x14ac:dyDescent="0.25">
      <c r="A5" t="s">
        <v>28</v>
      </c>
      <c r="B5" s="3">
        <v>14927.227007802689</v>
      </c>
      <c r="C5">
        <f>B5*0.453592/24</f>
        <v>282.11961470513489</v>
      </c>
      <c r="D5">
        <v>250</v>
      </c>
    </row>
    <row r="6" spans="1:4" x14ac:dyDescent="0.25">
      <c r="A6" t="s">
        <v>30</v>
      </c>
      <c r="B6" s="2">
        <v>11195.420255852017</v>
      </c>
      <c r="C6">
        <f>B6*0.453592/24</f>
        <v>211.58971102885118</v>
      </c>
      <c r="D6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Effluent</vt:lpstr>
      <vt:lpstr>Energy</vt:lpstr>
      <vt:lpstr>Aeration</vt:lpstr>
      <vt:lpstr>Biogas</vt:lpstr>
      <vt:lpstr>Carbon addition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Joy</dc:creator>
  <cp:lastModifiedBy>Zhang, Joy</cp:lastModifiedBy>
  <dcterms:created xsi:type="dcterms:W3CDTF">2025-08-29T17:33:35Z</dcterms:created>
  <dcterms:modified xsi:type="dcterms:W3CDTF">2025-08-30T00:31:13Z</dcterms:modified>
</cp:coreProperties>
</file>