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36\"/>
    </mc:Choice>
  </mc:AlternateContent>
  <bookViews>
    <workbookView xWindow="2296" yWindow="163" windowWidth="11235" windowHeight="9115" tabRatio="767"/>
  </bookViews>
  <sheets>
    <sheet name="版权声明" sheetId="26" r:id="rId1"/>
    <sheet name="凭证录入" sheetId="5" r:id="rId2"/>
    <sheet name="参数表" sheetId="25" state="hidden" r:id="rId3"/>
    <sheet name="科目余额表_样表" sheetId="8" state="hidden" r:id="rId4"/>
  </sheets>
  <definedNames>
    <definedName name="_xlnm._FilterDatabase" localSheetId="1" hidden="1">凭证录入!$B$5:$H$101</definedName>
    <definedName name="Link">INDEX(凭证录入!$C:$C,MATCH(凭证录入!$H$2,凭证录入!$C:$C,0))</definedName>
  </definedNames>
  <calcPr calcId="152511"/>
</workbook>
</file>

<file path=xl/calcChain.xml><?xml version="1.0" encoding="utf-8"?>
<calcChain xmlns="http://schemas.openxmlformats.org/spreadsheetml/2006/main">
  <c r="B25" i="25" l="1"/>
  <c r="B26" i="25"/>
  <c r="B27" i="25"/>
  <c r="B28" i="25"/>
  <c r="B29" i="25"/>
  <c r="B30" i="25"/>
  <c r="B31" i="25"/>
  <c r="B32" i="25"/>
  <c r="B33" i="25"/>
  <c r="B34" i="25"/>
  <c r="B35" i="25"/>
  <c r="B36" i="25"/>
  <c r="B2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1" i="25"/>
  <c r="D5" i="8"/>
  <c r="F5" i="8" s="1"/>
  <c r="E5" i="8"/>
  <c r="D6" i="8"/>
  <c r="F6" i="8" s="1"/>
  <c r="E6" i="8"/>
  <c r="F7" i="8"/>
  <c r="E8" i="8"/>
  <c r="F8" i="8"/>
  <c r="D9" i="8"/>
  <c r="F9" i="8" s="1"/>
  <c r="E9" i="8"/>
  <c r="F11" i="8"/>
  <c r="F12" i="8"/>
  <c r="F13" i="8"/>
  <c r="F14" i="8"/>
  <c r="G15" i="8"/>
  <c r="D18" i="8"/>
  <c r="G18" i="8" s="1"/>
  <c r="E18" i="8"/>
  <c r="E19" i="8"/>
  <c r="F19" i="8" s="1"/>
  <c r="E20" i="8"/>
  <c r="G20" i="8" s="1"/>
  <c r="D21" i="8"/>
  <c r="G21" i="8" s="1"/>
  <c r="G22" i="8"/>
  <c r="D23" i="8"/>
  <c r="G23" i="8" s="1"/>
  <c r="D24" i="8"/>
  <c r="G24" i="8" s="1"/>
  <c r="G25" i="8"/>
  <c r="F26" i="8"/>
  <c r="G27" i="8"/>
  <c r="G28" i="8"/>
  <c r="D29" i="8"/>
  <c r="F29" i="8" s="1"/>
  <c r="G30" i="8"/>
  <c r="G31" i="8"/>
  <c r="D32" i="8"/>
  <c r="F32" i="8" s="1"/>
  <c r="F35" i="8"/>
  <c r="D36" i="8"/>
  <c r="F36" i="8" s="1"/>
  <c r="D38" i="8"/>
  <c r="F38" i="8" s="1"/>
  <c r="G39" i="8" l="1"/>
  <c r="E39" i="8"/>
  <c r="D39" i="8"/>
  <c r="F39" i="8"/>
</calcChain>
</file>

<file path=xl/sharedStrings.xml><?xml version="1.0" encoding="utf-8"?>
<sst xmlns="http://schemas.openxmlformats.org/spreadsheetml/2006/main" count="155" uniqueCount="67">
  <si>
    <t>会计凭证清单</t>
    <phoneticPr fontId="2" type="noConversion"/>
  </si>
  <si>
    <t>单位金额:元</t>
    <phoneticPr fontId="2" type="noConversion"/>
  </si>
  <si>
    <t>日期</t>
    <phoneticPr fontId="2" type="noConversion"/>
  </si>
  <si>
    <t>凭证号</t>
    <phoneticPr fontId="2" type="noConversion"/>
  </si>
  <si>
    <t>摘要</t>
    <phoneticPr fontId="2" type="noConversion"/>
  </si>
  <si>
    <t>总账科目</t>
    <phoneticPr fontId="2" type="noConversion"/>
  </si>
  <si>
    <t>借方</t>
    <phoneticPr fontId="2" type="noConversion"/>
  </si>
  <si>
    <t>贷方</t>
    <phoneticPr fontId="2" type="noConversion"/>
  </si>
  <si>
    <t>银行存款</t>
  </si>
  <si>
    <t>财务费用</t>
  </si>
  <si>
    <t>管理费用</t>
  </si>
  <si>
    <t>其他应交款</t>
  </si>
  <si>
    <t>其他应收款</t>
  </si>
  <si>
    <t>应付工资</t>
  </si>
  <si>
    <t>应收帐款</t>
  </si>
  <si>
    <t>预收帐款</t>
  </si>
  <si>
    <t>主营业务收入</t>
  </si>
  <si>
    <t>主营业务税金及附加</t>
  </si>
  <si>
    <t>现金</t>
  </si>
  <si>
    <r>
      <t>科</t>
    </r>
    <r>
      <rPr>
        <b/>
        <sz val="18"/>
        <rFont val="Times New Roman"/>
        <family val="1"/>
      </rPr>
      <t xml:space="preserve"> </t>
    </r>
    <r>
      <rPr>
        <b/>
        <sz val="18"/>
        <rFont val="宋体"/>
        <family val="3"/>
        <charset val="134"/>
      </rPr>
      <t>目</t>
    </r>
    <r>
      <rPr>
        <b/>
        <sz val="18"/>
        <rFont val="Times New Roman"/>
        <family val="1"/>
      </rPr>
      <t xml:space="preserve"> </t>
    </r>
    <r>
      <rPr>
        <b/>
        <sz val="18"/>
        <rFont val="宋体"/>
        <family val="3"/>
        <charset val="134"/>
      </rPr>
      <t>余</t>
    </r>
    <r>
      <rPr>
        <b/>
        <sz val="18"/>
        <rFont val="Times New Roman"/>
        <family val="1"/>
      </rPr>
      <t xml:space="preserve"> </t>
    </r>
    <r>
      <rPr>
        <b/>
        <sz val="18"/>
        <rFont val="宋体"/>
        <family val="3"/>
        <charset val="134"/>
      </rPr>
      <t>额</t>
    </r>
    <r>
      <rPr>
        <b/>
        <sz val="18"/>
        <rFont val="Times New Roman"/>
        <family val="1"/>
      </rPr>
      <t xml:space="preserve"> </t>
    </r>
    <r>
      <rPr>
        <b/>
        <sz val="18"/>
        <rFont val="宋体"/>
        <family val="3"/>
        <charset val="134"/>
      </rPr>
      <t>表</t>
    </r>
    <phoneticPr fontId="2" type="noConversion"/>
  </si>
  <si>
    <t>编制单位：</t>
    <phoneticPr fontId="2" type="noConversion"/>
  </si>
  <si>
    <r>
      <t>日期</t>
    </r>
    <r>
      <rPr>
        <sz val="10"/>
        <rFont val="Times New Roman"/>
        <family val="1"/>
      </rPr>
      <t>:</t>
    </r>
    <phoneticPr fontId="2" type="noConversion"/>
  </si>
  <si>
    <t>科目</t>
    <phoneticPr fontId="2" type="noConversion"/>
  </si>
  <si>
    <t>期初余额</t>
    <phoneticPr fontId="2" type="noConversion"/>
  </si>
  <si>
    <t>本期发生额</t>
    <phoneticPr fontId="2" type="noConversion"/>
  </si>
  <si>
    <t>期末余额</t>
    <phoneticPr fontId="2" type="noConversion"/>
  </si>
  <si>
    <t>借方</t>
    <phoneticPr fontId="2" type="noConversion"/>
  </si>
  <si>
    <t>贷方</t>
    <phoneticPr fontId="2" type="noConversion"/>
  </si>
  <si>
    <t>现金</t>
    <phoneticPr fontId="2" type="noConversion"/>
  </si>
  <si>
    <r>
      <t>银行存款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商）</t>
    </r>
    <phoneticPr fontId="2" type="noConversion"/>
  </si>
  <si>
    <t>应收帐款</t>
    <phoneticPr fontId="2" type="noConversion"/>
  </si>
  <si>
    <t>其他应收款</t>
    <phoneticPr fontId="2" type="noConversion"/>
  </si>
  <si>
    <t>低值易耗品</t>
    <phoneticPr fontId="2" type="noConversion"/>
  </si>
  <si>
    <t>库存商品</t>
    <phoneticPr fontId="2" type="noConversion"/>
  </si>
  <si>
    <t>待摊费用</t>
    <phoneticPr fontId="2" type="noConversion"/>
  </si>
  <si>
    <t>固定资产</t>
    <phoneticPr fontId="2" type="noConversion"/>
  </si>
  <si>
    <t>累计折旧</t>
    <phoneticPr fontId="2" type="noConversion"/>
  </si>
  <si>
    <t>无形资产</t>
    <phoneticPr fontId="2" type="noConversion"/>
  </si>
  <si>
    <t>应付帐款</t>
    <phoneticPr fontId="2" type="noConversion"/>
  </si>
  <si>
    <t>预付帐款</t>
    <phoneticPr fontId="2" type="noConversion"/>
  </si>
  <si>
    <t>预收帐款</t>
    <phoneticPr fontId="2" type="noConversion"/>
  </si>
  <si>
    <t>应付工资</t>
    <phoneticPr fontId="2" type="noConversion"/>
  </si>
  <si>
    <t>应付福利费</t>
    <phoneticPr fontId="2" type="noConversion"/>
  </si>
  <si>
    <t>应交税金</t>
    <phoneticPr fontId="2" type="noConversion"/>
  </si>
  <si>
    <t>其他应交款</t>
    <phoneticPr fontId="2" type="noConversion"/>
  </si>
  <si>
    <t>其他应付款</t>
    <phoneticPr fontId="2" type="noConversion"/>
  </si>
  <si>
    <t>营业外支出</t>
    <phoneticPr fontId="2" type="noConversion"/>
  </si>
  <si>
    <t>实收资本</t>
    <phoneticPr fontId="2" type="noConversion"/>
  </si>
  <si>
    <t>本年利润</t>
    <phoneticPr fontId="2" type="noConversion"/>
  </si>
  <si>
    <t>所得税</t>
    <phoneticPr fontId="2" type="noConversion"/>
  </si>
  <si>
    <t>利润分配</t>
    <phoneticPr fontId="2" type="noConversion"/>
  </si>
  <si>
    <t>工程施工及材料（其他流动资产）</t>
    <phoneticPr fontId="2" type="noConversion"/>
  </si>
  <si>
    <t>主营业务收入</t>
    <phoneticPr fontId="2" type="noConversion"/>
  </si>
  <si>
    <t>主营业务成本</t>
    <phoneticPr fontId="2" type="noConversion"/>
  </si>
  <si>
    <t>主营业务税金及附加</t>
    <phoneticPr fontId="2" type="noConversion"/>
  </si>
  <si>
    <t>管理费用</t>
    <phoneticPr fontId="2" type="noConversion"/>
  </si>
  <si>
    <t>营业费用</t>
    <phoneticPr fontId="2" type="noConversion"/>
  </si>
  <si>
    <t>财务费用</t>
    <phoneticPr fontId="2" type="noConversion"/>
  </si>
  <si>
    <t>合计</t>
    <phoneticPr fontId="2" type="noConversion"/>
  </si>
  <si>
    <t>审核：</t>
    <phoneticPr fontId="2" type="noConversion"/>
  </si>
  <si>
    <t>制表：孙红武</t>
    <phoneticPr fontId="2" type="noConversion"/>
  </si>
  <si>
    <t xml:space="preserve"> </t>
    <phoneticPr fontId="2" type="noConversion"/>
  </si>
  <si>
    <t>科目代码</t>
    <phoneticPr fontId="2" type="noConversion"/>
  </si>
  <si>
    <t>工程施工</t>
  </si>
  <si>
    <t xml:space="preserve"> </t>
    <phoneticPr fontId="2" type="noConversion"/>
  </si>
  <si>
    <t>编制单位：ABC公司</t>
    <phoneticPr fontId="2" type="noConversion"/>
  </si>
  <si>
    <t>请输入查询凭证号—&gt;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</si>
</sst>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76" formatCode="#,##0.00_ "/>
    <numFmt numFmtId="177" formatCode="yyyy&quot;年&quot;m&quot;月&quot;;@"/>
    <numFmt numFmtId="178" formatCode="yyyy&quot;年&quot;m&quot;月&quot;d&quot;日&quot;;@"/>
  </numFmts>
  <fonts count="16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8"/>
      <name val="宋体"/>
      <family val="3"/>
      <charset val="134"/>
    </font>
    <font>
      <b/>
      <sz val="18"/>
      <name val="Times New Roman"/>
      <family val="1"/>
    </font>
    <font>
      <sz val="8"/>
      <name val="宋体"/>
      <family val="3"/>
      <charset val="134"/>
    </font>
    <font>
      <sz val="9"/>
      <name val="Times New Roman"/>
      <family val="1"/>
    </font>
    <font>
      <sz val="10"/>
      <name val="Arial"/>
      <family val="2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b/>
      <sz val="28"/>
      <name val="宋体"/>
      <family val="3"/>
      <charset val="134"/>
    </font>
    <font>
      <sz val="2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176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9" fillId="0" borderId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>
      <alignment vertical="center"/>
    </xf>
  </cellStyleXfs>
  <cellXfs count="49">
    <xf numFmtId="176" fontId="0" fillId="0" borderId="0" xfId="0"/>
    <xf numFmtId="176" fontId="3" fillId="0" borderId="0" xfId="0" applyFont="1"/>
    <xf numFmtId="176" fontId="3" fillId="0" borderId="1" xfId="0" applyFont="1" applyBorder="1" applyAlignment="1">
      <alignment horizontal="center"/>
    </xf>
    <xf numFmtId="176" fontId="3" fillId="0" borderId="1" xfId="0" applyFont="1" applyBorder="1"/>
    <xf numFmtId="176" fontId="3" fillId="0" borderId="0" xfId="0" applyNumberFormat="1" applyFont="1"/>
    <xf numFmtId="176" fontId="0" fillId="0" borderId="0" xfId="0" applyNumberFormat="1"/>
    <xf numFmtId="176" fontId="8" fillId="0" borderId="1" xfId="0" applyFont="1" applyBorder="1" applyAlignment="1">
      <alignment horizontal="right"/>
    </xf>
    <xf numFmtId="176" fontId="7" fillId="0" borderId="0" xfId="0" applyFont="1"/>
    <xf numFmtId="176" fontId="2" fillId="0" borderId="0" xfId="0" applyFont="1"/>
    <xf numFmtId="39" fontId="8" fillId="0" borderId="1" xfId="0" applyNumberFormat="1" applyFont="1" applyBorder="1" applyAlignment="1">
      <alignment horizontal="right"/>
    </xf>
    <xf numFmtId="176" fontId="8" fillId="0" borderId="1" xfId="0" applyFont="1" applyBorder="1" applyAlignment="1"/>
    <xf numFmtId="176" fontId="8" fillId="0" borderId="1" xfId="0" quotePrefix="1" applyFont="1" applyBorder="1" applyAlignment="1">
      <alignment horizontal="right"/>
    </xf>
    <xf numFmtId="176" fontId="8" fillId="0" borderId="0" xfId="0" applyFont="1"/>
    <xf numFmtId="176" fontId="7" fillId="0" borderId="1" xfId="0" applyFont="1" applyBorder="1" applyAlignment="1">
      <alignment vertical="center" wrapText="1"/>
    </xf>
    <xf numFmtId="176" fontId="0" fillId="0" borderId="0" xfId="0" applyAlignment="1">
      <alignment vertical="center"/>
    </xf>
    <xf numFmtId="176" fontId="3" fillId="0" borderId="0" xfId="0" applyFont="1" applyAlignment="1">
      <alignment vertical="center"/>
    </xf>
    <xf numFmtId="176" fontId="3" fillId="0" borderId="0" xfId="0" applyFont="1" applyAlignment="1">
      <alignment horizontal="center" vertical="center"/>
    </xf>
    <xf numFmtId="176" fontId="3" fillId="0" borderId="0" xfId="0" applyFont="1" applyAlignment="1">
      <alignment horizontal="right" vertical="center" wrapText="1"/>
    </xf>
    <xf numFmtId="43" fontId="3" fillId="0" borderId="0" xfId="5" applyFont="1" applyAlignment="1">
      <alignment vertical="center"/>
    </xf>
    <xf numFmtId="43" fontId="3" fillId="0" borderId="0" xfId="5" applyFont="1" applyAlignment="1">
      <alignment horizontal="right" vertical="center"/>
    </xf>
    <xf numFmtId="176" fontId="0" fillId="0" borderId="0" xfId="0" applyAlignment="1">
      <alignment horizontal="center" vertical="center"/>
    </xf>
    <xf numFmtId="176" fontId="0" fillId="0" borderId="0" xfId="0" applyAlignment="1">
      <alignment vertical="center" wrapText="1"/>
    </xf>
    <xf numFmtId="43" fontId="11" fillId="0" borderId="0" xfId="5" applyFont="1" applyAlignment="1">
      <alignment vertical="center"/>
    </xf>
    <xf numFmtId="176" fontId="3" fillId="0" borderId="0" xfId="0" applyFont="1" applyBorder="1" applyAlignment="1">
      <alignment vertical="center"/>
    </xf>
    <xf numFmtId="177" fontId="3" fillId="0" borderId="0" xfId="0" applyNumberFormat="1" applyFont="1" applyAlignment="1">
      <alignment horizontal="right" vertical="center"/>
    </xf>
    <xf numFmtId="178" fontId="0" fillId="0" borderId="0" xfId="0" applyNumberFormat="1"/>
    <xf numFmtId="176" fontId="12" fillId="2" borderId="3" xfId="0" applyFont="1" applyFill="1" applyBorder="1" applyAlignment="1">
      <alignment horizontal="center" vertical="center"/>
    </xf>
    <xf numFmtId="176" fontId="12" fillId="2" borderId="3" xfId="0" applyFont="1" applyFill="1" applyBorder="1" applyAlignment="1">
      <alignment horizontal="center" vertical="center" wrapText="1"/>
    </xf>
    <xf numFmtId="43" fontId="12" fillId="2" borderId="3" xfId="5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 applyProtection="1">
      <alignment horizontal="left" vertical="center" wrapText="1"/>
      <protection hidden="1"/>
    </xf>
    <xf numFmtId="178" fontId="3" fillId="0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NumberFormat="1" applyFont="1" applyFill="1" applyBorder="1" applyAlignment="1" applyProtection="1">
      <alignment horizontal="left" vertical="center" wrapText="1"/>
      <protection locked="0"/>
    </xf>
    <xf numFmtId="0" fontId="3" fillId="0" borderId="1" xfId="0" applyNumberFormat="1" applyFont="1" applyFill="1" applyBorder="1" applyAlignment="1" applyProtection="1">
      <alignment horizontal="left" vertical="center"/>
      <protection locked="0"/>
    </xf>
    <xf numFmtId="43" fontId="3" fillId="0" borderId="1" xfId="5" applyFont="1" applyFill="1" applyBorder="1" applyAlignment="1" applyProtection="1">
      <alignment horizontal="center" vertical="center"/>
      <protection locked="0"/>
    </xf>
    <xf numFmtId="176" fontId="0" fillId="0" borderId="0" xfId="0" applyAlignment="1">
      <alignment horizontal="center" vertical="center"/>
    </xf>
    <xf numFmtId="176" fontId="13" fillId="0" borderId="0" xfId="0" applyFont="1" applyBorder="1" applyAlignment="1">
      <alignment horizontal="center" vertical="center"/>
    </xf>
    <xf numFmtId="0" fontId="10" fillId="0" borderId="1" xfId="1" applyNumberFormat="1" applyBorder="1" applyAlignment="1" applyProtection="1">
      <alignment horizontal="center" vertical="center"/>
    </xf>
    <xf numFmtId="0" fontId="10" fillId="0" borderId="1" xfId="1" applyNumberFormat="1" applyFill="1" applyBorder="1" applyAlignment="1" applyProtection="1">
      <alignment horizontal="left" vertical="center" wrapText="1"/>
      <protection locked="0"/>
    </xf>
    <xf numFmtId="176" fontId="3" fillId="0" borderId="2" xfId="0" applyFont="1" applyBorder="1" applyAlignment="1">
      <alignment vertical="center"/>
    </xf>
    <xf numFmtId="176" fontId="14" fillId="0" borderId="0" xfId="0" applyFont="1" applyAlignment="1">
      <alignment horizontal="center" vertical="center"/>
    </xf>
    <xf numFmtId="176" fontId="15" fillId="0" borderId="0" xfId="0" applyFont="1" applyAlignment="1">
      <alignment horizontal="center" vertical="center"/>
    </xf>
    <xf numFmtId="176" fontId="5" fillId="0" borderId="0" xfId="0" applyFont="1" applyAlignment="1">
      <alignment horizontal="center"/>
    </xf>
    <xf numFmtId="176" fontId="3" fillId="0" borderId="1" xfId="0" applyFont="1" applyBorder="1" applyAlignment="1">
      <alignment horizontal="center" vertical="center"/>
    </xf>
    <xf numFmtId="176" fontId="3" fillId="0" borderId="4" xfId="0" applyFont="1" applyBorder="1" applyAlignment="1">
      <alignment horizontal="center"/>
    </xf>
    <xf numFmtId="176" fontId="3" fillId="0" borderId="5" xfId="0" applyFont="1" applyBorder="1" applyAlignment="1">
      <alignment horizontal="center"/>
    </xf>
    <xf numFmtId="176" fontId="3" fillId="0" borderId="1" xfId="0" applyFont="1" applyBorder="1" applyAlignment="1">
      <alignment horizontal="center"/>
    </xf>
    <xf numFmtId="0" fontId="1" fillId="3" borderId="0" xfId="6" applyFill="1">
      <alignment vertical="center"/>
    </xf>
    <xf numFmtId="0" fontId="1" fillId="4" borderId="0" xfId="6" applyFill="1">
      <alignment vertical="center"/>
    </xf>
  </cellXfs>
  <cellStyles count="7">
    <cellStyle name="常规" xfId="0" builtinId="0"/>
    <cellStyle name="常规 2" xfId="6"/>
    <cellStyle name="超链接" xfId="1" builtinId="8"/>
    <cellStyle name="普通_laroux" xfId="2"/>
    <cellStyle name="千位[0]_FixedAsset" xfId="3"/>
    <cellStyle name="千位_FixedAsset" xfId="4"/>
    <cellStyle name="千位分隔" xfId="5" builtinId="3"/>
  </cellStyles>
  <dxfs count="1"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48"/>
  </cols>
  <sheetData>
    <row r="1" spans="1:12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</row>
    <row r="2" spans="1:12" x14ac:dyDescent="0.2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</row>
    <row r="3" spans="1:12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</row>
    <row r="4" spans="1:12" x14ac:dyDescent="0.2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</row>
    <row r="5" spans="1:12" x14ac:dyDescent="0.25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</row>
    <row r="6" spans="1:12" x14ac:dyDescent="0.25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</row>
    <row r="7" spans="1:12" x14ac:dyDescent="0.2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</row>
    <row r="8" spans="1:12" x14ac:dyDescent="0.25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</row>
    <row r="9" spans="1:12" x14ac:dyDescent="0.25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</row>
    <row r="10" spans="1:12" x14ac:dyDescent="0.25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</row>
    <row r="11" spans="1:12" x14ac:dyDescent="0.25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</row>
    <row r="12" spans="1:12" x14ac:dyDescent="0.25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</row>
    <row r="13" spans="1:12" x14ac:dyDescent="0.25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</row>
    <row r="14" spans="1:12" x14ac:dyDescent="0.25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</row>
    <row r="15" spans="1:12" x14ac:dyDescent="0.25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</row>
    <row r="16" spans="1:12" x14ac:dyDescent="0.25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</row>
    <row r="17" spans="1:12" x14ac:dyDescent="0.2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</row>
    <row r="18" spans="1:12" x14ac:dyDescent="0.2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</row>
    <row r="19" spans="1:12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</row>
    <row r="20" spans="1:12" x14ac:dyDescent="0.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</row>
    <row r="21" spans="1:12" x14ac:dyDescent="0.2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</row>
    <row r="22" spans="1:12" x14ac:dyDescent="0.2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</row>
    <row r="23" spans="1:12" x14ac:dyDescent="0.2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</row>
    <row r="24" spans="1:12" x14ac:dyDescent="0.2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</row>
    <row r="25" spans="1:12" x14ac:dyDescent="0.2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</row>
    <row r="26" spans="1:12" x14ac:dyDescent="0.2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</row>
    <row r="27" spans="1:12" x14ac:dyDescent="0.2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</row>
    <row r="28" spans="1:12" x14ac:dyDescent="0.2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</row>
    <row r="29" spans="1:12" x14ac:dyDescent="0.2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</row>
    <row r="30" spans="1:12" x14ac:dyDescent="0.2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B1:M101"/>
  <sheetViews>
    <sheetView showGridLines="0" showZeros="0" zoomScale="90" workbookViewId="0">
      <pane ySplit="5" topLeftCell="A6" activePane="bottomLeft" state="frozen"/>
      <selection pane="bottomLeft" activeCell="C22" sqref="C22"/>
    </sheetView>
  </sheetViews>
  <sheetFormatPr defaultColWidth="9" defaultRowHeight="16.3" x14ac:dyDescent="0.25"/>
  <cols>
    <col min="1" max="1" width="9" style="14"/>
    <col min="2" max="2" width="16.44140625" style="14" customWidth="1"/>
    <col min="3" max="3" width="11.44140625" style="20" bestFit="1" customWidth="1"/>
    <col min="4" max="4" width="9.77734375" style="21" customWidth="1"/>
    <col min="5" max="5" width="13.33203125" style="21" bestFit="1" customWidth="1"/>
    <col min="6" max="6" width="27.109375" style="14" customWidth="1"/>
    <col min="7" max="7" width="21.6640625" style="22" customWidth="1"/>
    <col min="8" max="8" width="21.109375" style="22" customWidth="1"/>
    <col min="9" max="9" width="11.6640625" style="14" bestFit="1" customWidth="1"/>
    <col min="10" max="10" width="13.88671875" style="14" bestFit="1" customWidth="1"/>
    <col min="11" max="16384" width="9" style="14"/>
  </cols>
  <sheetData>
    <row r="1" spans="2:13" ht="9.6999999999999993" customHeight="1" x14ac:dyDescent="0.25">
      <c r="C1" s="35"/>
    </row>
    <row r="2" spans="2:13" s="15" customFormat="1" ht="34.5" customHeight="1" x14ac:dyDescent="0.25">
      <c r="B2" s="40" t="s">
        <v>0</v>
      </c>
      <c r="C2" s="41"/>
      <c r="D2" s="41"/>
      <c r="E2" s="41"/>
      <c r="F2" s="41"/>
      <c r="G2" s="36" t="s">
        <v>66</v>
      </c>
      <c r="H2" s="37">
        <v>8</v>
      </c>
      <c r="I2" s="14"/>
      <c r="J2" s="14"/>
    </row>
    <row r="3" spans="2:13" s="15" customFormat="1" ht="21.75" customHeight="1" x14ac:dyDescent="0.25">
      <c r="C3" s="16"/>
      <c r="D3" s="17"/>
      <c r="E3" s="17"/>
      <c r="F3" s="24"/>
      <c r="G3" s="14"/>
      <c r="H3" s="14"/>
    </row>
    <row r="4" spans="2:13" s="15" customFormat="1" ht="22.6" customHeight="1" x14ac:dyDescent="0.25">
      <c r="B4" s="39" t="s">
        <v>65</v>
      </c>
      <c r="C4" s="39"/>
      <c r="D4" s="39"/>
      <c r="E4" s="23"/>
      <c r="G4" s="18"/>
      <c r="H4" s="19" t="s">
        <v>1</v>
      </c>
    </row>
    <row r="5" spans="2:13" x14ac:dyDescent="0.25">
      <c r="B5" s="26" t="s">
        <v>2</v>
      </c>
      <c r="C5" s="26" t="s">
        <v>3</v>
      </c>
      <c r="D5" s="27" t="s">
        <v>4</v>
      </c>
      <c r="E5" s="27" t="s">
        <v>62</v>
      </c>
      <c r="F5" s="26" t="s">
        <v>5</v>
      </c>
      <c r="G5" s="28" t="s">
        <v>6</v>
      </c>
      <c r="H5" s="28" t="s">
        <v>7</v>
      </c>
      <c r="I5" s="15"/>
      <c r="J5" s="15"/>
      <c r="M5" s="15"/>
    </row>
    <row r="6" spans="2:13" x14ac:dyDescent="0.25">
      <c r="B6" s="30">
        <v>40394</v>
      </c>
      <c r="C6" s="31">
        <v>1</v>
      </c>
      <c r="D6" s="32"/>
      <c r="E6" s="29">
        <v>1001</v>
      </c>
      <c r="F6" s="33" t="s">
        <v>18</v>
      </c>
      <c r="G6" s="34">
        <v>10000</v>
      </c>
      <c r="H6" s="34"/>
      <c r="M6" s="15"/>
    </row>
    <row r="7" spans="2:13" x14ac:dyDescent="0.25">
      <c r="B7" s="30">
        <v>40394</v>
      </c>
      <c r="C7" s="31">
        <v>1</v>
      </c>
      <c r="D7" s="38"/>
      <c r="E7" s="29">
        <v>1002</v>
      </c>
      <c r="F7" s="33" t="s">
        <v>8</v>
      </c>
      <c r="G7" s="34"/>
      <c r="H7" s="34">
        <v>10000</v>
      </c>
      <c r="M7" s="15"/>
    </row>
    <row r="8" spans="2:13" x14ac:dyDescent="0.25">
      <c r="B8" s="30">
        <v>40394</v>
      </c>
      <c r="C8" s="31">
        <v>2</v>
      </c>
      <c r="D8" s="32"/>
      <c r="E8" s="29">
        <v>1133</v>
      </c>
      <c r="F8" s="33" t="s">
        <v>12</v>
      </c>
      <c r="G8" s="34">
        <v>16220</v>
      </c>
      <c r="H8" s="34"/>
      <c r="M8" s="15"/>
    </row>
    <row r="9" spans="2:13" x14ac:dyDescent="0.25">
      <c r="B9" s="30">
        <v>40394</v>
      </c>
      <c r="C9" s="31">
        <v>2</v>
      </c>
      <c r="D9" s="32"/>
      <c r="E9" s="29">
        <v>1002</v>
      </c>
      <c r="F9" s="33" t="s">
        <v>8</v>
      </c>
      <c r="G9" s="34"/>
      <c r="H9" s="34">
        <v>16220</v>
      </c>
      <c r="M9" s="15"/>
    </row>
    <row r="10" spans="2:13" x14ac:dyDescent="0.25">
      <c r="B10" s="30">
        <v>40394</v>
      </c>
      <c r="C10" s="31">
        <v>3</v>
      </c>
      <c r="D10" s="32"/>
      <c r="E10" s="29">
        <v>5502</v>
      </c>
      <c r="F10" s="33" t="s">
        <v>10</v>
      </c>
      <c r="G10" s="34">
        <v>540.6</v>
      </c>
      <c r="H10" s="34"/>
      <c r="M10" s="15"/>
    </row>
    <row r="11" spans="2:13" x14ac:dyDescent="0.25">
      <c r="B11" s="30">
        <v>40394</v>
      </c>
      <c r="C11" s="31">
        <v>3</v>
      </c>
      <c r="D11" s="32"/>
      <c r="E11" s="29">
        <v>1001</v>
      </c>
      <c r="F11" s="33" t="s">
        <v>18</v>
      </c>
      <c r="G11" s="34"/>
      <c r="H11" s="34">
        <v>540.6</v>
      </c>
      <c r="M11" s="15"/>
    </row>
    <row r="12" spans="2:13" x14ac:dyDescent="0.25">
      <c r="B12" s="30">
        <v>40394</v>
      </c>
      <c r="C12" s="31">
        <v>4</v>
      </c>
      <c r="D12" s="32"/>
      <c r="E12" s="29">
        <v>1001</v>
      </c>
      <c r="F12" s="33" t="s">
        <v>18</v>
      </c>
      <c r="G12" s="34">
        <v>5000</v>
      </c>
      <c r="H12" s="34"/>
      <c r="M12" s="15"/>
    </row>
    <row r="13" spans="2:13" x14ac:dyDescent="0.25">
      <c r="B13" s="30">
        <v>40394</v>
      </c>
      <c r="C13" s="31">
        <v>4</v>
      </c>
      <c r="D13" s="32"/>
      <c r="E13" s="29">
        <v>1002</v>
      </c>
      <c r="F13" s="33" t="s">
        <v>8</v>
      </c>
      <c r="G13" s="34"/>
      <c r="H13" s="34">
        <v>5000</v>
      </c>
      <c r="M13" s="15"/>
    </row>
    <row r="14" spans="2:13" x14ac:dyDescent="0.25">
      <c r="B14" s="30">
        <v>40399</v>
      </c>
      <c r="C14" s="31">
        <v>4</v>
      </c>
      <c r="D14" s="32"/>
      <c r="E14" s="29">
        <v>1604</v>
      </c>
      <c r="F14" s="33" t="s">
        <v>63</v>
      </c>
      <c r="G14" s="34">
        <v>46500</v>
      </c>
      <c r="H14" s="34"/>
      <c r="M14" s="15"/>
    </row>
    <row r="15" spans="2:13" x14ac:dyDescent="0.25">
      <c r="B15" s="30">
        <v>40399</v>
      </c>
      <c r="C15" s="31">
        <v>4</v>
      </c>
      <c r="D15" s="32"/>
      <c r="E15" s="29">
        <v>1002</v>
      </c>
      <c r="F15" s="33" t="s">
        <v>8</v>
      </c>
      <c r="G15" s="34"/>
      <c r="H15" s="34">
        <v>46500</v>
      </c>
    </row>
    <row r="16" spans="2:13" x14ac:dyDescent="0.25">
      <c r="B16" s="30">
        <v>40399</v>
      </c>
      <c r="C16" s="31">
        <v>5</v>
      </c>
      <c r="D16" s="32"/>
      <c r="E16" s="29">
        <v>1604</v>
      </c>
      <c r="F16" s="33" t="s">
        <v>63</v>
      </c>
      <c r="G16" s="34">
        <v>10060</v>
      </c>
      <c r="H16" s="34"/>
    </row>
    <row r="17" spans="2:8" x14ac:dyDescent="0.25">
      <c r="B17" s="30">
        <v>40399</v>
      </c>
      <c r="C17" s="31">
        <v>5</v>
      </c>
      <c r="D17" s="32"/>
      <c r="E17" s="29">
        <v>1002</v>
      </c>
      <c r="F17" s="33" t="s">
        <v>8</v>
      </c>
      <c r="G17" s="34"/>
      <c r="H17" s="34">
        <v>10060</v>
      </c>
    </row>
    <row r="18" spans="2:8" x14ac:dyDescent="0.25">
      <c r="B18" s="30">
        <v>40399</v>
      </c>
      <c r="C18" s="31">
        <v>6</v>
      </c>
      <c r="D18" s="32"/>
      <c r="E18" s="29">
        <v>5502</v>
      </c>
      <c r="F18" s="33" t="s">
        <v>10</v>
      </c>
      <c r="G18" s="34">
        <v>630</v>
      </c>
      <c r="H18" s="34"/>
    </row>
    <row r="19" spans="2:8" x14ac:dyDescent="0.25">
      <c r="B19" s="30">
        <v>40399</v>
      </c>
      <c r="C19" s="31">
        <v>6</v>
      </c>
      <c r="D19" s="32"/>
      <c r="E19" s="29">
        <v>1002</v>
      </c>
      <c r="F19" s="33" t="s">
        <v>8</v>
      </c>
      <c r="G19" s="34"/>
      <c r="H19" s="34">
        <v>630</v>
      </c>
    </row>
    <row r="20" spans="2:8" x14ac:dyDescent="0.25">
      <c r="B20" s="30">
        <v>40399</v>
      </c>
      <c r="C20" s="31">
        <v>7</v>
      </c>
      <c r="D20" s="32"/>
      <c r="E20" s="29">
        <v>5502</v>
      </c>
      <c r="F20" s="33" t="s">
        <v>10</v>
      </c>
      <c r="G20" s="34">
        <v>311</v>
      </c>
      <c r="H20" s="34"/>
    </row>
    <row r="21" spans="2:8" x14ac:dyDescent="0.25">
      <c r="B21" s="30">
        <v>40399</v>
      </c>
      <c r="C21" s="31">
        <v>7</v>
      </c>
      <c r="D21" s="32"/>
      <c r="E21" s="29">
        <v>1001</v>
      </c>
      <c r="F21" s="33" t="s">
        <v>18</v>
      </c>
      <c r="G21" s="34"/>
      <c r="H21" s="34">
        <v>311</v>
      </c>
    </row>
    <row r="22" spans="2:8" x14ac:dyDescent="0.25">
      <c r="B22" s="30">
        <v>40399</v>
      </c>
      <c r="C22" s="31">
        <v>8</v>
      </c>
      <c r="D22" s="32"/>
      <c r="E22" s="29">
        <v>1002</v>
      </c>
      <c r="F22" s="33" t="s">
        <v>8</v>
      </c>
      <c r="G22" s="34">
        <v>19439.5</v>
      </c>
      <c r="H22" s="34"/>
    </row>
    <row r="23" spans="2:8" x14ac:dyDescent="0.25">
      <c r="B23" s="30">
        <v>40399</v>
      </c>
      <c r="C23" s="31">
        <v>8</v>
      </c>
      <c r="D23" s="32"/>
      <c r="E23" s="29">
        <v>1131</v>
      </c>
      <c r="F23" s="33" t="s">
        <v>14</v>
      </c>
      <c r="G23" s="34"/>
      <c r="H23" s="34">
        <v>19439.5</v>
      </c>
    </row>
    <row r="24" spans="2:8" x14ac:dyDescent="0.25">
      <c r="B24" s="30">
        <v>40401</v>
      </c>
      <c r="C24" s="31">
        <v>9</v>
      </c>
      <c r="D24" s="32"/>
      <c r="E24" s="29">
        <v>1604</v>
      </c>
      <c r="F24" s="33" t="s">
        <v>63</v>
      </c>
      <c r="G24" s="34">
        <v>19405</v>
      </c>
      <c r="H24" s="34"/>
    </row>
    <row r="25" spans="2:8" x14ac:dyDescent="0.25">
      <c r="B25" s="30">
        <v>40401</v>
      </c>
      <c r="C25" s="31">
        <v>9</v>
      </c>
      <c r="D25" s="32"/>
      <c r="E25" s="29">
        <v>1002</v>
      </c>
      <c r="F25" s="33" t="s">
        <v>8</v>
      </c>
      <c r="G25" s="34"/>
      <c r="H25" s="34">
        <v>19405</v>
      </c>
    </row>
    <row r="26" spans="2:8" x14ac:dyDescent="0.25">
      <c r="B26" s="30">
        <v>40401</v>
      </c>
      <c r="C26" s="31">
        <v>10</v>
      </c>
      <c r="D26" s="32"/>
      <c r="E26" s="29">
        <v>5502</v>
      </c>
      <c r="F26" s="33" t="s">
        <v>10</v>
      </c>
      <c r="G26" s="34">
        <v>70.400000000000006</v>
      </c>
      <c r="H26" s="34"/>
    </row>
    <row r="27" spans="2:8" x14ac:dyDescent="0.25">
      <c r="B27" s="30">
        <v>40401</v>
      </c>
      <c r="C27" s="31">
        <v>10</v>
      </c>
      <c r="D27" s="32"/>
      <c r="E27" s="29">
        <v>1002</v>
      </c>
      <c r="F27" s="33" t="s">
        <v>8</v>
      </c>
      <c r="G27" s="34"/>
      <c r="H27" s="34">
        <v>70.400000000000006</v>
      </c>
    </row>
    <row r="28" spans="2:8" x14ac:dyDescent="0.25">
      <c r="B28" s="30">
        <v>40401</v>
      </c>
      <c r="C28" s="31">
        <v>11</v>
      </c>
      <c r="D28" s="32"/>
      <c r="E28" s="29">
        <v>5502</v>
      </c>
      <c r="F28" s="33" t="s">
        <v>10</v>
      </c>
      <c r="G28" s="34">
        <v>4702.91</v>
      </c>
      <c r="H28" s="34"/>
    </row>
    <row r="29" spans="2:8" x14ac:dyDescent="0.25">
      <c r="B29" s="30">
        <v>40401</v>
      </c>
      <c r="C29" s="31">
        <v>11</v>
      </c>
      <c r="D29" s="32"/>
      <c r="E29" s="29">
        <v>1133</v>
      </c>
      <c r="F29" s="33" t="s">
        <v>12</v>
      </c>
      <c r="G29" s="34">
        <v>1135</v>
      </c>
      <c r="H29" s="34"/>
    </row>
    <row r="30" spans="2:8" x14ac:dyDescent="0.25">
      <c r="B30" s="30">
        <v>40401</v>
      </c>
      <c r="C30" s="31">
        <v>11</v>
      </c>
      <c r="D30" s="32"/>
      <c r="E30" s="29">
        <v>2176</v>
      </c>
      <c r="F30" s="33" t="s">
        <v>11</v>
      </c>
      <c r="G30" s="34">
        <v>10.75</v>
      </c>
      <c r="H30" s="34"/>
    </row>
    <row r="31" spans="2:8" x14ac:dyDescent="0.25">
      <c r="B31" s="30">
        <v>40401</v>
      </c>
      <c r="C31" s="31">
        <v>11</v>
      </c>
      <c r="D31" s="32"/>
      <c r="E31" s="29">
        <v>1002</v>
      </c>
      <c r="F31" s="33" t="s">
        <v>8</v>
      </c>
      <c r="G31" s="34"/>
      <c r="H31" s="34">
        <v>5848.66</v>
      </c>
    </row>
    <row r="32" spans="2:8" x14ac:dyDescent="0.25">
      <c r="B32" s="30">
        <v>40401</v>
      </c>
      <c r="C32" s="31">
        <v>12</v>
      </c>
      <c r="D32" s="32"/>
      <c r="E32" s="29">
        <v>5502</v>
      </c>
      <c r="F32" s="33" t="s">
        <v>10</v>
      </c>
      <c r="G32" s="34">
        <v>300</v>
      </c>
      <c r="H32" s="34"/>
    </row>
    <row r="33" spans="2:8" x14ac:dyDescent="0.25">
      <c r="B33" s="30">
        <v>40401</v>
      </c>
      <c r="C33" s="31">
        <v>12</v>
      </c>
      <c r="D33" s="32"/>
      <c r="E33" s="29">
        <v>5503</v>
      </c>
      <c r="F33" s="33" t="s">
        <v>9</v>
      </c>
      <c r="G33" s="34">
        <v>11</v>
      </c>
      <c r="H33" s="34"/>
    </row>
    <row r="34" spans="2:8" x14ac:dyDescent="0.25">
      <c r="B34" s="30">
        <v>40401</v>
      </c>
      <c r="C34" s="31">
        <v>12</v>
      </c>
      <c r="D34" s="32"/>
      <c r="E34" s="29">
        <v>1002</v>
      </c>
      <c r="F34" s="33" t="s">
        <v>8</v>
      </c>
      <c r="G34" s="34"/>
      <c r="H34" s="34">
        <v>311</v>
      </c>
    </row>
    <row r="35" spans="2:8" x14ac:dyDescent="0.25">
      <c r="B35" s="30">
        <v>40401</v>
      </c>
      <c r="C35" s="31">
        <v>13</v>
      </c>
      <c r="D35" s="32"/>
      <c r="E35" s="29">
        <v>1001</v>
      </c>
      <c r="F35" s="33" t="s">
        <v>18</v>
      </c>
      <c r="G35" s="34">
        <v>5000</v>
      </c>
      <c r="H35" s="34"/>
    </row>
    <row r="36" spans="2:8" x14ac:dyDescent="0.25">
      <c r="B36" s="30">
        <v>40401</v>
      </c>
      <c r="C36" s="31">
        <v>13</v>
      </c>
      <c r="D36" s="32"/>
      <c r="E36" s="29">
        <v>1002</v>
      </c>
      <c r="F36" s="33" t="s">
        <v>8</v>
      </c>
      <c r="G36" s="34"/>
      <c r="H36" s="34">
        <v>5000</v>
      </c>
    </row>
    <row r="37" spans="2:8" x14ac:dyDescent="0.25">
      <c r="B37" s="30">
        <v>40403</v>
      </c>
      <c r="C37" s="31">
        <v>14</v>
      </c>
      <c r="D37" s="32"/>
      <c r="E37" s="29">
        <v>1001</v>
      </c>
      <c r="F37" s="33" t="s">
        <v>18</v>
      </c>
      <c r="G37" s="34">
        <v>20000</v>
      </c>
      <c r="H37" s="34"/>
    </row>
    <row r="38" spans="2:8" x14ac:dyDescent="0.25">
      <c r="B38" s="30">
        <v>40403</v>
      </c>
      <c r="C38" s="31">
        <v>14</v>
      </c>
      <c r="D38" s="32"/>
      <c r="E38" s="29">
        <v>1133</v>
      </c>
      <c r="F38" s="33" t="s">
        <v>12</v>
      </c>
      <c r="G38" s="34"/>
      <c r="H38" s="34">
        <v>20000</v>
      </c>
    </row>
    <row r="39" spans="2:8" x14ac:dyDescent="0.25">
      <c r="B39" s="30">
        <v>40404</v>
      </c>
      <c r="C39" s="31">
        <v>16</v>
      </c>
      <c r="D39" s="32"/>
      <c r="E39" s="29">
        <v>1604</v>
      </c>
      <c r="F39" s="33" t="s">
        <v>63</v>
      </c>
      <c r="G39" s="34">
        <v>21638</v>
      </c>
      <c r="H39" s="34"/>
    </row>
    <row r="40" spans="2:8" x14ac:dyDescent="0.25">
      <c r="B40" s="30">
        <v>40404</v>
      </c>
      <c r="C40" s="31">
        <v>16</v>
      </c>
      <c r="D40" s="32"/>
      <c r="E40" s="29">
        <v>1002</v>
      </c>
      <c r="F40" s="33" t="s">
        <v>8</v>
      </c>
      <c r="G40" s="34"/>
      <c r="H40" s="34">
        <v>21638</v>
      </c>
    </row>
    <row r="41" spans="2:8" x14ac:dyDescent="0.25">
      <c r="B41" s="30">
        <v>40404</v>
      </c>
      <c r="C41" s="31">
        <v>17</v>
      </c>
      <c r="D41" s="32"/>
      <c r="E41" s="29">
        <v>1133</v>
      </c>
      <c r="F41" s="33" t="s">
        <v>12</v>
      </c>
      <c r="G41" s="34">
        <v>5442</v>
      </c>
      <c r="H41" s="34"/>
    </row>
    <row r="42" spans="2:8" x14ac:dyDescent="0.25">
      <c r="B42" s="30">
        <v>40404</v>
      </c>
      <c r="C42" s="31">
        <v>17</v>
      </c>
      <c r="D42" s="32"/>
      <c r="E42" s="29">
        <v>1002</v>
      </c>
      <c r="F42" s="33" t="s">
        <v>8</v>
      </c>
      <c r="G42" s="34"/>
      <c r="H42" s="34">
        <v>5442</v>
      </c>
    </row>
    <row r="43" spans="2:8" x14ac:dyDescent="0.25">
      <c r="B43" s="30">
        <v>40407</v>
      </c>
      <c r="C43" s="31">
        <v>18</v>
      </c>
      <c r="D43" s="32"/>
      <c r="E43" s="29">
        <v>1133</v>
      </c>
      <c r="F43" s="33" t="s">
        <v>12</v>
      </c>
      <c r="G43" s="34" t="s">
        <v>64</v>
      </c>
      <c r="H43" s="34">
        <v>100000</v>
      </c>
    </row>
    <row r="44" spans="2:8" x14ac:dyDescent="0.25">
      <c r="B44" s="30">
        <v>40407</v>
      </c>
      <c r="C44" s="31">
        <v>18</v>
      </c>
      <c r="D44" s="32"/>
      <c r="E44" s="29">
        <v>1002</v>
      </c>
      <c r="F44" s="33" t="s">
        <v>8</v>
      </c>
      <c r="G44" s="34">
        <v>100000</v>
      </c>
      <c r="H44" s="34"/>
    </row>
    <row r="45" spans="2:8" x14ac:dyDescent="0.25">
      <c r="B45" s="30">
        <v>40407</v>
      </c>
      <c r="C45" s="31">
        <v>19</v>
      </c>
      <c r="D45" s="32"/>
      <c r="E45" s="29">
        <v>1001</v>
      </c>
      <c r="F45" s="33" t="s">
        <v>18</v>
      </c>
      <c r="G45" s="34">
        <v>69000</v>
      </c>
      <c r="H45" s="34"/>
    </row>
    <row r="46" spans="2:8" x14ac:dyDescent="0.25">
      <c r="B46" s="30">
        <v>40407</v>
      </c>
      <c r="C46" s="31">
        <v>19</v>
      </c>
      <c r="D46" s="32"/>
      <c r="E46" s="29">
        <v>1002</v>
      </c>
      <c r="F46" s="33" t="s">
        <v>8</v>
      </c>
      <c r="G46" s="34"/>
      <c r="H46" s="34">
        <v>69000</v>
      </c>
    </row>
    <row r="47" spans="2:8" x14ac:dyDescent="0.25">
      <c r="B47" s="30">
        <v>40407</v>
      </c>
      <c r="C47" s="31">
        <v>20</v>
      </c>
      <c r="D47" s="32"/>
      <c r="E47" s="29">
        <v>5502</v>
      </c>
      <c r="F47" s="33" t="s">
        <v>10</v>
      </c>
      <c r="G47" s="34">
        <v>1174.56</v>
      </c>
      <c r="H47" s="34"/>
    </row>
    <row r="48" spans="2:8" x14ac:dyDescent="0.25">
      <c r="B48" s="30">
        <v>40407</v>
      </c>
      <c r="C48" s="31">
        <v>20</v>
      </c>
      <c r="D48" s="32"/>
      <c r="E48" s="29">
        <v>5503</v>
      </c>
      <c r="F48" s="33" t="s">
        <v>9</v>
      </c>
      <c r="G48" s="34">
        <v>71</v>
      </c>
      <c r="H48" s="34"/>
    </row>
    <row r="49" spans="2:8" x14ac:dyDescent="0.25">
      <c r="B49" s="30">
        <v>40407</v>
      </c>
      <c r="C49" s="31">
        <v>20</v>
      </c>
      <c r="D49" s="32"/>
      <c r="E49" s="29">
        <v>1002</v>
      </c>
      <c r="F49" s="33" t="s">
        <v>8</v>
      </c>
      <c r="G49" s="34"/>
      <c r="H49" s="34">
        <v>1245.56</v>
      </c>
    </row>
    <row r="50" spans="2:8" x14ac:dyDescent="0.25">
      <c r="B50" s="30">
        <v>40407</v>
      </c>
      <c r="C50" s="31">
        <v>21</v>
      </c>
      <c r="D50" s="32"/>
      <c r="E50" s="29">
        <v>1604</v>
      </c>
      <c r="F50" s="33" t="s">
        <v>63</v>
      </c>
      <c r="G50" s="34">
        <v>19637</v>
      </c>
      <c r="H50" s="34"/>
    </row>
    <row r="51" spans="2:8" x14ac:dyDescent="0.25">
      <c r="B51" s="30">
        <v>40407</v>
      </c>
      <c r="C51" s="31">
        <v>21</v>
      </c>
      <c r="D51" s="32"/>
      <c r="E51" s="29">
        <v>1002</v>
      </c>
      <c r="F51" s="33" t="s">
        <v>8</v>
      </c>
      <c r="G51" s="34"/>
      <c r="H51" s="34">
        <v>19637</v>
      </c>
    </row>
    <row r="52" spans="2:8" x14ac:dyDescent="0.25">
      <c r="B52" s="30">
        <v>40407</v>
      </c>
      <c r="C52" s="31">
        <v>22</v>
      </c>
      <c r="D52" s="32"/>
      <c r="E52" s="29">
        <v>5502</v>
      </c>
      <c r="F52" s="33" t="s">
        <v>10</v>
      </c>
      <c r="G52" s="34">
        <v>396.8</v>
      </c>
      <c r="H52" s="34"/>
    </row>
    <row r="53" spans="2:8" x14ac:dyDescent="0.25">
      <c r="B53" s="30">
        <v>40407</v>
      </c>
      <c r="C53" s="31">
        <v>22</v>
      </c>
      <c r="D53" s="32"/>
      <c r="E53" s="29">
        <v>1001</v>
      </c>
      <c r="F53" s="33" t="s">
        <v>18</v>
      </c>
      <c r="G53" s="34"/>
      <c r="H53" s="34">
        <v>396.8</v>
      </c>
    </row>
    <row r="54" spans="2:8" x14ac:dyDescent="0.25">
      <c r="B54" s="30">
        <v>40407</v>
      </c>
      <c r="C54" s="31">
        <v>23</v>
      </c>
      <c r="D54" s="32"/>
      <c r="E54" s="29">
        <v>1133</v>
      </c>
      <c r="F54" s="33" t="s">
        <v>12</v>
      </c>
      <c r="G54" s="34">
        <v>20068</v>
      </c>
      <c r="H54" s="34"/>
    </row>
    <row r="55" spans="2:8" x14ac:dyDescent="0.25">
      <c r="B55" s="30">
        <v>40407</v>
      </c>
      <c r="C55" s="31">
        <v>23</v>
      </c>
      <c r="D55" s="32"/>
      <c r="E55" s="29">
        <v>5503</v>
      </c>
      <c r="F55" s="33" t="s">
        <v>9</v>
      </c>
      <c r="G55" s="34">
        <v>11</v>
      </c>
      <c r="H55" s="34"/>
    </row>
    <row r="56" spans="2:8" x14ac:dyDescent="0.25">
      <c r="B56" s="30">
        <v>40407</v>
      </c>
      <c r="C56" s="31">
        <v>23</v>
      </c>
      <c r="D56" s="32"/>
      <c r="E56" s="29">
        <v>1002</v>
      </c>
      <c r="F56" s="33" t="s">
        <v>8</v>
      </c>
      <c r="G56" s="34"/>
      <c r="H56" s="34">
        <v>20079</v>
      </c>
    </row>
    <row r="57" spans="2:8" x14ac:dyDescent="0.25">
      <c r="B57" s="30">
        <v>40407</v>
      </c>
      <c r="C57" s="31">
        <v>24</v>
      </c>
      <c r="D57" s="32"/>
      <c r="E57" s="29">
        <v>1133</v>
      </c>
      <c r="F57" s="33" t="s">
        <v>12</v>
      </c>
      <c r="G57" s="34">
        <v>1340</v>
      </c>
      <c r="H57" s="34"/>
    </row>
    <row r="58" spans="2:8" x14ac:dyDescent="0.25">
      <c r="B58" s="30">
        <v>40407</v>
      </c>
      <c r="C58" s="31">
        <v>24</v>
      </c>
      <c r="D58" s="32"/>
      <c r="E58" s="29">
        <v>1002</v>
      </c>
      <c r="F58" s="33" t="s">
        <v>8</v>
      </c>
      <c r="G58" s="34"/>
      <c r="H58" s="34">
        <v>1340</v>
      </c>
    </row>
    <row r="59" spans="2:8" x14ac:dyDescent="0.25">
      <c r="B59" s="30">
        <v>40409</v>
      </c>
      <c r="C59" s="31">
        <v>25</v>
      </c>
      <c r="D59" s="32"/>
      <c r="E59" s="29">
        <v>1002</v>
      </c>
      <c r="F59" s="33" t="s">
        <v>8</v>
      </c>
      <c r="G59" s="34">
        <v>100459</v>
      </c>
      <c r="H59" s="34"/>
    </row>
    <row r="60" spans="2:8" x14ac:dyDescent="0.25">
      <c r="B60" s="30">
        <v>40409</v>
      </c>
      <c r="C60" s="31">
        <v>25</v>
      </c>
      <c r="D60" s="32"/>
      <c r="E60" s="29">
        <v>2131</v>
      </c>
      <c r="F60" s="33" t="s">
        <v>15</v>
      </c>
      <c r="G60" s="34">
        <v>99260</v>
      </c>
      <c r="H60" s="34"/>
    </row>
    <row r="61" spans="2:8" x14ac:dyDescent="0.25">
      <c r="B61" s="30">
        <v>40409</v>
      </c>
      <c r="C61" s="31">
        <v>25</v>
      </c>
      <c r="D61" s="32"/>
      <c r="E61" s="29">
        <v>5101</v>
      </c>
      <c r="F61" s="33" t="s">
        <v>16</v>
      </c>
      <c r="G61" s="34"/>
      <c r="H61" s="34">
        <v>199719</v>
      </c>
    </row>
    <row r="62" spans="2:8" x14ac:dyDescent="0.25">
      <c r="B62" s="30">
        <v>40409</v>
      </c>
      <c r="C62" s="31">
        <v>25</v>
      </c>
      <c r="D62" s="32"/>
      <c r="E62" s="29">
        <v>5402</v>
      </c>
      <c r="F62" s="33" t="s">
        <v>17</v>
      </c>
      <c r="G62" s="34">
        <v>6650.65</v>
      </c>
      <c r="H62" s="34"/>
    </row>
    <row r="63" spans="2:8" x14ac:dyDescent="0.25">
      <c r="B63" s="30">
        <v>40409</v>
      </c>
      <c r="C63" s="31">
        <v>25</v>
      </c>
      <c r="D63" s="32"/>
      <c r="E63" s="29">
        <v>1002</v>
      </c>
      <c r="F63" s="33" t="s">
        <v>8</v>
      </c>
      <c r="G63" s="34"/>
      <c r="H63" s="34">
        <v>6650.65</v>
      </c>
    </row>
    <row r="64" spans="2:8" x14ac:dyDescent="0.25">
      <c r="B64" s="30">
        <v>40411</v>
      </c>
      <c r="C64" s="31">
        <v>26</v>
      </c>
      <c r="D64" s="32"/>
      <c r="E64" s="29">
        <v>1002</v>
      </c>
      <c r="F64" s="33" t="s">
        <v>8</v>
      </c>
      <c r="G64" s="34">
        <v>50000</v>
      </c>
      <c r="H64" s="34"/>
    </row>
    <row r="65" spans="2:8" x14ac:dyDescent="0.25">
      <c r="B65" s="30">
        <v>40411</v>
      </c>
      <c r="C65" s="31">
        <v>26</v>
      </c>
      <c r="D65" s="32"/>
      <c r="E65" s="29">
        <v>1001</v>
      </c>
      <c r="F65" s="33" t="s">
        <v>18</v>
      </c>
      <c r="G65" s="34">
        <v>18000</v>
      </c>
      <c r="H65" s="34"/>
    </row>
    <row r="66" spans="2:8" x14ac:dyDescent="0.25">
      <c r="B66" s="30">
        <v>40411</v>
      </c>
      <c r="C66" s="31">
        <v>26</v>
      </c>
      <c r="D66" s="32"/>
      <c r="E66" s="29">
        <v>1133</v>
      </c>
      <c r="F66" s="33" t="s">
        <v>12</v>
      </c>
      <c r="G66" s="34"/>
      <c r="H66" s="34">
        <v>68000</v>
      </c>
    </row>
    <row r="67" spans="2:8" x14ac:dyDescent="0.25">
      <c r="B67" s="30">
        <v>40411</v>
      </c>
      <c r="C67" s="31">
        <v>27</v>
      </c>
      <c r="D67" s="32"/>
      <c r="E67" s="29">
        <v>1604</v>
      </c>
      <c r="F67" s="33" t="s">
        <v>63</v>
      </c>
      <c r="G67" s="34">
        <v>13588</v>
      </c>
      <c r="H67" s="34"/>
    </row>
    <row r="68" spans="2:8" x14ac:dyDescent="0.25">
      <c r="B68" s="30">
        <v>40411</v>
      </c>
      <c r="C68" s="31">
        <v>27</v>
      </c>
      <c r="D68" s="32"/>
      <c r="E68" s="29">
        <v>1002</v>
      </c>
      <c r="F68" s="33" t="s">
        <v>8</v>
      </c>
      <c r="G68" s="34"/>
      <c r="H68" s="34">
        <v>13588</v>
      </c>
    </row>
    <row r="69" spans="2:8" x14ac:dyDescent="0.25">
      <c r="B69" s="30">
        <v>40411</v>
      </c>
      <c r="C69" s="31">
        <v>28</v>
      </c>
      <c r="D69" s="32"/>
      <c r="E69" s="29">
        <v>5503</v>
      </c>
      <c r="F69" s="33" t="s">
        <v>9</v>
      </c>
      <c r="G69" s="34">
        <v>16</v>
      </c>
      <c r="H69" s="34"/>
    </row>
    <row r="70" spans="2:8" x14ac:dyDescent="0.25">
      <c r="B70" s="30">
        <v>40411</v>
      </c>
      <c r="C70" s="31">
        <v>28</v>
      </c>
      <c r="D70" s="32"/>
      <c r="E70" s="29">
        <v>1002</v>
      </c>
      <c r="F70" s="33" t="s">
        <v>8</v>
      </c>
      <c r="G70" s="34"/>
      <c r="H70" s="34">
        <v>16</v>
      </c>
    </row>
    <row r="71" spans="2:8" x14ac:dyDescent="0.25">
      <c r="B71" s="30">
        <v>40411</v>
      </c>
      <c r="C71" s="31">
        <v>29</v>
      </c>
      <c r="D71" s="32"/>
      <c r="E71" s="29">
        <v>1002</v>
      </c>
      <c r="F71" s="33" t="s">
        <v>8</v>
      </c>
      <c r="G71" s="34">
        <v>200000</v>
      </c>
      <c r="H71" s="34"/>
    </row>
    <row r="72" spans="2:8" x14ac:dyDescent="0.25">
      <c r="B72" s="30">
        <v>40411</v>
      </c>
      <c r="C72" s="31">
        <v>29</v>
      </c>
      <c r="D72" s="32"/>
      <c r="E72" s="29">
        <v>1133</v>
      </c>
      <c r="F72" s="33" t="s">
        <v>12</v>
      </c>
      <c r="G72" s="34"/>
      <c r="H72" s="34">
        <v>200000</v>
      </c>
    </row>
    <row r="73" spans="2:8" x14ac:dyDescent="0.25">
      <c r="B73" s="30">
        <v>40411</v>
      </c>
      <c r="C73" s="31">
        <v>30</v>
      </c>
      <c r="D73" s="32"/>
      <c r="E73" s="29">
        <v>1002</v>
      </c>
      <c r="F73" s="33" t="s">
        <v>8</v>
      </c>
      <c r="G73" s="34">
        <v>89600</v>
      </c>
      <c r="H73" s="34"/>
    </row>
    <row r="74" spans="2:8" x14ac:dyDescent="0.25">
      <c r="B74" s="30">
        <v>40411</v>
      </c>
      <c r="C74" s="31">
        <v>30</v>
      </c>
      <c r="D74" s="32"/>
      <c r="E74" s="29">
        <v>5101</v>
      </c>
      <c r="F74" s="33" t="s">
        <v>16</v>
      </c>
      <c r="G74" s="34"/>
      <c r="H74" s="34">
        <v>89600</v>
      </c>
    </row>
    <row r="75" spans="2:8" x14ac:dyDescent="0.25">
      <c r="B75" s="30">
        <v>40411</v>
      </c>
      <c r="C75" s="31">
        <v>30</v>
      </c>
      <c r="D75" s="32"/>
      <c r="E75" s="29">
        <v>5402</v>
      </c>
      <c r="F75" s="33" t="s">
        <v>17</v>
      </c>
      <c r="G75" s="34">
        <v>2983.68</v>
      </c>
      <c r="H75" s="34"/>
    </row>
    <row r="76" spans="2:8" x14ac:dyDescent="0.25">
      <c r="B76" s="30">
        <v>40411</v>
      </c>
      <c r="C76" s="31">
        <v>30</v>
      </c>
      <c r="D76" s="32"/>
      <c r="E76" s="29">
        <v>1002</v>
      </c>
      <c r="F76" s="33" t="s">
        <v>8</v>
      </c>
      <c r="G76" s="34"/>
      <c r="H76" s="34">
        <v>2983.68</v>
      </c>
    </row>
    <row r="77" spans="2:8" x14ac:dyDescent="0.25">
      <c r="B77" s="30">
        <v>40417</v>
      </c>
      <c r="C77" s="31">
        <v>31</v>
      </c>
      <c r="D77" s="32"/>
      <c r="E77" s="29">
        <v>1001</v>
      </c>
      <c r="F77" s="33" t="s">
        <v>18</v>
      </c>
      <c r="G77" s="34">
        <v>21400</v>
      </c>
      <c r="H77" s="34"/>
    </row>
    <row r="78" spans="2:8" x14ac:dyDescent="0.25">
      <c r="B78" s="30">
        <v>40417</v>
      </c>
      <c r="C78" s="31">
        <v>31</v>
      </c>
      <c r="D78" s="32"/>
      <c r="E78" s="29">
        <v>1133</v>
      </c>
      <c r="F78" s="33" t="s">
        <v>12</v>
      </c>
      <c r="G78" s="34"/>
      <c r="H78" s="34">
        <v>21400</v>
      </c>
    </row>
    <row r="79" spans="2:8" x14ac:dyDescent="0.25">
      <c r="B79" s="30">
        <v>40417</v>
      </c>
      <c r="C79" s="31">
        <v>32</v>
      </c>
      <c r="D79" s="32"/>
      <c r="E79" s="29">
        <v>1001</v>
      </c>
      <c r="F79" s="33" t="s">
        <v>18</v>
      </c>
      <c r="G79" s="34">
        <v>60000</v>
      </c>
      <c r="H79" s="34"/>
    </row>
    <row r="80" spans="2:8" x14ac:dyDescent="0.25">
      <c r="B80" s="30">
        <v>40417</v>
      </c>
      <c r="C80" s="31">
        <v>32</v>
      </c>
      <c r="D80" s="32"/>
      <c r="E80" s="29">
        <v>1133</v>
      </c>
      <c r="F80" s="33" t="s">
        <v>12</v>
      </c>
      <c r="G80" s="34"/>
      <c r="H80" s="34">
        <v>60000</v>
      </c>
    </row>
    <row r="81" spans="2:8" x14ac:dyDescent="0.25">
      <c r="B81" s="30">
        <v>40415</v>
      </c>
      <c r="C81" s="31">
        <v>33</v>
      </c>
      <c r="D81" s="32"/>
      <c r="E81" s="29">
        <v>5502</v>
      </c>
      <c r="F81" s="33" t="s">
        <v>10</v>
      </c>
      <c r="G81" s="34">
        <v>15050</v>
      </c>
      <c r="H81" s="34"/>
    </row>
    <row r="82" spans="2:8" x14ac:dyDescent="0.25">
      <c r="B82" s="30">
        <v>40415</v>
      </c>
      <c r="C82" s="31">
        <v>33</v>
      </c>
      <c r="D82" s="32"/>
      <c r="E82" s="29">
        <v>2151</v>
      </c>
      <c r="F82" s="33" t="s">
        <v>13</v>
      </c>
      <c r="G82" s="34"/>
      <c r="H82" s="34">
        <v>15050</v>
      </c>
    </row>
    <row r="83" spans="2:8" x14ac:dyDescent="0.25">
      <c r="B83" s="30">
        <v>40416</v>
      </c>
      <c r="C83" s="31">
        <v>34</v>
      </c>
      <c r="D83" s="32"/>
      <c r="E83" s="29">
        <v>2151</v>
      </c>
      <c r="F83" s="33" t="s">
        <v>13</v>
      </c>
      <c r="G83" s="34">
        <v>15050</v>
      </c>
      <c r="H83" s="34"/>
    </row>
    <row r="84" spans="2:8" x14ac:dyDescent="0.25">
      <c r="B84" s="30">
        <v>40416</v>
      </c>
      <c r="C84" s="31">
        <v>34</v>
      </c>
      <c r="D84" s="32"/>
      <c r="E84" s="29">
        <v>1133</v>
      </c>
      <c r="F84" s="33" t="s">
        <v>12</v>
      </c>
      <c r="G84" s="34"/>
      <c r="H84" s="34">
        <v>1135</v>
      </c>
    </row>
    <row r="85" spans="2:8" x14ac:dyDescent="0.25">
      <c r="B85" s="30">
        <v>40416</v>
      </c>
      <c r="C85" s="31">
        <v>34</v>
      </c>
      <c r="D85" s="32"/>
      <c r="E85" s="29">
        <v>2176</v>
      </c>
      <c r="F85" s="33" t="s">
        <v>11</v>
      </c>
      <c r="G85" s="34"/>
      <c r="H85" s="34">
        <v>10.75</v>
      </c>
    </row>
    <row r="86" spans="2:8" x14ac:dyDescent="0.25">
      <c r="B86" s="30">
        <v>40416</v>
      </c>
      <c r="C86" s="31">
        <v>34</v>
      </c>
      <c r="D86" s="32"/>
      <c r="E86" s="29">
        <v>1001</v>
      </c>
      <c r="F86" s="33" t="s">
        <v>18</v>
      </c>
      <c r="G86" s="34"/>
      <c r="H86" s="34">
        <v>13904.25</v>
      </c>
    </row>
    <row r="87" spans="2:8" x14ac:dyDescent="0.25">
      <c r="B87" s="30">
        <v>40416</v>
      </c>
      <c r="C87" s="31">
        <v>35</v>
      </c>
      <c r="D87" s="32"/>
      <c r="E87" s="29">
        <v>5502</v>
      </c>
      <c r="F87" s="33" t="s">
        <v>10</v>
      </c>
      <c r="G87" s="34">
        <v>3055.7</v>
      </c>
      <c r="H87" s="34"/>
    </row>
    <row r="88" spans="2:8" x14ac:dyDescent="0.25">
      <c r="B88" s="30">
        <v>40416</v>
      </c>
      <c r="C88" s="31">
        <v>35</v>
      </c>
      <c r="D88" s="32"/>
      <c r="E88" s="29">
        <v>1001</v>
      </c>
      <c r="F88" s="33" t="s">
        <v>18</v>
      </c>
      <c r="G88" s="34"/>
      <c r="H88" s="34">
        <v>3055.7</v>
      </c>
    </row>
    <row r="89" spans="2:8" x14ac:dyDescent="0.25">
      <c r="B89" s="30">
        <v>40417</v>
      </c>
      <c r="C89" s="31">
        <v>36</v>
      </c>
      <c r="D89" s="32"/>
      <c r="E89" s="29">
        <v>1604</v>
      </c>
      <c r="F89" s="33" t="s">
        <v>63</v>
      </c>
      <c r="G89" s="34">
        <v>1012</v>
      </c>
      <c r="H89" s="34"/>
    </row>
    <row r="90" spans="2:8" x14ac:dyDescent="0.25">
      <c r="B90" s="30">
        <v>40417</v>
      </c>
      <c r="C90" s="31">
        <v>36</v>
      </c>
      <c r="D90" s="32"/>
      <c r="E90" s="29">
        <v>1001</v>
      </c>
      <c r="F90" s="33" t="s">
        <v>18</v>
      </c>
      <c r="G90" s="34"/>
      <c r="H90" s="34">
        <v>1012</v>
      </c>
    </row>
    <row r="91" spans="2:8" x14ac:dyDescent="0.25">
      <c r="B91" s="30">
        <v>40417</v>
      </c>
      <c r="C91" s="31">
        <v>37</v>
      </c>
      <c r="D91" s="32"/>
      <c r="E91" s="29">
        <v>1001</v>
      </c>
      <c r="F91" s="33" t="s">
        <v>18</v>
      </c>
      <c r="G91" s="34">
        <v>8000</v>
      </c>
      <c r="H91" s="34"/>
    </row>
    <row r="92" spans="2:8" x14ac:dyDescent="0.25">
      <c r="B92" s="30">
        <v>40417</v>
      </c>
      <c r="C92" s="31">
        <v>37</v>
      </c>
      <c r="D92" s="32"/>
      <c r="E92" s="29">
        <v>1002</v>
      </c>
      <c r="F92" s="33" t="s">
        <v>8</v>
      </c>
      <c r="G92" s="34"/>
      <c r="H92" s="34">
        <v>8000</v>
      </c>
    </row>
    <row r="93" spans="2:8" x14ac:dyDescent="0.25">
      <c r="B93" s="30">
        <v>40417</v>
      </c>
      <c r="C93" s="31">
        <v>38</v>
      </c>
      <c r="D93" s="32"/>
      <c r="E93" s="29">
        <v>1133</v>
      </c>
      <c r="F93" s="33" t="s">
        <v>12</v>
      </c>
      <c r="G93" s="34">
        <v>200000</v>
      </c>
      <c r="H93" s="34"/>
    </row>
    <row r="94" spans="2:8" x14ac:dyDescent="0.25">
      <c r="B94" s="30">
        <v>40417</v>
      </c>
      <c r="C94" s="31">
        <v>38</v>
      </c>
      <c r="D94" s="32"/>
      <c r="E94" s="29">
        <v>5503</v>
      </c>
      <c r="F94" s="33" t="s">
        <v>9</v>
      </c>
      <c r="G94" s="34">
        <v>3.78</v>
      </c>
      <c r="H94" s="34"/>
    </row>
    <row r="95" spans="2:8" x14ac:dyDescent="0.25">
      <c r="B95" s="30">
        <v>40417</v>
      </c>
      <c r="C95" s="31">
        <v>38</v>
      </c>
      <c r="D95" s="32"/>
      <c r="E95" s="29">
        <v>1002</v>
      </c>
      <c r="F95" s="33" t="s">
        <v>8</v>
      </c>
      <c r="G95" s="34"/>
      <c r="H95" s="34">
        <v>200003.78</v>
      </c>
    </row>
    <row r="96" spans="2:8" x14ac:dyDescent="0.25">
      <c r="B96" s="30">
        <v>40418</v>
      </c>
      <c r="C96" s="31">
        <v>39</v>
      </c>
      <c r="D96" s="32"/>
      <c r="E96" s="29">
        <v>1001</v>
      </c>
      <c r="F96" s="33" t="s">
        <v>18</v>
      </c>
      <c r="G96" s="34">
        <v>10000</v>
      </c>
      <c r="H96" s="34"/>
    </row>
    <row r="97" spans="2:8" x14ac:dyDescent="0.25">
      <c r="B97" s="30">
        <v>40418</v>
      </c>
      <c r="C97" s="31">
        <v>39</v>
      </c>
      <c r="D97" s="32"/>
      <c r="E97" s="29">
        <v>1002</v>
      </c>
      <c r="F97" s="33" t="s">
        <v>8</v>
      </c>
      <c r="G97" s="34"/>
      <c r="H97" s="34">
        <v>10000</v>
      </c>
    </row>
    <row r="98" spans="2:8" x14ac:dyDescent="0.25">
      <c r="B98" s="30">
        <v>40418</v>
      </c>
      <c r="C98" s="31">
        <v>40</v>
      </c>
      <c r="D98" s="32"/>
      <c r="E98" s="29">
        <v>5502</v>
      </c>
      <c r="F98" s="33" t="s">
        <v>10</v>
      </c>
      <c r="G98" s="34">
        <v>395</v>
      </c>
      <c r="H98" s="34"/>
    </row>
    <row r="99" spans="2:8" x14ac:dyDescent="0.25">
      <c r="B99" s="30">
        <v>40418</v>
      </c>
      <c r="C99" s="31">
        <v>40</v>
      </c>
      <c r="D99" s="32"/>
      <c r="E99" s="29">
        <v>1002</v>
      </c>
      <c r="F99" s="33" t="s">
        <v>8</v>
      </c>
      <c r="G99" s="34"/>
      <c r="H99" s="34">
        <v>395</v>
      </c>
    </row>
    <row r="100" spans="2:8" x14ac:dyDescent="0.25">
      <c r="B100" s="30">
        <v>40418</v>
      </c>
      <c r="C100" s="31">
        <v>41</v>
      </c>
      <c r="D100" s="32"/>
      <c r="E100" s="29">
        <v>5502</v>
      </c>
      <c r="F100" s="33" t="s">
        <v>10</v>
      </c>
      <c r="G100" s="34">
        <v>635</v>
      </c>
      <c r="H100" s="34"/>
    </row>
    <row r="101" spans="2:8" x14ac:dyDescent="0.25">
      <c r="B101" s="30">
        <v>40418</v>
      </c>
      <c r="C101" s="31">
        <v>41</v>
      </c>
      <c r="D101" s="32"/>
      <c r="E101" s="29">
        <v>1001</v>
      </c>
      <c r="F101" s="33" t="s">
        <v>18</v>
      </c>
      <c r="G101" s="34"/>
      <c r="H101" s="34">
        <v>635</v>
      </c>
    </row>
  </sheetData>
  <autoFilter ref="B5:H101"/>
  <dataConsolidate/>
  <mergeCells count="2">
    <mergeCell ref="B4:D4"/>
    <mergeCell ref="B2:F2"/>
  </mergeCells>
  <phoneticPr fontId="2" type="noConversion"/>
  <conditionalFormatting sqref="B6:H101">
    <cfRule type="expression" dxfId="0" priority="1" stopIfTrue="1">
      <formula>MOD($C6,2)=1</formula>
    </cfRule>
  </conditionalFormatting>
  <dataValidations count="2">
    <dataValidation allowBlank="1" showInputMessage="1" showErrorMessage="1" prompt="请选择单位" sqref="E4"/>
    <dataValidation type="list" allowBlank="1" showInputMessage="1" showErrorMessage="1" sqref="F6:F101">
      <formula1>kmdm_1</formula1>
    </dataValidation>
  </dataValidations>
  <hyperlinks>
    <hyperlink ref="H2" location="Link" tooltip="请输入查询凭证号" display="Link"/>
  </hyperlink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5" sqref="B5"/>
    </sheetView>
  </sheetViews>
  <sheetFormatPr defaultRowHeight="16.3" x14ac:dyDescent="0.25"/>
  <cols>
    <col min="1" max="1" width="13.88671875" bestFit="1" customWidth="1"/>
    <col min="2" max="2" width="15" bestFit="1" customWidth="1"/>
  </cols>
  <sheetData>
    <row r="1" spans="1:2" x14ac:dyDescent="0.25">
      <c r="A1" s="25">
        <v>39814</v>
      </c>
      <c r="B1" s="25">
        <f>A2-1</f>
        <v>39844</v>
      </c>
    </row>
    <row r="2" spans="1:2" x14ac:dyDescent="0.25">
      <c r="A2" s="25">
        <v>39845</v>
      </c>
      <c r="B2" s="25">
        <f t="shared" ref="B2:B36" si="0">A3-1</f>
        <v>39872</v>
      </c>
    </row>
    <row r="3" spans="1:2" x14ac:dyDescent="0.25">
      <c r="A3" s="25">
        <v>39873</v>
      </c>
      <c r="B3" s="25">
        <f t="shared" si="0"/>
        <v>39903</v>
      </c>
    </row>
    <row r="4" spans="1:2" x14ac:dyDescent="0.25">
      <c r="A4" s="25">
        <v>39904</v>
      </c>
      <c r="B4" s="25">
        <f t="shared" si="0"/>
        <v>39933</v>
      </c>
    </row>
    <row r="5" spans="1:2" x14ac:dyDescent="0.25">
      <c r="A5" s="25">
        <v>39934</v>
      </c>
      <c r="B5" s="25">
        <f t="shared" si="0"/>
        <v>39964</v>
      </c>
    </row>
    <row r="6" spans="1:2" x14ac:dyDescent="0.25">
      <c r="A6" s="25">
        <v>39965</v>
      </c>
      <c r="B6" s="25">
        <f t="shared" si="0"/>
        <v>39994</v>
      </c>
    </row>
    <row r="7" spans="1:2" x14ac:dyDescent="0.25">
      <c r="A7" s="25">
        <v>39995</v>
      </c>
      <c r="B7" s="25">
        <f t="shared" si="0"/>
        <v>40025</v>
      </c>
    </row>
    <row r="8" spans="1:2" x14ac:dyDescent="0.25">
      <c r="A8" s="25">
        <v>40026</v>
      </c>
      <c r="B8" s="25">
        <f t="shared" si="0"/>
        <v>40056</v>
      </c>
    </row>
    <row r="9" spans="1:2" x14ac:dyDescent="0.25">
      <c r="A9" s="25">
        <v>40057</v>
      </c>
      <c r="B9" s="25">
        <f t="shared" si="0"/>
        <v>40086</v>
      </c>
    </row>
    <row r="10" spans="1:2" x14ac:dyDescent="0.25">
      <c r="A10" s="25">
        <v>40087</v>
      </c>
      <c r="B10" s="25">
        <f t="shared" si="0"/>
        <v>40117</v>
      </c>
    </row>
    <row r="11" spans="1:2" x14ac:dyDescent="0.25">
      <c r="A11" s="25">
        <v>40118</v>
      </c>
      <c r="B11" s="25">
        <f t="shared" si="0"/>
        <v>40147</v>
      </c>
    </row>
    <row r="12" spans="1:2" x14ac:dyDescent="0.25">
      <c r="A12" s="25">
        <v>40148</v>
      </c>
      <c r="B12" s="25">
        <f t="shared" si="0"/>
        <v>40178</v>
      </c>
    </row>
    <row r="13" spans="1:2" x14ac:dyDescent="0.25">
      <c r="A13" s="25">
        <v>40179</v>
      </c>
      <c r="B13" s="25">
        <f t="shared" si="0"/>
        <v>40209</v>
      </c>
    </row>
    <row r="14" spans="1:2" x14ac:dyDescent="0.25">
      <c r="A14" s="25">
        <v>40210</v>
      </c>
      <c r="B14" s="25">
        <f t="shared" si="0"/>
        <v>40237</v>
      </c>
    </row>
    <row r="15" spans="1:2" x14ac:dyDescent="0.25">
      <c r="A15" s="25">
        <v>40238</v>
      </c>
      <c r="B15" s="25">
        <f t="shared" si="0"/>
        <v>40268</v>
      </c>
    </row>
    <row r="16" spans="1:2" x14ac:dyDescent="0.25">
      <c r="A16" s="25">
        <v>40269</v>
      </c>
      <c r="B16" s="25">
        <f t="shared" si="0"/>
        <v>40298</v>
      </c>
    </row>
    <row r="17" spans="1:2" x14ac:dyDescent="0.25">
      <c r="A17" s="25">
        <v>40299</v>
      </c>
      <c r="B17" s="25">
        <f t="shared" si="0"/>
        <v>40329</v>
      </c>
    </row>
    <row r="18" spans="1:2" x14ac:dyDescent="0.25">
      <c r="A18" s="25">
        <v>40330</v>
      </c>
      <c r="B18" s="25">
        <f t="shared" si="0"/>
        <v>40359</v>
      </c>
    </row>
    <row r="19" spans="1:2" x14ac:dyDescent="0.25">
      <c r="A19" s="25">
        <v>40360</v>
      </c>
      <c r="B19" s="25">
        <f t="shared" si="0"/>
        <v>40390</v>
      </c>
    </row>
    <row r="20" spans="1:2" x14ac:dyDescent="0.25">
      <c r="A20" s="25">
        <v>40391</v>
      </c>
      <c r="B20" s="25">
        <f t="shared" si="0"/>
        <v>40421</v>
      </c>
    </row>
    <row r="21" spans="1:2" x14ac:dyDescent="0.25">
      <c r="A21" s="25">
        <v>40422</v>
      </c>
      <c r="B21" s="25">
        <f t="shared" si="0"/>
        <v>40451</v>
      </c>
    </row>
    <row r="22" spans="1:2" x14ac:dyDescent="0.25">
      <c r="A22" s="25">
        <v>40452</v>
      </c>
      <c r="B22" s="25">
        <f t="shared" si="0"/>
        <v>40482</v>
      </c>
    </row>
    <row r="23" spans="1:2" x14ac:dyDescent="0.25">
      <c r="A23" s="25">
        <v>40483</v>
      </c>
      <c r="B23" s="25">
        <f t="shared" si="0"/>
        <v>40512</v>
      </c>
    </row>
    <row r="24" spans="1:2" x14ac:dyDescent="0.25">
      <c r="A24" s="25">
        <v>40513</v>
      </c>
      <c r="B24" s="25">
        <f t="shared" si="0"/>
        <v>40543</v>
      </c>
    </row>
    <row r="25" spans="1:2" x14ac:dyDescent="0.25">
      <c r="A25" s="25">
        <v>40544</v>
      </c>
      <c r="B25" s="25">
        <f t="shared" si="0"/>
        <v>40574</v>
      </c>
    </row>
    <row r="26" spans="1:2" x14ac:dyDescent="0.25">
      <c r="A26" s="25">
        <v>40575</v>
      </c>
      <c r="B26" s="25">
        <f t="shared" si="0"/>
        <v>40602</v>
      </c>
    </row>
    <row r="27" spans="1:2" x14ac:dyDescent="0.25">
      <c r="A27" s="25">
        <v>40603</v>
      </c>
      <c r="B27" s="25">
        <f t="shared" si="0"/>
        <v>40633</v>
      </c>
    </row>
    <row r="28" spans="1:2" x14ac:dyDescent="0.25">
      <c r="A28" s="25">
        <v>40634</v>
      </c>
      <c r="B28" s="25">
        <f t="shared" si="0"/>
        <v>40663</v>
      </c>
    </row>
    <row r="29" spans="1:2" x14ac:dyDescent="0.25">
      <c r="A29" s="25">
        <v>40664</v>
      </c>
      <c r="B29" s="25">
        <f t="shared" si="0"/>
        <v>40694</v>
      </c>
    </row>
    <row r="30" spans="1:2" x14ac:dyDescent="0.25">
      <c r="A30" s="25">
        <v>40695</v>
      </c>
      <c r="B30" s="25">
        <f t="shared" si="0"/>
        <v>40724</v>
      </c>
    </row>
    <row r="31" spans="1:2" x14ac:dyDescent="0.25">
      <c r="A31" s="25">
        <v>40725</v>
      </c>
      <c r="B31" s="25">
        <f t="shared" si="0"/>
        <v>40755</v>
      </c>
    </row>
    <row r="32" spans="1:2" x14ac:dyDescent="0.25">
      <c r="A32" s="25">
        <v>40756</v>
      </c>
      <c r="B32" s="25">
        <f t="shared" si="0"/>
        <v>40786</v>
      </c>
    </row>
    <row r="33" spans="1:2" x14ac:dyDescent="0.25">
      <c r="A33" s="25">
        <v>40787</v>
      </c>
      <c r="B33" s="25">
        <f t="shared" si="0"/>
        <v>40816</v>
      </c>
    </row>
    <row r="34" spans="1:2" x14ac:dyDescent="0.25">
      <c r="A34" s="25">
        <v>40817</v>
      </c>
      <c r="B34" s="25">
        <f t="shared" si="0"/>
        <v>40847</v>
      </c>
    </row>
    <row r="35" spans="1:2" x14ac:dyDescent="0.25">
      <c r="A35" s="25">
        <v>40848</v>
      </c>
      <c r="B35" s="25">
        <f t="shared" si="0"/>
        <v>40877</v>
      </c>
    </row>
    <row r="36" spans="1:2" x14ac:dyDescent="0.25">
      <c r="A36" s="25">
        <v>40878</v>
      </c>
      <c r="B36" s="25">
        <f t="shared" si="0"/>
        <v>40908</v>
      </c>
    </row>
    <row r="37" spans="1:2" x14ac:dyDescent="0.25">
      <c r="A37" s="25">
        <v>40909</v>
      </c>
      <c r="B37" s="25"/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zoomScaleNormal="100" workbookViewId="0">
      <selection activeCell="B4" sqref="B4"/>
    </sheetView>
  </sheetViews>
  <sheetFormatPr defaultRowHeight="16.3" x14ac:dyDescent="0.25"/>
  <cols>
    <col min="1" max="1" width="16.77734375" bestFit="1" customWidth="1"/>
    <col min="2" max="2" width="10.6640625" customWidth="1"/>
    <col min="3" max="3" width="11.33203125" customWidth="1"/>
    <col min="4" max="4" width="10.88671875" customWidth="1"/>
    <col min="5" max="5" width="11.44140625" customWidth="1"/>
    <col min="6" max="6" width="11.109375" customWidth="1"/>
    <col min="7" max="7" width="11.77734375" customWidth="1"/>
    <col min="8" max="8" width="13.88671875" customWidth="1"/>
    <col min="9" max="9" width="14.88671875" customWidth="1"/>
  </cols>
  <sheetData>
    <row r="1" spans="1:7" ht="21.1" customHeight="1" x14ac:dyDescent="0.35">
      <c r="A1" s="42" t="s">
        <v>19</v>
      </c>
      <c r="B1" s="42"/>
      <c r="C1" s="42"/>
      <c r="D1" s="42"/>
      <c r="E1" s="42"/>
      <c r="F1" s="42"/>
      <c r="G1" s="42"/>
    </row>
    <row r="2" spans="1:7" x14ac:dyDescent="0.25">
      <c r="A2" s="1" t="s">
        <v>20</v>
      </c>
      <c r="F2" s="1" t="s">
        <v>21</v>
      </c>
    </row>
    <row r="3" spans="1:7" ht="18" customHeight="1" x14ac:dyDescent="0.25">
      <c r="A3" s="43" t="s">
        <v>22</v>
      </c>
      <c r="B3" s="44" t="s">
        <v>23</v>
      </c>
      <c r="C3" s="45"/>
      <c r="D3" s="46" t="s">
        <v>24</v>
      </c>
      <c r="E3" s="46"/>
      <c r="F3" s="46" t="s">
        <v>25</v>
      </c>
      <c r="G3" s="46"/>
    </row>
    <row r="4" spans="1:7" ht="18" customHeight="1" x14ac:dyDescent="0.25">
      <c r="A4" s="43"/>
      <c r="B4" s="2" t="s">
        <v>26</v>
      </c>
      <c r="C4" s="2" t="s">
        <v>27</v>
      </c>
      <c r="D4" s="2" t="s">
        <v>26</v>
      </c>
      <c r="E4" s="2" t="s">
        <v>27</v>
      </c>
      <c r="F4" s="2" t="s">
        <v>26</v>
      </c>
      <c r="G4" s="2" t="s">
        <v>27</v>
      </c>
    </row>
    <row r="5" spans="1:7" ht="18" customHeight="1" x14ac:dyDescent="0.25">
      <c r="A5" s="3" t="s">
        <v>28</v>
      </c>
      <c r="B5" s="6">
        <v>19748.63</v>
      </c>
      <c r="C5" s="6"/>
      <c r="D5" s="10">
        <f>329900</f>
        <v>329900</v>
      </c>
      <c r="E5" s="6">
        <f>30000+587.5+12961.85+78000+1771+1740.5+8520+17583.5+1136</f>
        <v>152300.35</v>
      </c>
      <c r="F5" s="6">
        <f>B5+D5-E5</f>
        <v>197348.28</v>
      </c>
      <c r="G5" s="6"/>
    </row>
    <row r="6" spans="1:7" ht="18" customHeight="1" x14ac:dyDescent="0.25">
      <c r="A6" s="3" t="s">
        <v>29</v>
      </c>
      <c r="B6" s="6">
        <v>226794.56</v>
      </c>
      <c r="C6" s="6"/>
      <c r="D6" s="6">
        <f>57000+10000+30000+600000+413850.87+308277.82+60000+90000+150000-80850.87</f>
        <v>1638277.8200000003</v>
      </c>
      <c r="E6" s="6">
        <f>11760+2095.5+79259+329900+60021.78+42000+7933+17171+7910+7387.35+600000</f>
        <v>1165437.6299999999</v>
      </c>
      <c r="F6" s="6">
        <f>B6+D6-E6</f>
        <v>699634.75000000047</v>
      </c>
      <c r="G6" s="6"/>
    </row>
    <row r="7" spans="1:7" ht="18" customHeight="1" x14ac:dyDescent="0.25">
      <c r="A7" s="3"/>
      <c r="B7" s="6">
        <v>0</v>
      </c>
      <c r="C7" s="6"/>
      <c r="D7" s="6"/>
      <c r="E7" s="6"/>
      <c r="F7" s="6">
        <f>B7+D7-E7</f>
        <v>0</v>
      </c>
      <c r="G7" s="6"/>
    </row>
    <row r="8" spans="1:7" ht="18" customHeight="1" x14ac:dyDescent="0.25">
      <c r="A8" s="3" t="s">
        <v>30</v>
      </c>
      <c r="B8" s="6">
        <v>1255364.43</v>
      </c>
      <c r="C8" s="6"/>
      <c r="D8" s="6"/>
      <c r="E8" s="6">
        <f>20000</f>
        <v>20000</v>
      </c>
      <c r="F8" s="6">
        <f>B8+D8-E8</f>
        <v>1235364.43</v>
      </c>
      <c r="G8" s="6"/>
    </row>
    <row r="9" spans="1:7" ht="18" customHeight="1" x14ac:dyDescent="0.25">
      <c r="A9" s="3" t="s">
        <v>31</v>
      </c>
      <c r="B9" s="6">
        <v>2194562.29</v>
      </c>
      <c r="C9" s="6"/>
      <c r="D9" s="6">
        <f>491722.18+60000+1088+600000</f>
        <v>1152810.18</v>
      </c>
      <c r="E9" s="6">
        <f>600000+100000+800000+60000+150000+1088</f>
        <v>1711088</v>
      </c>
      <c r="F9" s="6">
        <f>B9+D9-E9</f>
        <v>1636284.4699999997</v>
      </c>
      <c r="G9" s="6"/>
    </row>
    <row r="10" spans="1:7" ht="18" customHeight="1" x14ac:dyDescent="0.25">
      <c r="A10" s="3"/>
      <c r="B10" s="6"/>
      <c r="C10" s="6">
        <v>0</v>
      </c>
      <c r="D10" s="6"/>
      <c r="E10" s="6"/>
      <c r="F10" s="6"/>
      <c r="G10" s="6">
        <v>0</v>
      </c>
    </row>
    <row r="11" spans="1:7" ht="18" customHeight="1" x14ac:dyDescent="0.25">
      <c r="A11" s="3" t="s">
        <v>32</v>
      </c>
      <c r="B11" s="6">
        <v>0</v>
      </c>
      <c r="C11" s="6"/>
      <c r="D11" s="6"/>
      <c r="E11" s="6"/>
      <c r="F11" s="6">
        <f>B11+D11-E11</f>
        <v>0</v>
      </c>
      <c r="G11" s="6"/>
    </row>
    <row r="12" spans="1:7" ht="18" customHeight="1" x14ac:dyDescent="0.25">
      <c r="A12" s="3" t="s">
        <v>33</v>
      </c>
      <c r="B12" s="6">
        <v>0</v>
      </c>
      <c r="C12" s="6"/>
      <c r="D12" s="6"/>
      <c r="E12" s="6"/>
      <c r="F12" s="6">
        <f>B12+D12-E12</f>
        <v>0</v>
      </c>
      <c r="G12" s="6"/>
    </row>
    <row r="13" spans="1:7" ht="18" customHeight="1" x14ac:dyDescent="0.25">
      <c r="A13" s="3" t="s">
        <v>34</v>
      </c>
      <c r="B13" s="6">
        <v>0</v>
      </c>
      <c r="C13" s="6"/>
      <c r="D13" s="6"/>
      <c r="E13" s="6"/>
      <c r="F13" s="6">
        <f>B13+D13-E13</f>
        <v>0</v>
      </c>
      <c r="G13" s="6"/>
    </row>
    <row r="14" spans="1:7" ht="18" customHeight="1" x14ac:dyDescent="0.25">
      <c r="A14" s="3" t="s">
        <v>35</v>
      </c>
      <c r="B14" s="6">
        <v>165345</v>
      </c>
      <c r="C14" s="6"/>
      <c r="D14" s="6"/>
      <c r="E14" s="6"/>
      <c r="F14" s="6">
        <f>B14+D14-E14</f>
        <v>165345</v>
      </c>
      <c r="G14" s="6"/>
    </row>
    <row r="15" spans="1:7" ht="18" customHeight="1" x14ac:dyDescent="0.25">
      <c r="A15" s="3" t="s">
        <v>36</v>
      </c>
      <c r="B15" s="6"/>
      <c r="C15" s="6">
        <v>52608.34</v>
      </c>
      <c r="D15" s="6"/>
      <c r="E15" s="6"/>
      <c r="F15" s="6"/>
      <c r="G15" s="6">
        <f>C15+E15</f>
        <v>52608.34</v>
      </c>
    </row>
    <row r="16" spans="1:7" ht="18" customHeight="1" x14ac:dyDescent="0.25">
      <c r="A16" s="3" t="s">
        <v>37</v>
      </c>
      <c r="B16" s="6"/>
      <c r="C16" s="6"/>
      <c r="D16" s="6"/>
      <c r="E16" s="6"/>
      <c r="F16" s="6"/>
      <c r="G16" s="6"/>
    </row>
    <row r="17" spans="1:7" ht="18" customHeight="1" x14ac:dyDescent="0.25">
      <c r="A17" s="3"/>
      <c r="B17" s="6"/>
      <c r="C17" s="6"/>
      <c r="D17" s="6"/>
      <c r="E17" s="6"/>
      <c r="F17" s="6"/>
      <c r="G17" s="6"/>
    </row>
    <row r="18" spans="1:7" ht="18" customHeight="1" x14ac:dyDescent="0.25">
      <c r="A18" s="3" t="s">
        <v>38</v>
      </c>
      <c r="B18" s="6"/>
      <c r="C18" s="6">
        <v>-146322.85</v>
      </c>
      <c r="D18" s="6">
        <f>246801-246801</f>
        <v>0</v>
      </c>
      <c r="E18" s="6">
        <f>2100</f>
        <v>2100</v>
      </c>
      <c r="F18" s="6"/>
      <c r="G18" s="6">
        <f>C18+E18-D18</f>
        <v>-144222.85</v>
      </c>
    </row>
    <row r="19" spans="1:7" ht="18" customHeight="1" x14ac:dyDescent="0.25">
      <c r="A19" s="3" t="s">
        <v>39</v>
      </c>
      <c r="B19" s="6">
        <v>554331</v>
      </c>
      <c r="C19" s="6"/>
      <c r="D19" s="6"/>
      <c r="E19" s="6">
        <f>10000</f>
        <v>10000</v>
      </c>
      <c r="F19" s="6">
        <f>B19+D19-C19-E19</f>
        <v>544331</v>
      </c>
      <c r="G19" s="6"/>
    </row>
    <row r="20" spans="1:7" ht="18" customHeight="1" x14ac:dyDescent="0.25">
      <c r="A20" s="3" t="s">
        <v>40</v>
      </c>
      <c r="B20" s="6"/>
      <c r="C20" s="6">
        <v>120000</v>
      </c>
      <c r="D20" s="6"/>
      <c r="E20" s="6">
        <f>57000+293850.87+90000+246801-327651.87</f>
        <v>360000</v>
      </c>
      <c r="F20" s="6"/>
      <c r="G20" s="6">
        <f t="shared" ref="G20:G25" si="0">C20+E20-D20</f>
        <v>480000</v>
      </c>
    </row>
    <row r="21" spans="1:7" ht="18" customHeight="1" x14ac:dyDescent="0.25">
      <c r="A21" s="3" t="s">
        <v>41</v>
      </c>
      <c r="B21" s="6"/>
      <c r="C21" s="6">
        <v>0</v>
      </c>
      <c r="D21" s="6">
        <f>4673.75+14060.6</f>
        <v>18734.349999999999</v>
      </c>
      <c r="E21" s="6">
        <v>18734.349999999999</v>
      </c>
      <c r="F21" s="6"/>
      <c r="G21" s="6">
        <f t="shared" si="0"/>
        <v>0</v>
      </c>
    </row>
    <row r="22" spans="1:7" ht="18" customHeight="1" x14ac:dyDescent="0.25">
      <c r="A22" s="3" t="s">
        <v>42</v>
      </c>
      <c r="B22" s="6"/>
      <c r="C22" s="6">
        <v>1092.56</v>
      </c>
      <c r="D22" s="6">
        <v>1092.56</v>
      </c>
      <c r="E22" s="6"/>
      <c r="F22" s="6"/>
      <c r="G22" s="6">
        <f t="shared" si="0"/>
        <v>0</v>
      </c>
    </row>
    <row r="23" spans="1:7" ht="18" customHeight="1" x14ac:dyDescent="0.25">
      <c r="A23" s="3" t="s">
        <v>43</v>
      </c>
      <c r="B23" s="6"/>
      <c r="C23" s="6">
        <v>52452</v>
      </c>
      <c r="D23" s="6">
        <f>10500</f>
        <v>10500</v>
      </c>
      <c r="E23" s="6"/>
      <c r="F23" s="6"/>
      <c r="G23" s="6">
        <f t="shared" si="0"/>
        <v>41952</v>
      </c>
    </row>
    <row r="24" spans="1:7" ht="18" customHeight="1" x14ac:dyDescent="0.25">
      <c r="A24" s="3" t="s">
        <v>44</v>
      </c>
      <c r="B24" s="6"/>
      <c r="C24" s="6">
        <v>5702.91</v>
      </c>
      <c r="D24" s="6">
        <f>1155+10.75</f>
        <v>1165.75</v>
      </c>
      <c r="E24" s="6">
        <v>10.75</v>
      </c>
      <c r="F24" s="6"/>
      <c r="G24" s="6">
        <f t="shared" si="0"/>
        <v>4547.91</v>
      </c>
    </row>
    <row r="25" spans="1:7" ht="18" customHeight="1" x14ac:dyDescent="0.25">
      <c r="A25" s="3" t="s">
        <v>45</v>
      </c>
      <c r="B25" s="6"/>
      <c r="C25" s="6">
        <v>0</v>
      </c>
      <c r="D25" s="6"/>
      <c r="E25" s="6"/>
      <c r="F25" s="6"/>
      <c r="G25" s="6">
        <f t="shared" si="0"/>
        <v>0</v>
      </c>
    </row>
    <row r="26" spans="1:7" ht="18" customHeight="1" x14ac:dyDescent="0.25">
      <c r="A26" s="3" t="s">
        <v>46</v>
      </c>
      <c r="B26" s="6">
        <v>0</v>
      </c>
      <c r="C26" s="6"/>
      <c r="D26" s="6"/>
      <c r="E26" s="6"/>
      <c r="F26" s="6">
        <f>B26+D26-E26</f>
        <v>0</v>
      </c>
      <c r="G26" s="6"/>
    </row>
    <row r="27" spans="1:7" ht="18" customHeight="1" x14ac:dyDescent="0.25">
      <c r="A27" s="3" t="s">
        <v>47</v>
      </c>
      <c r="B27" s="6"/>
      <c r="C27" s="6">
        <v>5000000</v>
      </c>
      <c r="D27" s="6"/>
      <c r="E27" s="6"/>
      <c r="F27" s="6"/>
      <c r="G27" s="6">
        <f>C27+E27</f>
        <v>5000000</v>
      </c>
    </row>
    <row r="28" spans="1:7" ht="18" customHeight="1" x14ac:dyDescent="0.25">
      <c r="A28" s="3" t="s">
        <v>48</v>
      </c>
      <c r="B28" s="6"/>
      <c r="C28" s="6">
        <v>0</v>
      </c>
      <c r="D28" s="6">
        <v>27127.42</v>
      </c>
      <c r="E28" s="6"/>
      <c r="F28" s="6"/>
      <c r="G28" s="6">
        <f>C28+E28-D28</f>
        <v>-27127.42</v>
      </c>
    </row>
    <row r="29" spans="1:7" ht="18" customHeight="1" x14ac:dyDescent="0.25">
      <c r="A29" s="3" t="s">
        <v>49</v>
      </c>
      <c r="B29" s="6">
        <v>0</v>
      </c>
      <c r="C29" s="6"/>
      <c r="D29" s="6">
        <f>1614.85</f>
        <v>1614.85</v>
      </c>
      <c r="E29" s="6">
        <v>1614.85</v>
      </c>
      <c r="F29" s="6">
        <f>B29+D29-E29</f>
        <v>0</v>
      </c>
      <c r="G29" s="6"/>
    </row>
    <row r="30" spans="1:7" ht="18" customHeight="1" x14ac:dyDescent="0.25">
      <c r="A30" s="3" t="s">
        <v>50</v>
      </c>
      <c r="B30" s="6"/>
      <c r="C30" s="6">
        <v>-35707.79</v>
      </c>
      <c r="D30" s="6"/>
      <c r="E30" s="6"/>
      <c r="F30" s="6"/>
      <c r="G30" s="6">
        <f>C30+E30-D30</f>
        <v>-35707.79</v>
      </c>
    </row>
    <row r="31" spans="1:7" ht="18" customHeight="1" x14ac:dyDescent="0.25">
      <c r="A31" s="3"/>
      <c r="B31" s="6"/>
      <c r="C31" s="6">
        <v>0</v>
      </c>
      <c r="D31" s="6"/>
      <c r="E31" s="6"/>
      <c r="F31" s="6"/>
      <c r="G31" s="6">
        <f>C31+E31-D31</f>
        <v>0</v>
      </c>
    </row>
    <row r="32" spans="1:7" ht="30.1" customHeight="1" x14ac:dyDescent="0.25">
      <c r="A32" s="13" t="s">
        <v>51</v>
      </c>
      <c r="B32" s="6">
        <v>633679.26</v>
      </c>
      <c r="D32" s="6">
        <f>1500+590+70000+8200+2600+42000+7933+7800+9360+2340+5570+78000+400+661+730+685.5+4110+17583.5</f>
        <v>260063</v>
      </c>
      <c r="E32" s="9"/>
      <c r="F32" s="6">
        <f>B32+D32-E32</f>
        <v>893742.26</v>
      </c>
      <c r="G32" s="6"/>
    </row>
    <row r="33" spans="1:7" ht="18" customHeight="1" x14ac:dyDescent="0.25">
      <c r="A33" s="3" t="s">
        <v>52</v>
      </c>
      <c r="B33" s="6"/>
      <c r="C33" s="6"/>
      <c r="D33" s="6"/>
      <c r="E33" s="6"/>
      <c r="F33" s="6"/>
      <c r="G33" s="6"/>
    </row>
    <row r="34" spans="1:7" ht="18" customHeight="1" x14ac:dyDescent="0.25">
      <c r="A34" s="3" t="s">
        <v>53</v>
      </c>
      <c r="B34" s="6"/>
      <c r="C34" s="6"/>
      <c r="D34" s="12"/>
      <c r="E34" s="6"/>
      <c r="F34" s="6"/>
      <c r="G34" s="6"/>
    </row>
    <row r="35" spans="1:7" ht="18" customHeight="1" x14ac:dyDescent="0.25">
      <c r="A35" s="3" t="s">
        <v>54</v>
      </c>
      <c r="B35" s="6">
        <v>0</v>
      </c>
      <c r="C35" s="6"/>
      <c r="D35" s="6"/>
      <c r="E35" s="6"/>
      <c r="F35" s="6">
        <f>B35+D35-E35</f>
        <v>0</v>
      </c>
      <c r="G35" s="6"/>
    </row>
    <row r="36" spans="1:7" ht="18" customHeight="1" x14ac:dyDescent="0.25">
      <c r="A36" s="3" t="s">
        <v>55</v>
      </c>
      <c r="B36" s="6">
        <v>0</v>
      </c>
      <c r="C36" s="6"/>
      <c r="D36" s="6">
        <f>105+559+587.5+710+325+580+3830+43.44+18734.35</f>
        <v>25474.289999999997</v>
      </c>
      <c r="E36" s="6">
        <v>25474.29</v>
      </c>
      <c r="F36" s="6">
        <f>B36+D36-E36</f>
        <v>0</v>
      </c>
      <c r="G36" s="6"/>
    </row>
    <row r="37" spans="1:7" ht="18" customHeight="1" x14ac:dyDescent="0.25">
      <c r="A37" s="3" t="s">
        <v>56</v>
      </c>
      <c r="B37" s="6"/>
      <c r="C37" s="6"/>
      <c r="D37" s="11"/>
      <c r="E37" s="6"/>
      <c r="F37" s="6"/>
      <c r="G37" s="6"/>
    </row>
    <row r="38" spans="1:7" ht="18" customHeight="1" x14ac:dyDescent="0.25">
      <c r="A38" s="3" t="s">
        <v>57</v>
      </c>
      <c r="B38" s="6">
        <v>0</v>
      </c>
      <c r="C38" s="6"/>
      <c r="D38" s="6">
        <f>5.5+21.78+11</f>
        <v>38.28</v>
      </c>
      <c r="E38" s="6">
        <v>38.28</v>
      </c>
      <c r="F38" s="6">
        <f>D38-E38</f>
        <v>0</v>
      </c>
      <c r="G38" s="6"/>
    </row>
    <row r="39" spans="1:7" ht="18" customHeight="1" x14ac:dyDescent="0.25">
      <c r="A39" s="2" t="s">
        <v>58</v>
      </c>
      <c r="B39" s="6">
        <v>5049825.17</v>
      </c>
      <c r="C39" s="6">
        <v>5049825.17</v>
      </c>
      <c r="D39" s="6">
        <f>SUM(D5:D38)</f>
        <v>3466798.5</v>
      </c>
      <c r="E39" s="6">
        <f>SUM(E5:E38)</f>
        <v>3466798.5</v>
      </c>
      <c r="F39" s="6">
        <f>SUM(F5:F38)</f>
        <v>5372050.1899999995</v>
      </c>
      <c r="G39" s="6">
        <f>SUM(G5:G38)</f>
        <v>5372050.1900000004</v>
      </c>
    </row>
    <row r="40" spans="1:7" ht="18" customHeight="1" x14ac:dyDescent="0.25">
      <c r="A40" s="5"/>
      <c r="B40" s="4" t="s">
        <v>59</v>
      </c>
      <c r="C40" s="4"/>
      <c r="D40" s="4"/>
      <c r="E40" s="4"/>
      <c r="F40" s="4" t="s">
        <v>60</v>
      </c>
      <c r="G40" s="4"/>
    </row>
    <row r="41" spans="1:7" x14ac:dyDescent="0.25">
      <c r="D41" s="7"/>
    </row>
    <row r="42" spans="1:7" x14ac:dyDescent="0.25">
      <c r="D42" s="8" t="s">
        <v>61</v>
      </c>
      <c r="E42" s="8"/>
    </row>
    <row r="43" spans="1:7" x14ac:dyDescent="0.25">
      <c r="D43" s="8"/>
    </row>
  </sheetData>
  <mergeCells count="5">
    <mergeCell ref="A1:G1"/>
    <mergeCell ref="A3:A4"/>
    <mergeCell ref="B3:C3"/>
    <mergeCell ref="D3:E3"/>
    <mergeCell ref="F3:G3"/>
  </mergeCells>
  <phoneticPr fontId="2" type="noConversion"/>
  <pageMargins left="0.78740157480314965" right="0.74803149606299213" top="0.74803149606299213" bottom="0.6692913385826772" header="0.55118110236220474" footer="0.51181102362204722"/>
  <pageSetup paperSize="9" orientation="portrait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版权声明</vt:lpstr>
      <vt:lpstr>凭证录入</vt:lpstr>
      <vt:lpstr>参数表</vt:lpstr>
      <vt:lpstr>科目余额表_样表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36.2.1-5  根据凭证号动态跳转到查询结果.</dc:title>
  <dc:subject/>
  <dc:creator>Excel Home</dc:creator>
  <dc:description>《Excel 2010应用大全》示例</dc:description>
  <cp:lastModifiedBy>zhouql</cp:lastModifiedBy>
  <cp:lastPrinted>2010-08-06T01:58:14Z</cp:lastPrinted>
  <dcterms:created xsi:type="dcterms:W3CDTF">1996-12-17T01:32:42Z</dcterms:created>
  <dcterms:modified xsi:type="dcterms:W3CDTF">2015-03-08T01:50:17Z</dcterms:modified>
  <cp:category/>
</cp:coreProperties>
</file>