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asim/Desktop/3-ChemE 485/Project/"/>
    </mc:Choice>
  </mc:AlternateContent>
  <xr:revisionPtr revIDLastSave="0" documentId="13_ncr:1_{A7E4EB10-7103-964E-A607-610593D1204C}" xr6:coauthVersionLast="45" xr6:coauthVersionMax="45" xr10:uidLastSave="{00000000-0000-0000-0000-000000000000}"/>
  <bookViews>
    <workbookView xWindow="0" yWindow="0" windowWidth="25600" windowHeight="16000" xr2:uid="{289D4077-BB62-E14B-816D-A7AC56A319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B56" i="1" l="1"/>
  <c r="B73" i="1" s="1"/>
  <c r="C43" i="1"/>
  <c r="C44" i="1"/>
  <c r="C45" i="1"/>
  <c r="C46" i="1"/>
  <c r="C47" i="1"/>
  <c r="C48" i="1"/>
  <c r="C49" i="1"/>
  <c r="C50" i="1"/>
  <c r="C51" i="1"/>
  <c r="C42" i="1"/>
  <c r="C31" i="1"/>
  <c r="D43" i="1" s="1"/>
  <c r="C30" i="1"/>
  <c r="D42" i="1" s="1"/>
  <c r="C6" i="1"/>
  <c r="C5" i="1"/>
  <c r="C4" i="1"/>
  <c r="B12" i="1"/>
  <c r="B45" i="1" l="1"/>
  <c r="B51" i="1"/>
  <c r="B13" i="1"/>
  <c r="B48" i="1"/>
  <c r="E48" i="1" s="1"/>
  <c r="B44" i="1"/>
  <c r="B47" i="1"/>
  <c r="B43" i="1"/>
  <c r="E43" i="1" s="1"/>
  <c r="B22" i="1"/>
  <c r="B50" i="1"/>
  <c r="E50" i="1" s="1"/>
  <c r="B46" i="1"/>
  <c r="B42" i="1"/>
  <c r="E42" i="1" s="1"/>
  <c r="B49" i="1"/>
  <c r="B21" i="1"/>
  <c r="G50" i="1" l="1"/>
  <c r="B65" i="1" s="1"/>
  <c r="F50" i="1"/>
  <c r="F42" i="1"/>
  <c r="G42" i="1"/>
  <c r="B57" i="1" s="1"/>
  <c r="B74" i="1" s="1"/>
  <c r="G48" i="1"/>
  <c r="F48" i="1"/>
  <c r="G43" i="1"/>
  <c r="B58" i="1" s="1"/>
  <c r="F43" i="1"/>
  <c r="B63" i="1"/>
  <c r="E49" i="1"/>
  <c r="E51" i="1"/>
  <c r="C32" i="1"/>
  <c r="C33" i="1"/>
  <c r="C34" i="1"/>
  <c r="C35" i="1"/>
  <c r="G51" i="1" l="1"/>
  <c r="B66" i="1" s="1"/>
  <c r="F51" i="1"/>
  <c r="F49" i="1"/>
  <c r="G49" i="1"/>
  <c r="B64" i="1" s="1"/>
  <c r="B75" i="1"/>
  <c r="D45" i="1"/>
  <c r="E45" i="1" s="1"/>
  <c r="D44" i="1"/>
  <c r="E44" i="1" s="1"/>
  <c r="D47" i="1"/>
  <c r="E47" i="1" s="1"/>
  <c r="D46" i="1"/>
  <c r="E46" i="1" s="1"/>
  <c r="B19" i="1"/>
  <c r="B15" i="1"/>
  <c r="B18" i="1"/>
  <c r="B17" i="1"/>
  <c r="B14" i="1"/>
  <c r="B20" i="1"/>
  <c r="B16" i="1"/>
  <c r="G47" i="1" l="1"/>
  <c r="B62" i="1" s="1"/>
  <c r="F47" i="1"/>
  <c r="G44" i="1"/>
  <c r="B59" i="1" s="1"/>
  <c r="B76" i="1" s="1"/>
  <c r="F44" i="1"/>
  <c r="F45" i="1"/>
  <c r="G45" i="1"/>
  <c r="B60" i="1" s="1"/>
  <c r="G46" i="1"/>
  <c r="B61" i="1" s="1"/>
  <c r="F46" i="1"/>
  <c r="B77" i="1" l="1"/>
  <c r="B78" i="1" s="1"/>
  <c r="B79" i="1" s="1"/>
  <c r="B80" i="1" s="1"/>
  <c r="B81" i="1" s="1"/>
  <c r="B82" i="1" s="1"/>
  <c r="B83" i="1" s="1"/>
</calcChain>
</file>

<file path=xl/sharedStrings.xml><?xml version="1.0" encoding="utf-8"?>
<sst xmlns="http://schemas.openxmlformats.org/spreadsheetml/2006/main" count="30" uniqueCount="24">
  <si>
    <t>Year</t>
  </si>
  <si>
    <t>Cost (million $)</t>
  </si>
  <si>
    <t>Fixed Capital Investment</t>
  </si>
  <si>
    <t>Amount (million $)</t>
  </si>
  <si>
    <t>Revenue 1-10 years (/yr)</t>
  </si>
  <si>
    <t>COM ($/yr)</t>
  </si>
  <si>
    <t>Depreciation</t>
  </si>
  <si>
    <t>MACRS Method</t>
  </si>
  <si>
    <t>Yearly Depreciation (Million $)</t>
  </si>
  <si>
    <t>After tax profit after each year</t>
  </si>
  <si>
    <t>Pre-tax Profit</t>
  </si>
  <si>
    <t>After tax cash flow</t>
  </si>
  <si>
    <t>R_d</t>
  </si>
  <si>
    <t>COM_d</t>
  </si>
  <si>
    <t>d</t>
  </si>
  <si>
    <t>Tax</t>
  </si>
  <si>
    <t>After-tax Profit</t>
  </si>
  <si>
    <t>e.</t>
  </si>
  <si>
    <t>Discrete Discounted CFD</t>
  </si>
  <si>
    <t>Cummulative After Tax Cash Flow</t>
  </si>
  <si>
    <t>Items</t>
  </si>
  <si>
    <t>Diisopropyl Benzene Revenue ($/yr)</t>
  </si>
  <si>
    <t>Cumene Revenue ($/yr)</t>
  </si>
  <si>
    <t>Propane Revenue ($/yr)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</si>
</sst>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%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0" borderId="0" xfId="0" applyFont="1"/>
    <xf numFmtId="9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Sheet1!$A$12:$A$24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Sheet1!$B$12:$B$24</c:f>
              <c:numCache>
                <c:formatCode>General</c:formatCode>
                <c:ptCount val="13"/>
                <c:pt idx="0">
                  <c:v>-11.06</c:v>
                </c:pt>
                <c:pt idx="1">
                  <c:v>4.6549999999999727</c:v>
                </c:pt>
                <c:pt idx="2">
                  <c:v>4.6549999999999727</c:v>
                </c:pt>
                <c:pt idx="3">
                  <c:v>4.6549999999999727</c:v>
                </c:pt>
                <c:pt idx="4">
                  <c:v>4.6549999999999727</c:v>
                </c:pt>
                <c:pt idx="5">
                  <c:v>4.6549999999999727</c:v>
                </c:pt>
                <c:pt idx="6">
                  <c:v>4.6549999999999727</c:v>
                </c:pt>
                <c:pt idx="7">
                  <c:v>4.6549999999999727</c:v>
                </c:pt>
                <c:pt idx="8">
                  <c:v>4.6549999999999727</c:v>
                </c:pt>
                <c:pt idx="9">
                  <c:v>4.6549999999999727</c:v>
                </c:pt>
                <c:pt idx="10">
                  <c:v>4.6549999999999727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B-8446-955D-84C307A9E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9"/>
        <c:overlap val="-98"/>
        <c:axId val="1920652368"/>
        <c:axId val="1920654000"/>
      </c:barChart>
      <c:catAx>
        <c:axId val="192065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4353134659372111"/>
              <c:y val="0.54172800434419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lumMod val="7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54000"/>
        <c:crosses val="autoZero"/>
        <c:auto val="1"/>
        <c:lblAlgn val="ctr"/>
        <c:lblOffset val="100"/>
        <c:noMultiLvlLbl val="0"/>
      </c:catAx>
      <c:valAx>
        <c:axId val="19206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MILLION $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417314095449501E-2"/>
              <c:y val="0.37481218821157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65754885088101E-2"/>
          <c:y val="0.1226280623608018"/>
          <c:w val="0.89464704000974737"/>
          <c:h val="0.82837416481069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After tax cash flow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Sheet1!$A$56:$A$66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Sheet1!$B$56:$B$66</c:f>
              <c:numCache>
                <c:formatCode>General</c:formatCode>
                <c:ptCount val="11"/>
                <c:pt idx="0">
                  <c:v>-11.06</c:v>
                </c:pt>
                <c:pt idx="1">
                  <c:v>3.6255860869565089</c:v>
                </c:pt>
                <c:pt idx="2">
                  <c:v>3.5242995538752235</c:v>
                </c:pt>
                <c:pt idx="3">
                  <c:v>2.8451779077175892</c:v>
                </c:pt>
                <c:pt idx="4">
                  <c:v>2.3424095058413794</c:v>
                </c:pt>
                <c:pt idx="5">
                  <c:v>2.0751011911664135</c:v>
                </c:pt>
                <c:pt idx="6">
                  <c:v>1.6961362984055808</c:v>
                </c:pt>
                <c:pt idx="7">
                  <c:v>1.3474899290483275</c:v>
                </c:pt>
                <c:pt idx="8">
                  <c:v>1.1717303730855022</c:v>
                </c:pt>
                <c:pt idx="9">
                  <c:v>1.018895976596091</c:v>
                </c:pt>
                <c:pt idx="10">
                  <c:v>0.88599650138790653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5-014B-B72A-E8E17611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4"/>
        <c:axId val="1066103728"/>
        <c:axId val="1067668448"/>
      </c:barChart>
      <c:catAx>
        <c:axId val="10661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7696629555734932"/>
              <c:y val="0.46999982463216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68448"/>
        <c:crosses val="autoZero"/>
        <c:auto val="1"/>
        <c:lblAlgn val="ctr"/>
        <c:lblOffset val="100"/>
        <c:noMultiLvlLbl val="0"/>
      </c:catAx>
      <c:valAx>
        <c:axId val="1067668448"/>
        <c:scaling>
          <c:orientation val="minMax"/>
          <c:max val="6"/>
          <c:min val="-1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</a:t>
                </a:r>
                <a:r>
                  <a:rPr lang="en-US" baseline="0"/>
                  <a:t> $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836671286495377E-3"/>
              <c:y val="0.34108026585763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0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65754885088101E-2"/>
          <c:y val="0.1226280623608018"/>
          <c:w val="0.89464704000974737"/>
          <c:h val="0.82837416481069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After tax cash flow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Sheet1!$A$56:$A$66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Sheet1!$B$73:$B$83</c:f>
              <c:numCache>
                <c:formatCode>General</c:formatCode>
                <c:ptCount val="11"/>
                <c:pt idx="0">
                  <c:v>-11.06</c:v>
                </c:pt>
                <c:pt idx="1">
                  <c:v>-7.4344139130434916</c:v>
                </c:pt>
                <c:pt idx="2">
                  <c:v>-3.9101143591682681</c:v>
                </c:pt>
                <c:pt idx="3">
                  <c:v>-1.0649364514506789</c:v>
                </c:pt>
                <c:pt idx="4">
                  <c:v>1.2774730543907005</c:v>
                </c:pt>
                <c:pt idx="5">
                  <c:v>3.3525742455571139</c:v>
                </c:pt>
                <c:pt idx="6">
                  <c:v>5.0487105439626951</c:v>
                </c:pt>
                <c:pt idx="7">
                  <c:v>6.3962004730110227</c:v>
                </c:pt>
                <c:pt idx="8">
                  <c:v>7.5679308460965249</c:v>
                </c:pt>
                <c:pt idx="9">
                  <c:v>8.5868268226926165</c:v>
                </c:pt>
                <c:pt idx="10">
                  <c:v>9.4728233240805224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6-8C4F-8AE3-77AF88F3B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4"/>
        <c:axId val="1066103728"/>
        <c:axId val="1067668448"/>
      </c:barChart>
      <c:catAx>
        <c:axId val="10661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634316179663962"/>
              <c:y val="0.62004049651755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68448"/>
        <c:crosses val="autoZero"/>
        <c:auto val="1"/>
        <c:lblAlgn val="ctr"/>
        <c:lblOffset val="100"/>
        <c:noMultiLvlLbl val="0"/>
      </c:catAx>
      <c:valAx>
        <c:axId val="1067668448"/>
        <c:scaling>
          <c:orientation val="minMax"/>
          <c:max val="18"/>
          <c:min val="-1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</a:t>
                </a:r>
                <a:r>
                  <a:rPr lang="en-US" baseline="0"/>
                  <a:t> $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836671286495377E-3"/>
              <c:y val="0.34108026585763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0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DISTRIBUTION OF 50 SIMULATIONS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47652347652354E-2"/>
          <c:y val="0.10582025677603424"/>
          <c:w val="0.83760224027940566"/>
          <c:h val="0.77099846114100212"/>
        </c:manualLayout>
      </c:layout>
      <c:scatterChart>
        <c:scatterStyle val="smoothMarker"/>
        <c:varyColors val="0"/>
        <c:ser>
          <c:idx val="0"/>
          <c:order val="0"/>
          <c:tx>
            <c:v>Variable Interest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Sheet1!$B$249:$B$298</c:f>
              <c:numCache>
                <c:formatCode>General</c:formatCode>
                <c:ptCount val="50"/>
              </c:numCache>
            </c:numRef>
          </c:xVal>
          <c:yVal>
            <c:numRef>
              <c:f>Sheet1!$A$249:$A$298</c:f>
              <c:numCache>
                <c:formatCode>General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4-314E-A44C-535488B8465D}"/>
            </c:ext>
          </c:extLst>
        </c:ser>
        <c:ser>
          <c:idx val="1"/>
          <c:order val="1"/>
          <c:tx>
            <c:v>Fixed Interest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Sheet1!$D$249:$D$298</c:f>
              <c:numCache>
                <c:formatCode>General</c:formatCode>
                <c:ptCount val="50"/>
              </c:numCache>
            </c:numRef>
          </c:xVal>
          <c:yVal>
            <c:numRef>
              <c:f>Sheet1!$A$249:$A$298</c:f>
              <c:numCache>
                <c:formatCode>General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04-314E-A44C-535488B84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90880"/>
        <c:axId val="1097510032"/>
      </c:scatterChart>
      <c:valAx>
        <c:axId val="10653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Amount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10032"/>
        <c:crosses val="autoZero"/>
        <c:crossBetween val="midCat"/>
      </c:valAx>
      <c:valAx>
        <c:axId val="1097510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9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43440811157352"/>
          <c:y val="0.11533444909971134"/>
          <c:w val="0.17967001468887736"/>
          <c:h val="9.3912386369264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10</xdr:row>
      <xdr:rowOff>25400</xdr:rowOff>
    </xdr:from>
    <xdr:to>
      <xdr:col>9</xdr:col>
      <xdr:colOff>762000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0A6AA-9A7B-9141-953D-B0F8D1031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54</xdr:row>
      <xdr:rowOff>120650</xdr:rowOff>
    </xdr:from>
    <xdr:to>
      <xdr:col>11</xdr:col>
      <xdr:colOff>787400</xdr:colOff>
      <xdr:row>68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D707D-88FA-E645-990E-7A7064629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70</xdr:row>
      <xdr:rowOff>25400</xdr:rowOff>
    </xdr:from>
    <xdr:to>
      <xdr:col>12</xdr:col>
      <xdr:colOff>0</xdr:colOff>
      <xdr:row>84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CFE50-4F7F-5345-8C44-2754859EE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819150</xdr:colOff>
      <xdr:row>248</xdr:row>
      <xdr:rowOff>6350</xdr:rowOff>
    </xdr:from>
    <xdr:to>
      <xdr:col>12</xdr:col>
      <xdr:colOff>571500</xdr:colOff>
      <xdr:row>269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8C51C3-EFC5-5241-8286-3984CD434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AF11-84A7-1F4D-9A79-F219BF56B861}">
  <dimension ref="A2:G272"/>
  <sheetViews>
    <sheetView tabSelected="1" topLeftCell="A51" zoomScale="91" zoomScaleNormal="92" workbookViewId="0">
      <selection activeCell="K9" sqref="K9"/>
    </sheetView>
  </sheetViews>
  <sheetFormatPr baseColWidth="10" defaultRowHeight="16"/>
  <sheetData>
    <row r="2" spans="1:3">
      <c r="A2" t="s">
        <v>20</v>
      </c>
      <c r="C2" t="s">
        <v>1</v>
      </c>
    </row>
    <row r="3" spans="1:3">
      <c r="A3" t="s">
        <v>22</v>
      </c>
      <c r="C3">
        <v>113.69</v>
      </c>
    </row>
    <row r="4" spans="1:3">
      <c r="A4" t="s">
        <v>21</v>
      </c>
      <c r="C4">
        <f>8.445</f>
        <v>8.4450000000000003</v>
      </c>
    </row>
    <row r="5" spans="1:3">
      <c r="A5" t="s">
        <v>23</v>
      </c>
      <c r="C5">
        <f>2.1</f>
        <v>2.1</v>
      </c>
    </row>
    <row r="6" spans="1:3">
      <c r="A6" t="s">
        <v>4</v>
      </c>
      <c r="C6">
        <f>C3+C4+C5</f>
        <v>124.23499999999999</v>
      </c>
    </row>
    <row r="7" spans="1:3">
      <c r="A7" t="s">
        <v>5</v>
      </c>
      <c r="C7">
        <f>0.06+118.62+0.9</f>
        <v>119.58000000000001</v>
      </c>
    </row>
    <row r="8" spans="1:3">
      <c r="A8" t="s">
        <v>2</v>
      </c>
      <c r="C8">
        <v>11.06</v>
      </c>
    </row>
    <row r="11" spans="1:3">
      <c r="A11" t="s">
        <v>0</v>
      </c>
      <c r="B11" t="s">
        <v>3</v>
      </c>
    </row>
    <row r="12" spans="1:3">
      <c r="A12">
        <v>0</v>
      </c>
      <c r="B12">
        <f>-C8</f>
        <v>-11.06</v>
      </c>
    </row>
    <row r="13" spans="1:3">
      <c r="A13">
        <v>1</v>
      </c>
      <c r="B13">
        <f>C6-C7</f>
        <v>4.6549999999999727</v>
      </c>
    </row>
    <row r="14" spans="1:3">
      <c r="A14">
        <v>2</v>
      </c>
      <c r="B14">
        <f>C6-C7</f>
        <v>4.6549999999999727</v>
      </c>
    </row>
    <row r="15" spans="1:3">
      <c r="A15">
        <v>3</v>
      </c>
      <c r="B15">
        <f t="shared" ref="B15:B22" si="0">$C$6-$C$7</f>
        <v>4.6549999999999727</v>
      </c>
    </row>
    <row r="16" spans="1:3">
      <c r="A16">
        <v>4</v>
      </c>
      <c r="B16">
        <f t="shared" si="0"/>
        <v>4.6549999999999727</v>
      </c>
    </row>
    <row r="17" spans="1:5">
      <c r="A17">
        <v>5</v>
      </c>
      <c r="B17">
        <f t="shared" si="0"/>
        <v>4.6549999999999727</v>
      </c>
    </row>
    <row r="18" spans="1:5">
      <c r="A18">
        <v>6</v>
      </c>
      <c r="B18">
        <f t="shared" si="0"/>
        <v>4.6549999999999727</v>
      </c>
    </row>
    <row r="19" spans="1:5">
      <c r="A19">
        <v>7</v>
      </c>
      <c r="B19">
        <f t="shared" si="0"/>
        <v>4.6549999999999727</v>
      </c>
    </row>
    <row r="20" spans="1:5">
      <c r="A20">
        <v>8</v>
      </c>
      <c r="B20">
        <f t="shared" si="0"/>
        <v>4.6549999999999727</v>
      </c>
    </row>
    <row r="21" spans="1:5">
      <c r="A21">
        <v>9</v>
      </c>
      <c r="B21">
        <f t="shared" si="0"/>
        <v>4.6549999999999727</v>
      </c>
    </row>
    <row r="22" spans="1:5">
      <c r="A22">
        <v>10</v>
      </c>
      <c r="B22">
        <f t="shared" si="0"/>
        <v>4.6549999999999727</v>
      </c>
    </row>
    <row r="28" spans="1:5">
      <c r="A28" t="s">
        <v>7</v>
      </c>
    </row>
    <row r="29" spans="1:5">
      <c r="A29" t="s">
        <v>0</v>
      </c>
      <c r="B29" t="s">
        <v>6</v>
      </c>
      <c r="C29" t="s">
        <v>8</v>
      </c>
    </row>
    <row r="30" spans="1:5">
      <c r="A30">
        <v>1</v>
      </c>
      <c r="B30" s="1">
        <v>0.2</v>
      </c>
      <c r="C30">
        <f t="shared" ref="C30:C35" si="1">B30*$C$8</f>
        <v>2.2120000000000002</v>
      </c>
      <c r="E30" s="1"/>
    </row>
    <row r="31" spans="1:5">
      <c r="A31">
        <v>2</v>
      </c>
      <c r="B31" s="1">
        <v>0.32</v>
      </c>
      <c r="C31">
        <f t="shared" si="1"/>
        <v>3.5392000000000001</v>
      </c>
    </row>
    <row r="32" spans="1:5">
      <c r="A32">
        <v>3</v>
      </c>
      <c r="B32" s="2">
        <v>0.192</v>
      </c>
      <c r="C32">
        <f t="shared" si="1"/>
        <v>2.1235200000000001</v>
      </c>
    </row>
    <row r="33" spans="1:7">
      <c r="A33">
        <v>4</v>
      </c>
      <c r="B33" s="2">
        <v>0.1152</v>
      </c>
      <c r="C33">
        <f t="shared" si="1"/>
        <v>1.2741120000000001</v>
      </c>
    </row>
    <row r="34" spans="1:7">
      <c r="A34">
        <v>5</v>
      </c>
      <c r="B34" s="2">
        <v>0.1152</v>
      </c>
      <c r="C34">
        <f t="shared" si="1"/>
        <v>1.2741120000000001</v>
      </c>
    </row>
    <row r="35" spans="1:7">
      <c r="A35">
        <v>6</v>
      </c>
      <c r="B35" s="2">
        <v>5.7599999999999998E-2</v>
      </c>
      <c r="C35">
        <f t="shared" si="1"/>
        <v>0.63705600000000007</v>
      </c>
    </row>
    <row r="40" spans="1:7">
      <c r="A40" t="s">
        <v>9</v>
      </c>
    </row>
    <row r="41" spans="1:7">
      <c r="A41" t="s">
        <v>0</v>
      </c>
      <c r="B41" t="s">
        <v>12</v>
      </c>
      <c r="C41" t="s">
        <v>13</v>
      </c>
      <c r="D41" t="s">
        <v>14</v>
      </c>
      <c r="E41" t="s">
        <v>10</v>
      </c>
      <c r="F41" t="s">
        <v>15</v>
      </c>
      <c r="G41" t="s">
        <v>16</v>
      </c>
    </row>
    <row r="42" spans="1:7">
      <c r="A42">
        <v>1</v>
      </c>
      <c r="B42">
        <f t="shared" ref="B42:B50" si="2">$C$6/(1.15^A42)</f>
        <v>108.03043478260869</v>
      </c>
      <c r="C42">
        <f t="shared" ref="C42:C51" si="3">$C$7/(1.15^A42)</f>
        <v>103.98260869565219</v>
      </c>
      <c r="D42">
        <f>C30</f>
        <v>2.2120000000000002</v>
      </c>
      <c r="E42">
        <f>B42-C42-D42</f>
        <v>1.8358260869565046</v>
      </c>
      <c r="F42">
        <f>0.23*E42</f>
        <v>0.42223999999999606</v>
      </c>
      <c r="G42">
        <f>0.77*E42</f>
        <v>1.4135860869565087</v>
      </c>
    </row>
    <row r="43" spans="1:7">
      <c r="A43">
        <v>2</v>
      </c>
      <c r="B43">
        <f t="shared" si="2"/>
        <v>93.939508506616264</v>
      </c>
      <c r="C43">
        <f t="shared" si="3"/>
        <v>90.41965973534974</v>
      </c>
      <c r="D43">
        <f>C31</f>
        <v>3.5392000000000001</v>
      </c>
      <c r="E43">
        <f>B43-C43-D43</f>
        <v>-1.9351228733476056E-2</v>
      </c>
      <c r="F43">
        <f t="shared" ref="F43:F51" si="4">0.23*E43</f>
        <v>-4.4507826086994931E-3</v>
      </c>
      <c r="G43">
        <f t="shared" ref="G43:G51" si="5">0.77*E43</f>
        <v>-1.4900446124776564E-2</v>
      </c>
    </row>
    <row r="44" spans="1:7">
      <c r="A44">
        <v>3</v>
      </c>
      <c r="B44">
        <f t="shared" si="2"/>
        <v>81.686529136188071</v>
      </c>
      <c r="C44">
        <f t="shared" si="3"/>
        <v>78.625791074217176</v>
      </c>
      <c r="D44">
        <f t="shared" ref="D44:D47" si="6">C32</f>
        <v>2.1235200000000001</v>
      </c>
      <c r="E44">
        <f t="shared" ref="E44:E50" si="7">B44-C44-D44</f>
        <v>0.93721806197089474</v>
      </c>
      <c r="F44">
        <f t="shared" si="4"/>
        <v>0.2155601542533058</v>
      </c>
      <c r="G44">
        <f t="shared" si="5"/>
        <v>0.72165790771758898</v>
      </c>
    </row>
    <row r="45" spans="1:7">
      <c r="A45">
        <v>4</v>
      </c>
      <c r="B45">
        <f t="shared" si="2"/>
        <v>71.031764466250493</v>
      </c>
      <c r="C45">
        <f t="shared" si="3"/>
        <v>68.370253108014936</v>
      </c>
      <c r="D45">
        <f t="shared" si="6"/>
        <v>1.2741120000000001</v>
      </c>
      <c r="E45">
        <f t="shared" si="7"/>
        <v>1.3873993582355575</v>
      </c>
      <c r="F45">
        <f t="shared" si="4"/>
        <v>0.31910185239417821</v>
      </c>
      <c r="G45">
        <f t="shared" si="5"/>
        <v>1.0682975058413793</v>
      </c>
    </row>
    <row r="46" spans="1:7">
      <c r="A46">
        <v>5</v>
      </c>
      <c r="B46">
        <f t="shared" si="2"/>
        <v>61.766751709783037</v>
      </c>
      <c r="C46">
        <f t="shared" si="3"/>
        <v>59.452394006969513</v>
      </c>
      <c r="D46">
        <f t="shared" si="6"/>
        <v>1.2741120000000001</v>
      </c>
      <c r="E46">
        <f t="shared" si="7"/>
        <v>1.0402457028135239</v>
      </c>
      <c r="F46">
        <f t="shared" si="4"/>
        <v>0.23925651164711051</v>
      </c>
      <c r="G46">
        <f t="shared" si="5"/>
        <v>0.80098919116641343</v>
      </c>
    </row>
    <row r="47" spans="1:7">
      <c r="A47">
        <v>6</v>
      </c>
      <c r="B47">
        <f t="shared" si="2"/>
        <v>53.710218878072212</v>
      </c>
      <c r="C47">
        <f t="shared" si="3"/>
        <v>51.697733919103925</v>
      </c>
      <c r="D47">
        <f t="shared" si="6"/>
        <v>0.63705600000000007</v>
      </c>
      <c r="E47">
        <f t="shared" si="7"/>
        <v>1.3754289589682867</v>
      </c>
      <c r="F47">
        <f t="shared" si="4"/>
        <v>0.31634866056270594</v>
      </c>
      <c r="G47">
        <f t="shared" si="5"/>
        <v>1.0590802984055807</v>
      </c>
    </row>
    <row r="48" spans="1:7">
      <c r="A48">
        <v>7</v>
      </c>
      <c r="B48">
        <f t="shared" si="2"/>
        <v>46.704538154845409</v>
      </c>
      <c r="C48">
        <f t="shared" si="3"/>
        <v>44.954551234003425</v>
      </c>
      <c r="D48">
        <v>0</v>
      </c>
      <c r="E48">
        <f t="shared" si="7"/>
        <v>1.7499869208419838</v>
      </c>
      <c r="F48">
        <f t="shared" si="4"/>
        <v>0.40249699179365628</v>
      </c>
      <c r="G48">
        <f t="shared" si="5"/>
        <v>1.3474899290483275</v>
      </c>
    </row>
    <row r="49" spans="1:7">
      <c r="A49">
        <v>8</v>
      </c>
      <c r="B49">
        <f t="shared" si="2"/>
        <v>40.612641873778621</v>
      </c>
      <c r="C49">
        <f t="shared" si="3"/>
        <v>39.090914116524722</v>
      </c>
      <c r="D49">
        <v>0</v>
      </c>
      <c r="E49">
        <f t="shared" si="7"/>
        <v>1.521727757253899</v>
      </c>
      <c r="F49">
        <f t="shared" si="4"/>
        <v>0.34999738416839676</v>
      </c>
      <c r="G49">
        <f t="shared" si="5"/>
        <v>1.1717303730855022</v>
      </c>
    </row>
    <row r="50" spans="1:7">
      <c r="A50">
        <v>9</v>
      </c>
      <c r="B50">
        <f t="shared" si="2"/>
        <v>35.315340759807498</v>
      </c>
      <c r="C50">
        <f t="shared" si="3"/>
        <v>33.992099231760626</v>
      </c>
      <c r="D50">
        <v>0</v>
      </c>
      <c r="E50">
        <f t="shared" si="7"/>
        <v>1.3232415280468715</v>
      </c>
      <c r="F50">
        <f t="shared" si="4"/>
        <v>0.30434555145078046</v>
      </c>
      <c r="G50">
        <f t="shared" si="5"/>
        <v>1.018895976596091</v>
      </c>
    </row>
    <row r="51" spans="1:7">
      <c r="A51">
        <v>10</v>
      </c>
      <c r="B51">
        <f>$C$6/(1.15^A51)</f>
        <v>30.708991965050004</v>
      </c>
      <c r="C51">
        <f t="shared" si="3"/>
        <v>29.558347158052722</v>
      </c>
      <c r="D51">
        <v>0</v>
      </c>
      <c r="E51">
        <f>B51-C51-D51</f>
        <v>1.1506448069972812</v>
      </c>
      <c r="F51">
        <f t="shared" si="4"/>
        <v>0.26464830560937469</v>
      </c>
      <c r="G51">
        <f t="shared" si="5"/>
        <v>0.88599650138790653</v>
      </c>
    </row>
    <row r="53" spans="1:7">
      <c r="E53" t="s">
        <v>17</v>
      </c>
    </row>
    <row r="54" spans="1:7">
      <c r="A54" t="s">
        <v>11</v>
      </c>
      <c r="E54" t="s">
        <v>18</v>
      </c>
    </row>
    <row r="55" spans="1:7">
      <c r="A55" t="s">
        <v>0</v>
      </c>
      <c r="B55" t="s">
        <v>11</v>
      </c>
      <c r="C55" s="4"/>
      <c r="D55" s="4"/>
      <c r="G55" s="4"/>
    </row>
    <row r="56" spans="1:7">
      <c r="A56">
        <v>0</v>
      </c>
      <c r="B56">
        <f>-C8</f>
        <v>-11.06</v>
      </c>
    </row>
    <row r="57" spans="1:7">
      <c r="A57">
        <v>1</v>
      </c>
      <c r="B57">
        <f t="shared" ref="B57:B62" si="8">G42+D42</f>
        <v>3.6255860869565089</v>
      </c>
    </row>
    <row r="58" spans="1:7">
      <c r="A58">
        <v>2</v>
      </c>
      <c r="B58">
        <f t="shared" si="8"/>
        <v>3.5242995538752235</v>
      </c>
    </row>
    <row r="59" spans="1:7">
      <c r="A59">
        <v>3</v>
      </c>
      <c r="B59">
        <f t="shared" si="8"/>
        <v>2.8451779077175892</v>
      </c>
    </row>
    <row r="60" spans="1:7">
      <c r="A60">
        <v>4</v>
      </c>
      <c r="B60">
        <f t="shared" si="8"/>
        <v>2.3424095058413794</v>
      </c>
    </row>
    <row r="61" spans="1:7">
      <c r="A61">
        <v>5</v>
      </c>
      <c r="B61">
        <f t="shared" si="8"/>
        <v>2.0751011911664135</v>
      </c>
    </row>
    <row r="62" spans="1:7">
      <c r="A62">
        <v>6</v>
      </c>
      <c r="B62">
        <f t="shared" si="8"/>
        <v>1.6961362984055808</v>
      </c>
    </row>
    <row r="63" spans="1:7">
      <c r="A63">
        <v>7</v>
      </c>
      <c r="B63">
        <f t="shared" ref="B63:B65" si="9">G48+D48</f>
        <v>1.3474899290483275</v>
      </c>
    </row>
    <row r="64" spans="1:7">
      <c r="A64">
        <v>8</v>
      </c>
      <c r="B64">
        <f t="shared" si="9"/>
        <v>1.1717303730855022</v>
      </c>
    </row>
    <row r="65" spans="1:7">
      <c r="A65">
        <v>9</v>
      </c>
      <c r="B65">
        <f t="shared" si="9"/>
        <v>1.018895976596091</v>
      </c>
    </row>
    <row r="66" spans="1:7">
      <c r="A66">
        <v>10</v>
      </c>
      <c r="B66">
        <f>G51+D51</f>
        <v>0.88599650138790653</v>
      </c>
      <c r="D66" s="4"/>
      <c r="G66" s="4"/>
    </row>
    <row r="71" spans="1:7">
      <c r="A71" t="s">
        <v>19</v>
      </c>
    </row>
    <row r="72" spans="1:7">
      <c r="A72" t="s">
        <v>0</v>
      </c>
      <c r="B72" t="s">
        <v>19</v>
      </c>
    </row>
    <row r="73" spans="1:7">
      <c r="A73">
        <v>0</v>
      </c>
      <c r="B73">
        <f>B56</f>
        <v>-11.06</v>
      </c>
    </row>
    <row r="74" spans="1:7">
      <c r="A74">
        <v>1</v>
      </c>
      <c r="B74">
        <f>B73+B57</f>
        <v>-7.4344139130434916</v>
      </c>
    </row>
    <row r="75" spans="1:7">
      <c r="A75">
        <v>2</v>
      </c>
      <c r="B75">
        <f>B74+B58</f>
        <v>-3.9101143591682681</v>
      </c>
    </row>
    <row r="76" spans="1:7">
      <c r="A76">
        <v>3</v>
      </c>
      <c r="B76">
        <f>B75+B59</f>
        <v>-1.0649364514506789</v>
      </c>
    </row>
    <row r="77" spans="1:7">
      <c r="A77">
        <v>4</v>
      </c>
      <c r="B77">
        <f t="shared" ref="B77:B81" si="10">B76+B60</f>
        <v>1.2774730543907005</v>
      </c>
    </row>
    <row r="78" spans="1:7">
      <c r="A78">
        <v>5</v>
      </c>
      <c r="B78">
        <f t="shared" si="10"/>
        <v>3.3525742455571139</v>
      </c>
    </row>
    <row r="79" spans="1:7">
      <c r="A79">
        <v>6</v>
      </c>
      <c r="B79">
        <f t="shared" si="10"/>
        <v>5.0487105439626951</v>
      </c>
    </row>
    <row r="80" spans="1:7">
      <c r="A80">
        <v>7</v>
      </c>
      <c r="B80">
        <f t="shared" si="10"/>
        <v>6.3962004730110227</v>
      </c>
    </row>
    <row r="81" spans="1:2">
      <c r="A81">
        <v>8</v>
      </c>
      <c r="B81">
        <f t="shared" si="10"/>
        <v>7.5679308460965249</v>
      </c>
    </row>
    <row r="82" spans="1:2">
      <c r="A82">
        <v>9</v>
      </c>
      <c r="B82">
        <f>B81+B65</f>
        <v>8.5868268226926165</v>
      </c>
    </row>
    <row r="83" spans="1:2">
      <c r="A83">
        <v>10</v>
      </c>
      <c r="B83">
        <f>B82+B66</f>
        <v>9.4728233240805224</v>
      </c>
    </row>
    <row r="150" spans="3:3">
      <c r="C150" s="5"/>
    </row>
    <row r="151" spans="3:3">
      <c r="C151" s="5"/>
    </row>
    <row r="191" spans="3:6">
      <c r="C191" s="3"/>
      <c r="D191" s="3"/>
      <c r="E191" s="6"/>
      <c r="F191" s="3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72" spans="6:6">
      <c r="F272" s="8"/>
    </row>
  </sheetData>
  <sortState xmlns:xlrd2="http://schemas.microsoft.com/office/spreadsheetml/2017/richdata2" ref="B249:B298">
    <sortCondition ref="B24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Qasim Anjum</dc:creator>
  <cp:lastModifiedBy>Qasim Anjum</cp:lastModifiedBy>
  <dcterms:created xsi:type="dcterms:W3CDTF">2020-02-10T11:27:27Z</dcterms:created>
  <dcterms:modified xsi:type="dcterms:W3CDTF">2020-03-19T10:39:51Z</dcterms:modified>
</cp:coreProperties>
</file>