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/Desktop/3-ChemE 485/Project/"/>
    </mc:Choice>
  </mc:AlternateContent>
  <xr:revisionPtr revIDLastSave="0" documentId="13_ncr:1_{3A1A4300-4559-1540-98A4-FC59B3FDB5DF}" xr6:coauthVersionLast="45" xr6:coauthVersionMax="45" xr10:uidLastSave="{00000000-0000-0000-0000-000000000000}"/>
  <bookViews>
    <workbookView xWindow="0" yWindow="0" windowWidth="25600" windowHeight="16000" xr2:uid="{289D4077-BB62-E14B-816D-A7AC56A31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" l="1"/>
  <c r="B73" i="1" s="1"/>
  <c r="C43" i="1"/>
  <c r="C44" i="1"/>
  <c r="C45" i="1"/>
  <c r="C46" i="1"/>
  <c r="C47" i="1"/>
  <c r="C48" i="1"/>
  <c r="C49" i="1"/>
  <c r="C50" i="1"/>
  <c r="C51" i="1"/>
  <c r="C42" i="1"/>
  <c r="C31" i="1"/>
  <c r="D43" i="1" s="1"/>
  <c r="C30" i="1"/>
  <c r="D42" i="1" s="1"/>
  <c r="C7" i="1"/>
  <c r="C6" i="1"/>
  <c r="B45" i="1" s="1"/>
  <c r="C5" i="1"/>
  <c r="C4" i="1"/>
  <c r="B12" i="1"/>
  <c r="B48" i="1" l="1"/>
  <c r="E48" i="1" s="1"/>
  <c r="B44" i="1"/>
  <c r="B47" i="1"/>
  <c r="B43" i="1"/>
  <c r="E43" i="1" s="1"/>
  <c r="B22" i="1"/>
  <c r="B50" i="1"/>
  <c r="B46" i="1"/>
  <c r="B51" i="1"/>
  <c r="B42" i="1"/>
  <c r="E42" i="1" s="1"/>
  <c r="B49" i="1"/>
  <c r="B21" i="1"/>
  <c r="B13" i="1"/>
  <c r="E50" i="1"/>
  <c r="G42" i="1" l="1"/>
  <c r="B57" i="1" s="1"/>
  <c r="B74" i="1" s="1"/>
  <c r="F42" i="1"/>
  <c r="G48" i="1"/>
  <c r="F48" i="1"/>
  <c r="F50" i="1"/>
  <c r="G50" i="1"/>
  <c r="B65" i="1" s="1"/>
  <c r="F43" i="1"/>
  <c r="G43" i="1"/>
  <c r="B58" i="1" s="1"/>
  <c r="E49" i="1"/>
  <c r="E51" i="1"/>
  <c r="B63" i="1"/>
  <c r="C32" i="1"/>
  <c r="C33" i="1"/>
  <c r="C34" i="1"/>
  <c r="C35" i="1"/>
  <c r="B75" i="1" l="1"/>
  <c r="F51" i="1"/>
  <c r="G51" i="1"/>
  <c r="B64" i="1"/>
  <c r="G49" i="1"/>
  <c r="F49" i="1"/>
  <c r="B66" i="1"/>
  <c r="D45" i="1"/>
  <c r="E45" i="1" s="1"/>
  <c r="D44" i="1"/>
  <c r="E44" i="1" s="1"/>
  <c r="D47" i="1"/>
  <c r="E47" i="1" s="1"/>
  <c r="D46" i="1"/>
  <c r="E46" i="1" s="1"/>
  <c r="B19" i="1"/>
  <c r="B15" i="1"/>
  <c r="B18" i="1"/>
  <c r="B17" i="1"/>
  <c r="B14" i="1"/>
  <c r="B20" i="1"/>
  <c r="B16" i="1"/>
  <c r="G45" i="1" l="1"/>
  <c r="B60" i="1" s="1"/>
  <c r="F45" i="1"/>
  <c r="F46" i="1"/>
  <c r="G46" i="1"/>
  <c r="B61" i="1" s="1"/>
  <c r="G44" i="1"/>
  <c r="B59" i="1" s="1"/>
  <c r="B76" i="1" s="1"/>
  <c r="F44" i="1"/>
  <c r="F47" i="1"/>
  <c r="G47" i="1"/>
  <c r="B62" i="1" s="1"/>
  <c r="B77" i="1" l="1"/>
  <c r="B78" i="1" s="1"/>
  <c r="B79" i="1" s="1"/>
  <c r="B80" i="1" s="1"/>
  <c r="B81" i="1" s="1"/>
  <c r="B82" i="1" s="1"/>
  <c r="B83" i="1" s="1"/>
</calcChain>
</file>

<file path=xl/sharedStrings.xml><?xml version="1.0" encoding="utf-8"?>
<sst xmlns="http://schemas.openxmlformats.org/spreadsheetml/2006/main" count="30" uniqueCount="24">
  <si>
    <t>Year</t>
  </si>
  <si>
    <t>Cost (million $)</t>
  </si>
  <si>
    <t>Fixed Capital Investment</t>
  </si>
  <si>
    <t>Amount (million $)</t>
  </si>
  <si>
    <t>Revenue 1-10 years (/yr)</t>
  </si>
  <si>
    <t>COM ($/yr)</t>
  </si>
  <si>
    <t>Depreciation</t>
  </si>
  <si>
    <t>MACRS Method</t>
  </si>
  <si>
    <t>Yearly Depreciation (Million $)</t>
  </si>
  <si>
    <t>After tax profit after each year</t>
  </si>
  <si>
    <t>Pre-tax Profit</t>
  </si>
  <si>
    <t>After tax cash flow</t>
  </si>
  <si>
    <t>R_d</t>
  </si>
  <si>
    <t>COM_d</t>
  </si>
  <si>
    <t>d</t>
  </si>
  <si>
    <t>Tax</t>
  </si>
  <si>
    <t>After-tax Profit</t>
  </si>
  <si>
    <t>e.</t>
  </si>
  <si>
    <t>Discrete Discounted CFD</t>
  </si>
  <si>
    <t>Cummulative After Tax Cash Flow</t>
  </si>
  <si>
    <t>Items</t>
  </si>
  <si>
    <t>Diisopropyl Benzene Revenue ($/yr)</t>
  </si>
  <si>
    <t>Cumene Revenue ($/yr)</t>
  </si>
  <si>
    <t>Propane Revenue ($/yr)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</si>
</sst>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6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9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-Discounted Discrete CFD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Sheet1!$B$12:$B$24</c:f>
              <c:numCache>
                <c:formatCode>General</c:formatCode>
                <c:ptCount val="13"/>
                <c:pt idx="0">
                  <c:v>-10.78</c:v>
                </c:pt>
                <c:pt idx="1">
                  <c:v>7.6149999999999807</c:v>
                </c:pt>
                <c:pt idx="2">
                  <c:v>7.6149999999999807</c:v>
                </c:pt>
                <c:pt idx="3">
                  <c:v>7.6149999999999807</c:v>
                </c:pt>
                <c:pt idx="4">
                  <c:v>7.6149999999999807</c:v>
                </c:pt>
                <c:pt idx="5">
                  <c:v>7.6149999999999807</c:v>
                </c:pt>
                <c:pt idx="6">
                  <c:v>7.6149999999999807</c:v>
                </c:pt>
                <c:pt idx="7">
                  <c:v>7.6149999999999807</c:v>
                </c:pt>
                <c:pt idx="8">
                  <c:v>7.6149999999999807</c:v>
                </c:pt>
                <c:pt idx="9">
                  <c:v>7.6149999999999807</c:v>
                </c:pt>
                <c:pt idx="10">
                  <c:v>7.6149999999999807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8446-955D-84C307A9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9"/>
        <c:overlap val="-98"/>
        <c:axId val="1920652368"/>
        <c:axId val="1920654000"/>
      </c:barChart>
      <c:catAx>
        <c:axId val="19206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353134659372111"/>
              <c:y val="0.54172800434419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7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4000"/>
        <c:crosses val="autoZero"/>
        <c:auto val="1"/>
        <c:lblAlgn val="ctr"/>
        <c:lblOffset val="100"/>
        <c:noMultiLvlLbl val="0"/>
      </c:catAx>
      <c:valAx>
        <c:axId val="1920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MILLION $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417314095449501E-2"/>
              <c:y val="0.3748121882115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Discrete Discounted Cash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65754885088101E-2"/>
          <c:y val="0.1226280623608018"/>
          <c:w val="0.89464704000974737"/>
          <c:h val="0.8283741648106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After tax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Sheet1!$A$56:$A$66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Sheet1!$B$56:$B$66</c:f>
              <c:numCache>
                <c:formatCode>General</c:formatCode>
                <c:ptCount val="11"/>
                <c:pt idx="0">
                  <c:v>-10.78</c:v>
                </c:pt>
                <c:pt idx="1">
                  <c:v>4.8354434782608564</c:v>
                </c:pt>
                <c:pt idx="2">
                  <c:v>4.8346604158790152</c:v>
                </c:pt>
                <c:pt idx="3">
                  <c:v>3.8320956659817442</c:v>
                </c:pt>
                <c:pt idx="4">
                  <c:v>3.1090829791145671</c:v>
                </c:pt>
                <c:pt idx="5">
                  <c:v>2.7683429035778779</c:v>
                </c:pt>
                <c:pt idx="6">
                  <c:v>2.2236759857198991</c:v>
                </c:pt>
                <c:pt idx="7">
                  <c:v>1.7176563354086085</c:v>
                </c:pt>
                <c:pt idx="8">
                  <c:v>1.4936142047031338</c:v>
                </c:pt>
                <c:pt idx="9">
                  <c:v>1.2987949606114255</c:v>
                </c:pt>
                <c:pt idx="10">
                  <c:v>1.1293869222708017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5-014B-B72A-E8E17611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1066103728"/>
        <c:axId val="1067668448"/>
      </c:barChart>
      <c:catAx>
        <c:axId val="106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696629555734932"/>
              <c:y val="0.46999982463216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448"/>
        <c:crosses val="autoZero"/>
        <c:auto val="1"/>
        <c:lblAlgn val="ctr"/>
        <c:lblOffset val="100"/>
        <c:noMultiLvlLbl val="0"/>
      </c:catAx>
      <c:valAx>
        <c:axId val="1067668448"/>
        <c:scaling>
          <c:orientation val="minMax"/>
          <c:max val="6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36671286495377E-3"/>
              <c:y val="0.3410802658576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Discrete Discounted Cummulative Cash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65754885088101E-2"/>
          <c:y val="0.1226280623608018"/>
          <c:w val="0.89464704000974737"/>
          <c:h val="0.8283741648106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After tax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Sheet1!$A$56:$A$66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Sheet1!$B$73:$B$83</c:f>
              <c:numCache>
                <c:formatCode>General</c:formatCode>
                <c:ptCount val="11"/>
                <c:pt idx="0">
                  <c:v>-10.78</c:v>
                </c:pt>
                <c:pt idx="1">
                  <c:v>-5.944556521739143</c:v>
                </c:pt>
                <c:pt idx="2">
                  <c:v>-1.1098961058601278</c:v>
                </c:pt>
                <c:pt idx="3">
                  <c:v>2.7221995601216165</c:v>
                </c:pt>
                <c:pt idx="4">
                  <c:v>5.8312825392361836</c:v>
                </c:pt>
                <c:pt idx="5">
                  <c:v>8.5996254428140624</c:v>
                </c:pt>
                <c:pt idx="6">
                  <c:v>10.823301428533961</c:v>
                </c:pt>
                <c:pt idx="7">
                  <c:v>12.54095776394257</c:v>
                </c:pt>
                <c:pt idx="8">
                  <c:v>14.034571968645704</c:v>
                </c:pt>
                <c:pt idx="9">
                  <c:v>15.33336692925713</c:v>
                </c:pt>
                <c:pt idx="10">
                  <c:v>16.462753851527932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8C4F-8AE3-77AF88F3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1066103728"/>
        <c:axId val="1067668448"/>
      </c:barChart>
      <c:catAx>
        <c:axId val="106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34316179663962"/>
              <c:y val="0.6200404965175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448"/>
        <c:crosses val="autoZero"/>
        <c:auto val="1"/>
        <c:lblAlgn val="ctr"/>
        <c:lblOffset val="100"/>
        <c:noMultiLvlLbl val="0"/>
      </c:catAx>
      <c:valAx>
        <c:axId val="1067668448"/>
        <c:scaling>
          <c:orientation val="minMax"/>
          <c:max val="18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36671286495377E-3"/>
              <c:y val="0.3410802658576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 OF 50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7652347652354E-2"/>
          <c:y val="0.10582025677603424"/>
          <c:w val="0.83760224027940566"/>
          <c:h val="0.77099846114100212"/>
        </c:manualLayout>
      </c:layout>
      <c:scatterChart>
        <c:scatterStyle val="smoothMarker"/>
        <c:varyColors val="0"/>
        <c:ser>
          <c:idx val="0"/>
          <c:order val="0"/>
          <c:tx>
            <c:v>Variable Interest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Sheet1!$B$249:$B$298</c:f>
              <c:numCache>
                <c:formatCode>General</c:formatCode>
                <c:ptCount val="50"/>
              </c:numCache>
            </c:numRef>
          </c:xVal>
          <c:yVal>
            <c:numRef>
              <c:f>Sheet1!$A$249:$A$298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4-314E-A44C-535488B8465D}"/>
            </c:ext>
          </c:extLst>
        </c:ser>
        <c:ser>
          <c:idx val="1"/>
          <c:order val="1"/>
          <c:tx>
            <c:v>Fixed Interest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Sheet1!$D$249:$D$298</c:f>
              <c:numCache>
                <c:formatCode>General</c:formatCode>
                <c:ptCount val="50"/>
              </c:numCache>
            </c:numRef>
          </c:xVal>
          <c:yVal>
            <c:numRef>
              <c:f>Sheet1!$A$249:$A$298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4-314E-A44C-535488B8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90880"/>
        <c:axId val="1097510032"/>
      </c:scatterChart>
      <c:valAx>
        <c:axId val="10653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10032"/>
        <c:crosses val="autoZero"/>
        <c:crossBetween val="midCat"/>
      </c:valAx>
      <c:valAx>
        <c:axId val="1097510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3440811157352"/>
          <c:y val="0.11533444909971134"/>
          <c:w val="0.17967001468887736"/>
          <c:h val="9.391238636926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10</xdr:row>
      <xdr:rowOff>25400</xdr:rowOff>
    </xdr:from>
    <xdr:to>
      <xdr:col>9</xdr:col>
      <xdr:colOff>762000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0A6AA-9A7B-9141-953D-B0F8D103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120650</xdr:rowOff>
    </xdr:from>
    <xdr:to>
      <xdr:col>11</xdr:col>
      <xdr:colOff>787400</xdr:colOff>
      <xdr:row>68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D707D-88FA-E645-990E-7A706462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70</xdr:row>
      <xdr:rowOff>25400</xdr:rowOff>
    </xdr:from>
    <xdr:to>
      <xdr:col>12</xdr:col>
      <xdr:colOff>0</xdr:colOff>
      <xdr:row>84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CFE50-4F7F-5345-8C44-2754859EE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819150</xdr:colOff>
      <xdr:row>248</xdr:row>
      <xdr:rowOff>6350</xdr:rowOff>
    </xdr:from>
    <xdr:to>
      <xdr:col>12</xdr:col>
      <xdr:colOff>571500</xdr:colOff>
      <xdr:row>269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8C51C3-EFC5-5241-8286-3984CD43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AF11-84A7-1F4D-9A79-F219BF56B861}">
  <dimension ref="A2:G272"/>
  <sheetViews>
    <sheetView tabSelected="1" topLeftCell="B66" zoomScale="160" workbookViewId="0">
      <selection activeCell="B24" sqref="B24"/>
    </sheetView>
  </sheetViews>
  <sheetFormatPr baseColWidth="10" defaultRowHeight="16"/>
  <sheetData>
    <row r="2" spans="1:3">
      <c r="A2" t="s">
        <v>20</v>
      </c>
      <c r="C2" t="s">
        <v>1</v>
      </c>
    </row>
    <row r="3" spans="1:3">
      <c r="A3" t="s">
        <v>22</v>
      </c>
      <c r="C3">
        <v>115.75</v>
      </c>
    </row>
    <row r="4" spans="1:3">
      <c r="A4" t="s">
        <v>21</v>
      </c>
      <c r="C4">
        <f>8.445</f>
        <v>8.4450000000000003</v>
      </c>
    </row>
    <row r="5" spans="1:3">
      <c r="A5" t="s">
        <v>23</v>
      </c>
      <c r="C5">
        <f>2.1</f>
        <v>2.1</v>
      </c>
    </row>
    <row r="6" spans="1:3">
      <c r="A6" t="s">
        <v>4</v>
      </c>
      <c r="C6">
        <f>C3+C4+C5</f>
        <v>126.29499999999999</v>
      </c>
    </row>
    <row r="7" spans="1:3">
      <c r="A7" t="s">
        <v>5</v>
      </c>
      <c r="C7">
        <f>0.06+118.62</f>
        <v>118.68</v>
      </c>
    </row>
    <row r="8" spans="1:3">
      <c r="A8" t="s">
        <v>2</v>
      </c>
      <c r="C8">
        <v>10.78</v>
      </c>
    </row>
    <row r="11" spans="1:3">
      <c r="A11" t="s">
        <v>0</v>
      </c>
      <c r="B11" t="s">
        <v>3</v>
      </c>
    </row>
    <row r="12" spans="1:3">
      <c r="A12">
        <v>0</v>
      </c>
      <c r="B12">
        <f>-C8</f>
        <v>-10.78</v>
      </c>
    </row>
    <row r="13" spans="1:3">
      <c r="A13">
        <v>1</v>
      </c>
      <c r="B13">
        <f>C6-C7</f>
        <v>7.6149999999999807</v>
      </c>
    </row>
    <row r="14" spans="1:3">
      <c r="A14">
        <v>2</v>
      </c>
      <c r="B14">
        <f>C6-C7</f>
        <v>7.6149999999999807</v>
      </c>
    </row>
    <row r="15" spans="1:3">
      <c r="A15">
        <v>3</v>
      </c>
      <c r="B15">
        <f>$C$6-$C$7</f>
        <v>7.6149999999999807</v>
      </c>
    </row>
    <row r="16" spans="1:3">
      <c r="A16">
        <v>4</v>
      </c>
      <c r="B16">
        <f>$C$6-$C$7</f>
        <v>7.6149999999999807</v>
      </c>
    </row>
    <row r="17" spans="1:5">
      <c r="A17">
        <v>5</v>
      </c>
      <c r="B17">
        <f>$C$6-$C$7</f>
        <v>7.6149999999999807</v>
      </c>
    </row>
    <row r="18" spans="1:5">
      <c r="A18">
        <v>6</v>
      </c>
      <c r="B18">
        <f>$C$6-$C$7</f>
        <v>7.6149999999999807</v>
      </c>
    </row>
    <row r="19" spans="1:5">
      <c r="A19">
        <v>7</v>
      </c>
      <c r="B19">
        <f>$C$6-$C$7</f>
        <v>7.6149999999999807</v>
      </c>
    </row>
    <row r="20" spans="1:5">
      <c r="A20">
        <v>8</v>
      </c>
      <c r="B20">
        <f>$C$6-$C$7</f>
        <v>7.6149999999999807</v>
      </c>
    </row>
    <row r="21" spans="1:5">
      <c r="A21">
        <v>9</v>
      </c>
      <c r="B21">
        <f>$C$6-$C$7</f>
        <v>7.6149999999999807</v>
      </c>
    </row>
    <row r="22" spans="1:5">
      <c r="A22">
        <v>10</v>
      </c>
      <c r="B22">
        <f>$C$6-$C$7</f>
        <v>7.6149999999999807</v>
      </c>
    </row>
    <row r="28" spans="1:5">
      <c r="A28" t="s">
        <v>7</v>
      </c>
    </row>
    <row r="29" spans="1:5">
      <c r="A29" t="s">
        <v>0</v>
      </c>
      <c r="B29" t="s">
        <v>6</v>
      </c>
      <c r="C29" t="s">
        <v>8</v>
      </c>
    </row>
    <row r="30" spans="1:5">
      <c r="A30">
        <v>1</v>
      </c>
      <c r="B30" s="1">
        <v>0.2</v>
      </c>
      <c r="C30">
        <f>B30*$C$8</f>
        <v>2.1560000000000001</v>
      </c>
      <c r="E30" s="1"/>
    </row>
    <row r="31" spans="1:5">
      <c r="A31">
        <v>2</v>
      </c>
      <c r="B31" s="1">
        <v>0.32</v>
      </c>
      <c r="C31">
        <f>B31*$C$8</f>
        <v>3.4495999999999998</v>
      </c>
    </row>
    <row r="32" spans="1:5">
      <c r="A32">
        <v>3</v>
      </c>
      <c r="B32" s="2">
        <v>0.192</v>
      </c>
      <c r="C32">
        <f>B32*$C$8</f>
        <v>2.06976</v>
      </c>
    </row>
    <row r="33" spans="1:7">
      <c r="A33">
        <v>4</v>
      </c>
      <c r="B33" s="2">
        <v>0.1152</v>
      </c>
      <c r="C33">
        <f>B33*$C$8</f>
        <v>1.2418559999999998</v>
      </c>
    </row>
    <row r="34" spans="1:7">
      <c r="A34">
        <v>5</v>
      </c>
      <c r="B34" s="2">
        <v>0.1152</v>
      </c>
      <c r="C34">
        <f>B34*$C$8</f>
        <v>1.2418559999999998</v>
      </c>
    </row>
    <row r="35" spans="1:7">
      <c r="A35">
        <v>6</v>
      </c>
      <c r="B35" s="2">
        <v>5.7599999999999998E-2</v>
      </c>
      <c r="C35">
        <f>B35*$C$8</f>
        <v>0.62092799999999992</v>
      </c>
    </row>
    <row r="40" spans="1:7">
      <c r="A40" t="s">
        <v>9</v>
      </c>
    </row>
    <row r="41" spans="1:7">
      <c r="A41" t="s">
        <v>0</v>
      </c>
      <c r="B41" t="s">
        <v>12</v>
      </c>
      <c r="C41" t="s">
        <v>13</v>
      </c>
      <c r="D41" t="s">
        <v>14</v>
      </c>
      <c r="E41" t="s">
        <v>10</v>
      </c>
      <c r="F41" t="s">
        <v>15</v>
      </c>
      <c r="G41" t="s">
        <v>16</v>
      </c>
    </row>
    <row r="42" spans="1:7">
      <c r="A42">
        <v>1</v>
      </c>
      <c r="B42">
        <f>$C$6/(1.15^A42)</f>
        <v>109.82173913043478</v>
      </c>
      <c r="C42">
        <f>$C$7/(1.15^A42)</f>
        <v>103.20000000000002</v>
      </c>
      <c r="D42">
        <f>C30</f>
        <v>2.1560000000000001</v>
      </c>
      <c r="E42">
        <f>B42-C42-D42</f>
        <v>4.4657391304347609</v>
      </c>
      <c r="F42">
        <f>0.4*E42</f>
        <v>1.7862956521739044</v>
      </c>
      <c r="G42">
        <f>0.6*E42</f>
        <v>2.6794434782608563</v>
      </c>
    </row>
    <row r="43" spans="1:7">
      <c r="A43">
        <v>2</v>
      </c>
      <c r="B43">
        <f>$C$6/(1.15^A43)</f>
        <v>95.49716446124765</v>
      </c>
      <c r="C43">
        <f>$C$7/(1.15^A43)</f>
        <v>89.739130434782624</v>
      </c>
      <c r="D43">
        <f>C31</f>
        <v>3.4495999999999998</v>
      </c>
      <c r="E43">
        <f>B43-C43-D43</f>
        <v>2.3084340264650263</v>
      </c>
      <c r="F43">
        <f t="shared" ref="F43:F51" si="0">0.4*E43</f>
        <v>0.92337361058601053</v>
      </c>
      <c r="G43">
        <f t="shared" ref="G43:G51" si="1">0.6*E43</f>
        <v>1.3850604158790156</v>
      </c>
    </row>
    <row r="44" spans="1:7">
      <c r="A44">
        <v>3</v>
      </c>
      <c r="B44">
        <f>$C$6/(1.15^A44)</f>
        <v>83.041012574997964</v>
      </c>
      <c r="C44">
        <f>$C$7/(1.15^A44)</f>
        <v>78.03402646502839</v>
      </c>
      <c r="D44">
        <f t="shared" ref="D43:D47" si="2">C32</f>
        <v>2.06976</v>
      </c>
      <c r="E44">
        <f t="shared" ref="E43:E50" si="3">B44-C44-D44</f>
        <v>2.9372261099695742</v>
      </c>
      <c r="F44">
        <f t="shared" si="0"/>
        <v>1.1748904439878298</v>
      </c>
      <c r="G44">
        <f t="shared" si="1"/>
        <v>1.7623356659817444</v>
      </c>
    </row>
    <row r="45" spans="1:7">
      <c r="A45">
        <v>4</v>
      </c>
      <c r="B45">
        <f>$C$6/(1.15^A45)</f>
        <v>72.209576152172147</v>
      </c>
      <c r="C45">
        <f>$C$7/(1.15^A45)</f>
        <v>67.855675186981202</v>
      </c>
      <c r="D45">
        <f t="shared" si="2"/>
        <v>1.2418559999999998</v>
      </c>
      <c r="E45">
        <f t="shared" si="3"/>
        <v>3.1120449651909454</v>
      </c>
      <c r="F45">
        <f t="shared" si="0"/>
        <v>1.2448179860763782</v>
      </c>
      <c r="G45">
        <f t="shared" si="1"/>
        <v>1.8672269791145673</v>
      </c>
    </row>
    <row r="46" spans="1:7">
      <c r="A46">
        <v>5</v>
      </c>
      <c r="B46">
        <f>$C$6/(1.15^A46)</f>
        <v>62.790935784497513</v>
      </c>
      <c r="C46">
        <f>$C$7/(1.15^A46)</f>
        <v>59.00493494520105</v>
      </c>
      <c r="D46">
        <f t="shared" si="2"/>
        <v>1.2418559999999998</v>
      </c>
      <c r="E46">
        <f t="shared" si="3"/>
        <v>2.5441448392964632</v>
      </c>
      <c r="F46">
        <f t="shared" si="0"/>
        <v>1.0176579357185853</v>
      </c>
      <c r="G46">
        <f t="shared" si="1"/>
        <v>1.5264869035778779</v>
      </c>
    </row>
    <row r="47" spans="1:7">
      <c r="A47">
        <v>6</v>
      </c>
      <c r="B47">
        <f>$C$6/(1.15^A47)</f>
        <v>54.600813725650021</v>
      </c>
      <c r="C47">
        <f>$C$7/(1.15^A47)</f>
        <v>51.308639082783522</v>
      </c>
      <c r="D47">
        <f t="shared" si="2"/>
        <v>0.62092799999999992</v>
      </c>
      <c r="E47">
        <f t="shared" si="3"/>
        <v>2.6712466428664987</v>
      </c>
      <c r="F47">
        <f t="shared" si="0"/>
        <v>1.0684986571465995</v>
      </c>
      <c r="G47">
        <f t="shared" si="1"/>
        <v>1.6027479857198992</v>
      </c>
    </row>
    <row r="48" spans="1:7">
      <c r="A48">
        <v>7</v>
      </c>
      <c r="B48">
        <f>$C$6/(1.15^A48)</f>
        <v>47.478968457086985</v>
      </c>
      <c r="C48">
        <f>$C$7/(1.15^A48)</f>
        <v>44.616207898072638</v>
      </c>
      <c r="D48">
        <v>0</v>
      </c>
      <c r="E48">
        <f t="shared" si="3"/>
        <v>2.8627605590143475</v>
      </c>
      <c r="F48">
        <f t="shared" si="0"/>
        <v>1.1451042236057389</v>
      </c>
      <c r="G48">
        <f t="shared" si="1"/>
        <v>1.7176563354086085</v>
      </c>
    </row>
    <row r="49" spans="1:7">
      <c r="A49">
        <v>8</v>
      </c>
      <c r="B49">
        <f>$C$6/(1.15^A49)</f>
        <v>41.286059527901728</v>
      </c>
      <c r="C49">
        <f>$C$7/(1.15^A49)</f>
        <v>38.796702520063171</v>
      </c>
      <c r="D49">
        <v>0</v>
      </c>
      <c r="E49">
        <f t="shared" si="3"/>
        <v>2.4893570078385565</v>
      </c>
      <c r="F49">
        <f t="shared" si="0"/>
        <v>0.99574280313542263</v>
      </c>
      <c r="G49">
        <f t="shared" si="1"/>
        <v>1.4936142047031338</v>
      </c>
    </row>
    <row r="50" spans="1:7">
      <c r="A50">
        <v>9</v>
      </c>
      <c r="B50">
        <f>$C$6/(1.15^A50)</f>
        <v>35.900921328610202</v>
      </c>
      <c r="C50">
        <f>$C$7/(1.15^A50)</f>
        <v>33.736263060924493</v>
      </c>
      <c r="D50">
        <v>0</v>
      </c>
      <c r="E50">
        <f t="shared" si="3"/>
        <v>2.1646582676857093</v>
      </c>
      <c r="F50">
        <f t="shared" si="0"/>
        <v>0.86586330707428383</v>
      </c>
      <c r="G50">
        <f t="shared" si="1"/>
        <v>1.2987949606114255</v>
      </c>
    </row>
    <row r="51" spans="1:7">
      <c r="A51">
        <v>10</v>
      </c>
      <c r="B51">
        <f>$C$6/(1.15^A51)</f>
        <v>31.218192459661047</v>
      </c>
      <c r="C51">
        <f>$C$7/(1.15^A51)</f>
        <v>29.335880922543044</v>
      </c>
      <c r="D51">
        <v>0</v>
      </c>
      <c r="E51">
        <f>B51-C51-D51</f>
        <v>1.882311537118003</v>
      </c>
      <c r="F51">
        <f t="shared" si="0"/>
        <v>0.7529246148472013</v>
      </c>
      <c r="G51">
        <f t="shared" si="1"/>
        <v>1.1293869222708017</v>
      </c>
    </row>
    <row r="53" spans="1:7">
      <c r="E53" t="s">
        <v>17</v>
      </c>
    </row>
    <row r="54" spans="1:7">
      <c r="A54" t="s">
        <v>11</v>
      </c>
      <c r="E54" t="s">
        <v>18</v>
      </c>
    </row>
    <row r="55" spans="1:7">
      <c r="A55" t="s">
        <v>0</v>
      </c>
      <c r="B55" t="s">
        <v>11</v>
      </c>
      <c r="C55" s="4"/>
      <c r="D55" s="4"/>
      <c r="G55" s="4"/>
    </row>
    <row r="56" spans="1:7">
      <c r="A56">
        <v>0</v>
      </c>
      <c r="B56">
        <f>-C8</f>
        <v>-10.78</v>
      </c>
    </row>
    <row r="57" spans="1:7">
      <c r="A57">
        <v>1</v>
      </c>
      <c r="B57">
        <f>G42+D42</f>
        <v>4.8354434782608564</v>
      </c>
    </row>
    <row r="58" spans="1:7">
      <c r="A58">
        <v>2</v>
      </c>
      <c r="B58">
        <f>G43+D43</f>
        <v>4.8346604158790152</v>
      </c>
    </row>
    <row r="59" spans="1:7">
      <c r="A59">
        <v>3</v>
      </c>
      <c r="B59">
        <f>G44+D44</f>
        <v>3.8320956659817442</v>
      </c>
    </row>
    <row r="60" spans="1:7">
      <c r="A60">
        <v>4</v>
      </c>
      <c r="B60">
        <f>G45+D45</f>
        <v>3.1090829791145671</v>
      </c>
    </row>
    <row r="61" spans="1:7">
      <c r="A61">
        <v>5</v>
      </c>
      <c r="B61">
        <f>G46+D46</f>
        <v>2.7683429035778779</v>
      </c>
    </row>
    <row r="62" spans="1:7">
      <c r="A62">
        <v>6</v>
      </c>
      <c r="B62">
        <f>G47+D47</f>
        <v>2.2236759857198991</v>
      </c>
    </row>
    <row r="63" spans="1:7">
      <c r="A63">
        <v>7</v>
      </c>
      <c r="B63">
        <f t="shared" ref="B58:B65" si="4">G48+D48</f>
        <v>1.7176563354086085</v>
      </c>
    </row>
    <row r="64" spans="1:7">
      <c r="A64">
        <v>8</v>
      </c>
      <c r="B64">
        <f t="shared" si="4"/>
        <v>1.4936142047031338</v>
      </c>
    </row>
    <row r="65" spans="1:7">
      <c r="A65">
        <v>9</v>
      </c>
      <c r="B65">
        <f t="shared" si="4"/>
        <v>1.2987949606114255</v>
      </c>
    </row>
    <row r="66" spans="1:7">
      <c r="A66">
        <v>10</v>
      </c>
      <c r="B66">
        <f>G51+D51</f>
        <v>1.1293869222708017</v>
      </c>
      <c r="D66" s="4"/>
      <c r="G66" s="4"/>
    </row>
    <row r="71" spans="1:7">
      <c r="A71" t="s">
        <v>19</v>
      </c>
    </row>
    <row r="72" spans="1:7">
      <c r="A72" t="s">
        <v>0</v>
      </c>
      <c r="B72" t="s">
        <v>19</v>
      </c>
    </row>
    <row r="73" spans="1:7">
      <c r="A73">
        <v>0</v>
      </c>
      <c r="B73">
        <f>B56</f>
        <v>-10.78</v>
      </c>
    </row>
    <row r="74" spans="1:7">
      <c r="A74">
        <v>1</v>
      </c>
      <c r="B74">
        <f>B73+B57</f>
        <v>-5.944556521739143</v>
      </c>
    </row>
    <row r="75" spans="1:7">
      <c r="A75">
        <v>2</v>
      </c>
      <c r="B75">
        <f>B74+B58</f>
        <v>-1.1098961058601278</v>
      </c>
    </row>
    <row r="76" spans="1:7">
      <c r="A76">
        <v>3</v>
      </c>
      <c r="B76">
        <f>B75+B59</f>
        <v>2.7221995601216165</v>
      </c>
    </row>
    <row r="77" spans="1:7">
      <c r="A77">
        <v>4</v>
      </c>
      <c r="B77">
        <f t="shared" ref="B75:B83" si="5">B76+B60</f>
        <v>5.8312825392361836</v>
      </c>
    </row>
    <row r="78" spans="1:7">
      <c r="A78">
        <v>5</v>
      </c>
      <c r="B78">
        <f t="shared" si="5"/>
        <v>8.5996254428140624</v>
      </c>
    </row>
    <row r="79" spans="1:7">
      <c r="A79">
        <v>6</v>
      </c>
      <c r="B79">
        <f t="shared" si="5"/>
        <v>10.823301428533961</v>
      </c>
    </row>
    <row r="80" spans="1:7">
      <c r="A80">
        <v>7</v>
      </c>
      <c r="B80">
        <f t="shared" si="5"/>
        <v>12.54095776394257</v>
      </c>
    </row>
    <row r="81" spans="1:2">
      <c r="A81">
        <v>8</v>
      </c>
      <c r="B81">
        <f t="shared" si="5"/>
        <v>14.034571968645704</v>
      </c>
    </row>
    <row r="82" spans="1:2">
      <c r="A82">
        <v>9</v>
      </c>
      <c r="B82">
        <f t="shared" si="5"/>
        <v>15.33336692925713</v>
      </c>
    </row>
    <row r="83" spans="1:2">
      <c r="A83">
        <v>10</v>
      </c>
      <c r="B83">
        <f t="shared" si="5"/>
        <v>16.462753851527932</v>
      </c>
    </row>
    <row r="150" spans="3:3">
      <c r="C150" s="5"/>
    </row>
    <row r="151" spans="3:3">
      <c r="C151" s="5"/>
    </row>
    <row r="191" spans="3:6">
      <c r="C191" s="3"/>
      <c r="D191" s="3"/>
      <c r="E191" s="6"/>
      <c r="F191" s="3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72" spans="6:6">
      <c r="F272" s="8"/>
    </row>
  </sheetData>
  <sortState xmlns:xlrd2="http://schemas.microsoft.com/office/spreadsheetml/2017/richdata2" ref="B249:B298">
    <sortCondition ref="B2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Anjum</dc:creator>
  <cp:lastModifiedBy>Qasim Anjum</cp:lastModifiedBy>
  <dcterms:created xsi:type="dcterms:W3CDTF">2020-02-10T11:27:27Z</dcterms:created>
  <dcterms:modified xsi:type="dcterms:W3CDTF">2020-03-17T20:45:32Z</dcterms:modified>
</cp:coreProperties>
</file>