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1_7D6542FD25166755638BCB09ADB6E8B1955A59B4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JANUARI 2024" sheetId="6" r:id="rId1"/>
    <sheet name="FEBRUARI 2024" sheetId="7" r:id="rId2"/>
    <sheet name="MARET 2024" sheetId="8" r:id="rId3"/>
    <sheet name="APRIL 2024" sheetId="9" r:id="rId4"/>
  </sheets>
  <definedNames>
    <definedName name="_xlnm.Print_Area" localSheetId="3">'APRIL 2024'!$A$1:$M$117</definedName>
    <definedName name="_xlnm.Print_Area" localSheetId="1">'FEBRUARI 2024'!$A$1:$N$123</definedName>
    <definedName name="_xlnm.Print_Area" localSheetId="0">'JANUARI 2024'!$A$1:$N$117</definedName>
    <definedName name="_xlnm.Print_Area" localSheetId="2">'MARET 2024'!$A$1:$N$124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9" l="1"/>
  <c r="D147" i="9"/>
  <c r="D140" i="9"/>
  <c r="J107" i="9"/>
  <c r="I107" i="9"/>
  <c r="H107" i="9"/>
  <c r="J106" i="9"/>
  <c r="I106" i="9"/>
  <c r="H106" i="9"/>
  <c r="K106" i="9" s="1"/>
  <c r="J105" i="9"/>
  <c r="I105" i="9"/>
  <c r="H105" i="9"/>
  <c r="J104" i="9"/>
  <c r="I104" i="9"/>
  <c r="H104" i="9"/>
  <c r="J103" i="9"/>
  <c r="I103" i="9"/>
  <c r="H103" i="9"/>
  <c r="K103" i="9" s="1"/>
  <c r="J102" i="9"/>
  <c r="I102" i="9"/>
  <c r="H102" i="9"/>
  <c r="J101" i="9"/>
  <c r="I101" i="9"/>
  <c r="H101" i="9"/>
  <c r="K101" i="9" s="1"/>
  <c r="J100" i="9"/>
  <c r="I100" i="9"/>
  <c r="H100" i="9"/>
  <c r="K100" i="9" s="1"/>
  <c r="J99" i="9"/>
  <c r="I99" i="9"/>
  <c r="H99" i="9"/>
  <c r="J98" i="9"/>
  <c r="I98" i="9"/>
  <c r="H98" i="9"/>
  <c r="J97" i="9"/>
  <c r="I97" i="9"/>
  <c r="H97" i="9"/>
  <c r="J96" i="9"/>
  <c r="I96" i="9"/>
  <c r="H96" i="9"/>
  <c r="K96" i="9" s="1"/>
  <c r="J95" i="9"/>
  <c r="I95" i="9"/>
  <c r="J94" i="9"/>
  <c r="I94" i="9"/>
  <c r="H94" i="9"/>
  <c r="K94" i="9" s="1"/>
  <c r="J93" i="9"/>
  <c r="I93" i="9"/>
  <c r="H93" i="9"/>
  <c r="K93" i="9" s="1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M87" i="9"/>
  <c r="L87" i="9"/>
  <c r="J87" i="9"/>
  <c r="I87" i="9"/>
  <c r="H87" i="9"/>
  <c r="K87" i="9" s="1"/>
  <c r="J86" i="9"/>
  <c r="I86" i="9"/>
  <c r="H86" i="9"/>
  <c r="J85" i="9"/>
  <c r="I85" i="9"/>
  <c r="H85" i="9"/>
  <c r="M84" i="9"/>
  <c r="L84" i="9"/>
  <c r="J84" i="9"/>
  <c r="I84" i="9"/>
  <c r="H84" i="9"/>
  <c r="K84" i="9" s="1"/>
  <c r="M83" i="9"/>
  <c r="L83" i="9"/>
  <c r="J83" i="9"/>
  <c r="I83" i="9"/>
  <c r="H83" i="9"/>
  <c r="K83" i="9" s="1"/>
  <c r="M82" i="9"/>
  <c r="L82" i="9"/>
  <c r="J82" i="9"/>
  <c r="I82" i="9"/>
  <c r="H82" i="9"/>
  <c r="K82" i="9" s="1"/>
  <c r="M81" i="9"/>
  <c r="L81" i="9"/>
  <c r="J81" i="9"/>
  <c r="I81" i="9"/>
  <c r="H81" i="9"/>
  <c r="K81" i="9" s="1"/>
  <c r="M80" i="9"/>
  <c r="L80" i="9"/>
  <c r="J80" i="9"/>
  <c r="I80" i="9"/>
  <c r="H80" i="9"/>
  <c r="K80" i="9" s="1"/>
  <c r="M79" i="9"/>
  <c r="L79" i="9"/>
  <c r="J79" i="9"/>
  <c r="I79" i="9"/>
  <c r="H79" i="9"/>
  <c r="K79" i="9" s="1"/>
  <c r="J78" i="9"/>
  <c r="I78" i="9"/>
  <c r="H78" i="9"/>
  <c r="J77" i="9"/>
  <c r="I77" i="9"/>
  <c r="H77" i="9"/>
  <c r="M76" i="9"/>
  <c r="L76" i="9"/>
  <c r="J76" i="9"/>
  <c r="I76" i="9"/>
  <c r="H76" i="9"/>
  <c r="K76" i="9" s="1"/>
  <c r="M75" i="9"/>
  <c r="L75" i="9"/>
  <c r="J75" i="9"/>
  <c r="I75" i="9"/>
  <c r="H75" i="9"/>
  <c r="K75" i="9" s="1"/>
  <c r="M74" i="9"/>
  <c r="L74" i="9"/>
  <c r="J74" i="9"/>
  <c r="I74" i="9"/>
  <c r="H74" i="9"/>
  <c r="K74" i="9" s="1"/>
  <c r="J73" i="9"/>
  <c r="I73" i="9"/>
  <c r="H73" i="9"/>
  <c r="M72" i="9"/>
  <c r="L72" i="9"/>
  <c r="J72" i="9"/>
  <c r="I72" i="9"/>
  <c r="H72" i="9"/>
  <c r="K72" i="9" s="1"/>
  <c r="M71" i="9"/>
  <c r="L71" i="9"/>
  <c r="J71" i="9"/>
  <c r="I71" i="9"/>
  <c r="H71" i="9"/>
  <c r="K71" i="9" s="1"/>
  <c r="M70" i="9"/>
  <c r="L70" i="9"/>
  <c r="J70" i="9"/>
  <c r="I70" i="9"/>
  <c r="H70" i="9"/>
  <c r="K70" i="9" s="1"/>
  <c r="J69" i="9"/>
  <c r="I69" i="9"/>
  <c r="H69" i="9"/>
  <c r="M68" i="9"/>
  <c r="L68" i="9"/>
  <c r="J68" i="9"/>
  <c r="I68" i="9"/>
  <c r="H68" i="9"/>
  <c r="K68" i="9" s="1"/>
  <c r="M67" i="9"/>
  <c r="L67" i="9"/>
  <c r="J67" i="9"/>
  <c r="I67" i="9"/>
  <c r="H67" i="9"/>
  <c r="K67" i="9" s="1"/>
  <c r="M66" i="9"/>
  <c r="L66" i="9"/>
  <c r="J66" i="9"/>
  <c r="I66" i="9"/>
  <c r="H66" i="9"/>
  <c r="K66" i="9" s="1"/>
  <c r="M65" i="9"/>
  <c r="L65" i="9"/>
  <c r="J65" i="9"/>
  <c r="I65" i="9"/>
  <c r="H65" i="9"/>
  <c r="K65" i="9" s="1"/>
  <c r="M64" i="9"/>
  <c r="L64" i="9"/>
  <c r="J64" i="9"/>
  <c r="I64" i="9"/>
  <c r="H64" i="9"/>
  <c r="K64" i="9" s="1"/>
  <c r="M63" i="9"/>
  <c r="L63" i="9"/>
  <c r="J63" i="9"/>
  <c r="I63" i="9"/>
  <c r="H63" i="9"/>
  <c r="K63" i="9" s="1"/>
  <c r="M62" i="9"/>
  <c r="L62" i="9"/>
  <c r="J62" i="9"/>
  <c r="I62" i="9"/>
  <c r="H62" i="9"/>
  <c r="K62" i="9" s="1"/>
  <c r="J61" i="9"/>
  <c r="I61" i="9"/>
  <c r="H61" i="9"/>
  <c r="M60" i="9"/>
  <c r="L60" i="9"/>
  <c r="J60" i="9"/>
  <c r="I60" i="9"/>
  <c r="H60" i="9"/>
  <c r="K60" i="9" s="1"/>
  <c r="M59" i="9"/>
  <c r="L59" i="9"/>
  <c r="J59" i="9"/>
  <c r="I59" i="9"/>
  <c r="H59" i="9"/>
  <c r="K59" i="9" s="1"/>
  <c r="M58" i="9"/>
  <c r="L58" i="9"/>
  <c r="J58" i="9"/>
  <c r="I58" i="9"/>
  <c r="H58" i="9"/>
  <c r="K58" i="9" s="1"/>
  <c r="M57" i="9"/>
  <c r="L57" i="9"/>
  <c r="J57" i="9"/>
  <c r="I57" i="9"/>
  <c r="H57" i="9"/>
  <c r="K57" i="9" s="1"/>
  <c r="M56" i="9"/>
  <c r="L56" i="9"/>
  <c r="J56" i="9"/>
  <c r="I56" i="9"/>
  <c r="H56" i="9"/>
  <c r="K56" i="9" s="1"/>
  <c r="M55" i="9"/>
  <c r="L55" i="9"/>
  <c r="J55" i="9"/>
  <c r="I55" i="9"/>
  <c r="H55" i="9"/>
  <c r="K55" i="9" s="1"/>
  <c r="J54" i="9"/>
  <c r="I54" i="9"/>
  <c r="H54" i="9"/>
  <c r="M53" i="9"/>
  <c r="L53" i="9"/>
  <c r="J53" i="9"/>
  <c r="I53" i="9"/>
  <c r="H53" i="9"/>
  <c r="K53" i="9" s="1"/>
  <c r="M52" i="9"/>
  <c r="L52" i="9"/>
  <c r="J52" i="9"/>
  <c r="I52" i="9"/>
  <c r="H52" i="9"/>
  <c r="K52" i="9" s="1"/>
  <c r="M51" i="9"/>
  <c r="L51" i="9"/>
  <c r="J51" i="9"/>
  <c r="I51" i="9"/>
  <c r="H51" i="9"/>
  <c r="K51" i="9" s="1"/>
  <c r="M50" i="9"/>
  <c r="L50" i="9"/>
  <c r="J50" i="9"/>
  <c r="I50" i="9"/>
  <c r="H50" i="9"/>
  <c r="K50" i="9" s="1"/>
  <c r="M49" i="9"/>
  <c r="L49" i="9"/>
  <c r="J49" i="9"/>
  <c r="I49" i="9"/>
  <c r="H49" i="9"/>
  <c r="K49" i="9" s="1"/>
  <c r="M48" i="9"/>
  <c r="L48" i="9"/>
  <c r="J48" i="9"/>
  <c r="I48" i="9"/>
  <c r="H48" i="9"/>
  <c r="K48" i="9" s="1"/>
  <c r="M47" i="9"/>
  <c r="L47" i="9"/>
  <c r="J47" i="9"/>
  <c r="I47" i="9"/>
  <c r="H47" i="9"/>
  <c r="K47" i="9" s="1"/>
  <c r="M46" i="9"/>
  <c r="L46" i="9"/>
  <c r="J46" i="9"/>
  <c r="I46" i="9"/>
  <c r="H46" i="9"/>
  <c r="K46" i="9" s="1"/>
  <c r="M45" i="9"/>
  <c r="L45" i="9"/>
  <c r="J45" i="9"/>
  <c r="I45" i="9"/>
  <c r="H45" i="9"/>
  <c r="K45" i="9" s="1"/>
  <c r="M44" i="9"/>
  <c r="L44" i="9"/>
  <c r="J44" i="9"/>
  <c r="I44" i="9"/>
  <c r="H44" i="9"/>
  <c r="K44" i="9" s="1"/>
  <c r="M43" i="9"/>
  <c r="L43" i="9"/>
  <c r="J43" i="9"/>
  <c r="I43" i="9"/>
  <c r="H43" i="9"/>
  <c r="K43" i="9" s="1"/>
  <c r="M42" i="9"/>
  <c r="L42" i="9"/>
  <c r="J42" i="9"/>
  <c r="I42" i="9"/>
  <c r="H42" i="9"/>
  <c r="K42" i="9" s="1"/>
  <c r="J41" i="9"/>
  <c r="I41" i="9"/>
  <c r="H41" i="9"/>
  <c r="M40" i="9"/>
  <c r="L40" i="9"/>
  <c r="J40" i="9"/>
  <c r="I40" i="9"/>
  <c r="H40" i="9"/>
  <c r="K40" i="9" s="1"/>
  <c r="J39" i="9"/>
  <c r="I39" i="9"/>
  <c r="H39" i="9"/>
  <c r="M38" i="9"/>
  <c r="L38" i="9"/>
  <c r="J38" i="9"/>
  <c r="I38" i="9"/>
  <c r="H38" i="9"/>
  <c r="K38" i="9" s="1"/>
  <c r="M37" i="9"/>
  <c r="L37" i="9"/>
  <c r="J37" i="9"/>
  <c r="I37" i="9"/>
  <c r="H37" i="9"/>
  <c r="K37" i="9" s="1"/>
  <c r="J36" i="9"/>
  <c r="I36" i="9"/>
  <c r="H36" i="9"/>
  <c r="J35" i="9"/>
  <c r="I35" i="9"/>
  <c r="H35" i="9"/>
  <c r="J34" i="9"/>
  <c r="I34" i="9"/>
  <c r="H34" i="9"/>
  <c r="M33" i="9"/>
  <c r="L33" i="9"/>
  <c r="J33" i="9"/>
  <c r="I33" i="9"/>
  <c r="H33" i="9"/>
  <c r="K33" i="9" s="1"/>
  <c r="M32" i="9"/>
  <c r="L32" i="9"/>
  <c r="J32" i="9"/>
  <c r="I32" i="9"/>
  <c r="H32" i="9"/>
  <c r="K32" i="9" s="1"/>
  <c r="M31" i="9"/>
  <c r="L31" i="9"/>
  <c r="J31" i="9"/>
  <c r="I31" i="9"/>
  <c r="H31" i="9"/>
  <c r="K31" i="9" s="1"/>
  <c r="M30" i="9"/>
  <c r="L30" i="9"/>
  <c r="J30" i="9"/>
  <c r="I30" i="9"/>
  <c r="H30" i="9"/>
  <c r="K30" i="9" s="1"/>
  <c r="M29" i="9"/>
  <c r="L29" i="9"/>
  <c r="J29" i="9"/>
  <c r="I29" i="9"/>
  <c r="H29" i="9"/>
  <c r="K29" i="9" s="1"/>
  <c r="M28" i="9"/>
  <c r="L28" i="9"/>
  <c r="J28" i="9"/>
  <c r="I28" i="9"/>
  <c r="H28" i="9"/>
  <c r="K28" i="9" s="1"/>
  <c r="M27" i="9"/>
  <c r="L27" i="9"/>
  <c r="J27" i="9"/>
  <c r="I27" i="9"/>
  <c r="H27" i="9"/>
  <c r="K27" i="9" s="1"/>
  <c r="M26" i="9"/>
  <c r="L26" i="9"/>
  <c r="J26" i="9"/>
  <c r="I26" i="9"/>
  <c r="H26" i="9"/>
  <c r="K26" i="9" s="1"/>
  <c r="M25" i="9"/>
  <c r="L25" i="9"/>
  <c r="J25" i="9"/>
  <c r="I25" i="9"/>
  <c r="H25" i="9"/>
  <c r="K25" i="9" s="1"/>
  <c r="M24" i="9"/>
  <c r="L24" i="9"/>
  <c r="J24" i="9"/>
  <c r="I24" i="9"/>
  <c r="H24" i="9"/>
  <c r="K24" i="9" s="1"/>
  <c r="M23" i="9"/>
  <c r="L23" i="9"/>
  <c r="J23" i="9"/>
  <c r="I23" i="9"/>
  <c r="H23" i="9"/>
  <c r="K23" i="9" s="1"/>
  <c r="M22" i="9"/>
  <c r="L22" i="9"/>
  <c r="J22" i="9"/>
  <c r="I22" i="9"/>
  <c r="H22" i="9"/>
  <c r="K22" i="9" s="1"/>
  <c r="M21" i="9"/>
  <c r="L21" i="9"/>
  <c r="J21" i="9"/>
  <c r="I21" i="9"/>
  <c r="H21" i="9"/>
  <c r="K21" i="9" s="1"/>
  <c r="J20" i="9"/>
  <c r="I20" i="9"/>
  <c r="H20" i="9"/>
  <c r="M19" i="9"/>
  <c r="L19" i="9"/>
  <c r="J19" i="9"/>
  <c r="I19" i="9"/>
  <c r="H19" i="9"/>
  <c r="K19" i="9" s="1"/>
  <c r="M18" i="9"/>
  <c r="L18" i="9"/>
  <c r="J18" i="9"/>
  <c r="I18" i="9"/>
  <c r="H18" i="9"/>
  <c r="K18" i="9" s="1"/>
  <c r="J17" i="9"/>
  <c r="I17" i="9"/>
  <c r="H17" i="9"/>
  <c r="J16" i="9"/>
  <c r="I16" i="9"/>
  <c r="H16" i="9"/>
  <c r="M15" i="9"/>
  <c r="L15" i="9"/>
  <c r="J15" i="9"/>
  <c r="I15" i="9"/>
  <c r="H15" i="9"/>
  <c r="K15" i="9" s="1"/>
  <c r="M14" i="9"/>
  <c r="L14" i="9"/>
  <c r="J14" i="9"/>
  <c r="I14" i="9"/>
  <c r="H14" i="9"/>
  <c r="K14" i="9" s="1"/>
  <c r="M13" i="9"/>
  <c r="L13" i="9"/>
  <c r="J13" i="9"/>
  <c r="I13" i="9"/>
  <c r="H13" i="9"/>
  <c r="K13" i="9" s="1"/>
  <c r="M12" i="9"/>
  <c r="L12" i="9"/>
  <c r="J12" i="9"/>
  <c r="I12" i="9"/>
  <c r="H12" i="9"/>
  <c r="K12" i="9" s="1"/>
  <c r="J11" i="9"/>
  <c r="I11" i="9"/>
  <c r="H11" i="9"/>
  <c r="M10" i="9"/>
  <c r="L10" i="9"/>
  <c r="J10" i="9"/>
  <c r="I10" i="9"/>
  <c r="H10" i="9"/>
  <c r="K10" i="9" s="1"/>
  <c r="J9" i="9"/>
  <c r="I9" i="9"/>
  <c r="H9" i="9"/>
  <c r="M8" i="9"/>
  <c r="L8" i="9"/>
  <c r="J8" i="9"/>
  <c r="I8" i="9"/>
  <c r="H8" i="9"/>
  <c r="K8" i="9" s="1"/>
  <c r="M7" i="9"/>
  <c r="L7" i="9"/>
  <c r="J7" i="9"/>
  <c r="I7" i="9"/>
  <c r="H7" i="9"/>
  <c r="K7" i="9" s="1"/>
  <c r="M6" i="9"/>
  <c r="L6" i="9"/>
  <c r="J6" i="9"/>
  <c r="I6" i="9"/>
  <c r="H6" i="9"/>
  <c r="K6" i="9" s="1"/>
  <c r="M5" i="9"/>
  <c r="L5" i="9"/>
  <c r="J5" i="9"/>
  <c r="I5" i="9"/>
  <c r="H5" i="9"/>
  <c r="K5" i="9" s="1"/>
  <c r="M4" i="9"/>
  <c r="L4" i="9"/>
  <c r="J4" i="9"/>
  <c r="I4" i="9"/>
  <c r="H4" i="9"/>
  <c r="K4" i="9" s="1"/>
  <c r="G113" i="9" l="1"/>
  <c r="G116" i="9" s="1"/>
  <c r="M108" i="9"/>
  <c r="I108" i="9"/>
  <c r="L108" i="9"/>
  <c r="D149" i="9"/>
  <c r="K108" i="9"/>
  <c r="J108" i="9"/>
  <c r="D153" i="8"/>
  <c r="H111" i="8"/>
  <c r="I111" i="8"/>
  <c r="J111" i="8"/>
  <c r="D147" i="8"/>
  <c r="D155" i="8" s="1"/>
  <c r="J114" i="8"/>
  <c r="I114" i="8"/>
  <c r="H114" i="8"/>
  <c r="J113" i="8"/>
  <c r="I113" i="8"/>
  <c r="H113" i="8"/>
  <c r="K113" i="8" s="1"/>
  <c r="J112" i="8"/>
  <c r="I112" i="8"/>
  <c r="H112" i="8"/>
  <c r="J110" i="8"/>
  <c r="I110" i="8"/>
  <c r="H110" i="8"/>
  <c r="K110" i="8" s="1"/>
  <c r="J109" i="8"/>
  <c r="I109" i="8"/>
  <c r="H109" i="8"/>
  <c r="J108" i="8"/>
  <c r="I108" i="8"/>
  <c r="H108" i="8"/>
  <c r="K108" i="8" s="1"/>
  <c r="J107" i="8"/>
  <c r="I107" i="8"/>
  <c r="H107" i="8"/>
  <c r="K107" i="8" s="1"/>
  <c r="J106" i="8"/>
  <c r="I106" i="8"/>
  <c r="H106" i="8"/>
  <c r="J105" i="8"/>
  <c r="I105" i="8"/>
  <c r="H105" i="8"/>
  <c r="J104" i="8"/>
  <c r="I104" i="8"/>
  <c r="H104" i="8"/>
  <c r="J103" i="8"/>
  <c r="I103" i="8"/>
  <c r="H103" i="8"/>
  <c r="K103" i="8" s="1"/>
  <c r="J102" i="8"/>
  <c r="I102" i="8"/>
  <c r="H102" i="8"/>
  <c r="J101" i="8"/>
  <c r="I101" i="8"/>
  <c r="H101" i="8"/>
  <c r="K101" i="8" s="1"/>
  <c r="J100" i="8"/>
  <c r="I100" i="8"/>
  <c r="H100" i="8"/>
  <c r="K100" i="8" s="1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M94" i="8"/>
  <c r="L94" i="8"/>
  <c r="J94" i="8"/>
  <c r="I94" i="8"/>
  <c r="H94" i="8"/>
  <c r="K94" i="8" s="1"/>
  <c r="J93" i="8"/>
  <c r="I93" i="8"/>
  <c r="H93" i="8"/>
  <c r="J92" i="8"/>
  <c r="I92" i="8"/>
  <c r="H92" i="8"/>
  <c r="M91" i="8"/>
  <c r="L91" i="8"/>
  <c r="J91" i="8"/>
  <c r="I91" i="8"/>
  <c r="H91" i="8"/>
  <c r="K91" i="8" s="1"/>
  <c r="M90" i="8"/>
  <c r="L90" i="8"/>
  <c r="J90" i="8"/>
  <c r="I90" i="8"/>
  <c r="H90" i="8"/>
  <c r="K90" i="8" s="1"/>
  <c r="M89" i="8"/>
  <c r="L89" i="8"/>
  <c r="J89" i="8"/>
  <c r="I89" i="8"/>
  <c r="H89" i="8"/>
  <c r="K89" i="8" s="1"/>
  <c r="M88" i="8"/>
  <c r="L88" i="8"/>
  <c r="J88" i="8"/>
  <c r="I88" i="8"/>
  <c r="H88" i="8"/>
  <c r="K88" i="8" s="1"/>
  <c r="M87" i="8"/>
  <c r="L87" i="8"/>
  <c r="J87" i="8"/>
  <c r="I87" i="8"/>
  <c r="H87" i="8"/>
  <c r="K87" i="8" s="1"/>
  <c r="M86" i="8"/>
  <c r="L86" i="8"/>
  <c r="J86" i="8"/>
  <c r="I86" i="8"/>
  <c r="H86" i="8"/>
  <c r="K86" i="8" s="1"/>
  <c r="J85" i="8"/>
  <c r="I85" i="8"/>
  <c r="H85" i="8"/>
  <c r="J84" i="8"/>
  <c r="I84" i="8"/>
  <c r="H84" i="8"/>
  <c r="M83" i="8"/>
  <c r="L83" i="8"/>
  <c r="J83" i="8"/>
  <c r="I83" i="8"/>
  <c r="H83" i="8"/>
  <c r="K83" i="8" s="1"/>
  <c r="M82" i="8"/>
  <c r="L82" i="8"/>
  <c r="J82" i="8"/>
  <c r="I82" i="8"/>
  <c r="H82" i="8"/>
  <c r="K82" i="8" s="1"/>
  <c r="M81" i="8"/>
  <c r="L81" i="8"/>
  <c r="J81" i="8"/>
  <c r="I81" i="8"/>
  <c r="H81" i="8"/>
  <c r="K81" i="8" s="1"/>
  <c r="J80" i="8"/>
  <c r="I80" i="8"/>
  <c r="H80" i="8"/>
  <c r="M79" i="8"/>
  <c r="L79" i="8"/>
  <c r="J79" i="8"/>
  <c r="I79" i="8"/>
  <c r="H79" i="8"/>
  <c r="K79" i="8" s="1"/>
  <c r="M78" i="8"/>
  <c r="L78" i="8"/>
  <c r="J78" i="8"/>
  <c r="I78" i="8"/>
  <c r="H78" i="8"/>
  <c r="K78" i="8" s="1"/>
  <c r="M77" i="8"/>
  <c r="L77" i="8"/>
  <c r="J77" i="8"/>
  <c r="I77" i="8"/>
  <c r="H77" i="8"/>
  <c r="K77" i="8" s="1"/>
  <c r="J76" i="8"/>
  <c r="I76" i="8"/>
  <c r="H76" i="8"/>
  <c r="M75" i="8"/>
  <c r="L75" i="8"/>
  <c r="J75" i="8"/>
  <c r="I75" i="8"/>
  <c r="H75" i="8"/>
  <c r="K75" i="8" s="1"/>
  <c r="M74" i="8"/>
  <c r="L74" i="8"/>
  <c r="J74" i="8"/>
  <c r="I74" i="8"/>
  <c r="H74" i="8"/>
  <c r="K74" i="8" s="1"/>
  <c r="M73" i="8"/>
  <c r="L73" i="8"/>
  <c r="J73" i="8"/>
  <c r="I73" i="8"/>
  <c r="H73" i="8"/>
  <c r="K73" i="8" s="1"/>
  <c r="M72" i="8"/>
  <c r="L72" i="8"/>
  <c r="J72" i="8"/>
  <c r="I72" i="8"/>
  <c r="H72" i="8"/>
  <c r="K72" i="8" s="1"/>
  <c r="M71" i="8"/>
  <c r="L71" i="8"/>
  <c r="J71" i="8"/>
  <c r="I71" i="8"/>
  <c r="H71" i="8"/>
  <c r="K71" i="8" s="1"/>
  <c r="M70" i="8"/>
  <c r="L70" i="8"/>
  <c r="J70" i="8"/>
  <c r="I70" i="8"/>
  <c r="H70" i="8"/>
  <c r="K70" i="8" s="1"/>
  <c r="M69" i="8"/>
  <c r="L69" i="8"/>
  <c r="J69" i="8"/>
  <c r="I69" i="8"/>
  <c r="H69" i="8"/>
  <c r="K69" i="8" s="1"/>
  <c r="M68" i="8"/>
  <c r="L68" i="8"/>
  <c r="J68" i="8"/>
  <c r="I68" i="8"/>
  <c r="H68" i="8"/>
  <c r="K68" i="8" s="1"/>
  <c r="M67" i="8"/>
  <c r="L67" i="8"/>
  <c r="J67" i="8"/>
  <c r="I67" i="8"/>
  <c r="H67" i="8"/>
  <c r="K67" i="8" s="1"/>
  <c r="M66" i="8"/>
  <c r="L66" i="8"/>
  <c r="J66" i="8"/>
  <c r="I66" i="8"/>
  <c r="H66" i="8"/>
  <c r="K66" i="8" s="1"/>
  <c r="M65" i="8"/>
  <c r="L65" i="8"/>
  <c r="J65" i="8"/>
  <c r="I65" i="8"/>
  <c r="H65" i="8"/>
  <c r="K65" i="8" s="1"/>
  <c r="M64" i="8"/>
  <c r="L64" i="8"/>
  <c r="J64" i="8"/>
  <c r="I64" i="8"/>
  <c r="H64" i="8"/>
  <c r="K64" i="8" s="1"/>
  <c r="J63" i="8"/>
  <c r="I63" i="8"/>
  <c r="H63" i="8"/>
  <c r="M62" i="8"/>
  <c r="L62" i="8"/>
  <c r="J62" i="8"/>
  <c r="I62" i="8"/>
  <c r="H62" i="8"/>
  <c r="K62" i="8" s="1"/>
  <c r="M61" i="8"/>
  <c r="L61" i="8"/>
  <c r="J61" i="8"/>
  <c r="I61" i="8"/>
  <c r="H61" i="8"/>
  <c r="K61" i="8" s="1"/>
  <c r="M60" i="8"/>
  <c r="L60" i="8"/>
  <c r="J60" i="8"/>
  <c r="I60" i="8"/>
  <c r="H60" i="8"/>
  <c r="K60" i="8" s="1"/>
  <c r="M59" i="8"/>
  <c r="L59" i="8"/>
  <c r="J59" i="8"/>
  <c r="I59" i="8"/>
  <c r="H59" i="8"/>
  <c r="K59" i="8" s="1"/>
  <c r="M58" i="8"/>
  <c r="L58" i="8"/>
  <c r="J58" i="8"/>
  <c r="I58" i="8"/>
  <c r="H58" i="8"/>
  <c r="K58" i="8" s="1"/>
  <c r="M57" i="8"/>
  <c r="L57" i="8"/>
  <c r="J57" i="8"/>
  <c r="I57" i="8"/>
  <c r="H57" i="8"/>
  <c r="K57" i="8" s="1"/>
  <c r="J56" i="8"/>
  <c r="I56" i="8"/>
  <c r="H56" i="8"/>
  <c r="M55" i="8"/>
  <c r="L55" i="8"/>
  <c r="J55" i="8"/>
  <c r="I55" i="8"/>
  <c r="H55" i="8"/>
  <c r="K55" i="8" s="1"/>
  <c r="M54" i="8"/>
  <c r="L54" i="8"/>
  <c r="J54" i="8"/>
  <c r="I54" i="8"/>
  <c r="H54" i="8"/>
  <c r="K54" i="8" s="1"/>
  <c r="M53" i="8"/>
  <c r="L53" i="8"/>
  <c r="J53" i="8"/>
  <c r="I53" i="8"/>
  <c r="H53" i="8"/>
  <c r="K53" i="8" s="1"/>
  <c r="M52" i="8"/>
  <c r="L52" i="8"/>
  <c r="J52" i="8"/>
  <c r="I52" i="8"/>
  <c r="H52" i="8"/>
  <c r="K52" i="8" s="1"/>
  <c r="M51" i="8"/>
  <c r="L51" i="8"/>
  <c r="J51" i="8"/>
  <c r="I51" i="8"/>
  <c r="H51" i="8"/>
  <c r="K51" i="8" s="1"/>
  <c r="M50" i="8"/>
  <c r="L50" i="8"/>
  <c r="J50" i="8"/>
  <c r="I50" i="8"/>
  <c r="H50" i="8"/>
  <c r="K50" i="8" s="1"/>
  <c r="M49" i="8"/>
  <c r="L49" i="8"/>
  <c r="J49" i="8"/>
  <c r="I49" i="8"/>
  <c r="H49" i="8"/>
  <c r="K49" i="8" s="1"/>
  <c r="M48" i="8"/>
  <c r="L48" i="8"/>
  <c r="J48" i="8"/>
  <c r="I48" i="8"/>
  <c r="H48" i="8"/>
  <c r="K48" i="8" s="1"/>
  <c r="M47" i="8"/>
  <c r="L47" i="8"/>
  <c r="J47" i="8"/>
  <c r="I47" i="8"/>
  <c r="H47" i="8"/>
  <c r="K47" i="8" s="1"/>
  <c r="M46" i="8"/>
  <c r="L46" i="8"/>
  <c r="J46" i="8"/>
  <c r="I46" i="8"/>
  <c r="H46" i="8"/>
  <c r="K46" i="8" s="1"/>
  <c r="M45" i="8"/>
  <c r="L45" i="8"/>
  <c r="J45" i="8"/>
  <c r="I45" i="8"/>
  <c r="H45" i="8"/>
  <c r="K45" i="8" s="1"/>
  <c r="M44" i="8"/>
  <c r="L44" i="8"/>
  <c r="J44" i="8"/>
  <c r="I44" i="8"/>
  <c r="H44" i="8"/>
  <c r="K44" i="8" s="1"/>
  <c r="J43" i="8"/>
  <c r="I43" i="8"/>
  <c r="H43" i="8"/>
  <c r="M42" i="8"/>
  <c r="L42" i="8"/>
  <c r="J42" i="8"/>
  <c r="I42" i="8"/>
  <c r="H42" i="8"/>
  <c r="K42" i="8" s="1"/>
  <c r="J41" i="8"/>
  <c r="I41" i="8"/>
  <c r="H41" i="8"/>
  <c r="M40" i="8"/>
  <c r="L40" i="8"/>
  <c r="J40" i="8"/>
  <c r="I40" i="8"/>
  <c r="H40" i="8"/>
  <c r="K40" i="8" s="1"/>
  <c r="M39" i="8"/>
  <c r="L39" i="8"/>
  <c r="J39" i="8"/>
  <c r="I39" i="8"/>
  <c r="H39" i="8"/>
  <c r="K39" i="8" s="1"/>
  <c r="J38" i="8"/>
  <c r="I38" i="8"/>
  <c r="H38" i="8"/>
  <c r="J37" i="8"/>
  <c r="I37" i="8"/>
  <c r="H37" i="8"/>
  <c r="J36" i="8"/>
  <c r="I36" i="8"/>
  <c r="H36" i="8"/>
  <c r="M35" i="8"/>
  <c r="L35" i="8"/>
  <c r="J35" i="8"/>
  <c r="I35" i="8"/>
  <c r="H35" i="8"/>
  <c r="K35" i="8" s="1"/>
  <c r="M34" i="8"/>
  <c r="L34" i="8"/>
  <c r="J34" i="8"/>
  <c r="I34" i="8"/>
  <c r="H34" i="8"/>
  <c r="K34" i="8" s="1"/>
  <c r="M33" i="8"/>
  <c r="L33" i="8"/>
  <c r="J33" i="8"/>
  <c r="I33" i="8"/>
  <c r="H33" i="8"/>
  <c r="K33" i="8" s="1"/>
  <c r="M32" i="8"/>
  <c r="L32" i="8"/>
  <c r="J32" i="8"/>
  <c r="I32" i="8"/>
  <c r="H32" i="8"/>
  <c r="K32" i="8" s="1"/>
  <c r="M31" i="8"/>
  <c r="L31" i="8"/>
  <c r="J31" i="8"/>
  <c r="I31" i="8"/>
  <c r="H31" i="8"/>
  <c r="K31" i="8" s="1"/>
  <c r="M30" i="8"/>
  <c r="L30" i="8"/>
  <c r="J30" i="8"/>
  <c r="I30" i="8"/>
  <c r="H30" i="8"/>
  <c r="K30" i="8" s="1"/>
  <c r="M29" i="8"/>
  <c r="L29" i="8"/>
  <c r="J29" i="8"/>
  <c r="I29" i="8"/>
  <c r="H29" i="8"/>
  <c r="K29" i="8" s="1"/>
  <c r="M28" i="8"/>
  <c r="L28" i="8"/>
  <c r="J28" i="8"/>
  <c r="I28" i="8"/>
  <c r="H28" i="8"/>
  <c r="K28" i="8" s="1"/>
  <c r="M27" i="8"/>
  <c r="L27" i="8"/>
  <c r="J27" i="8"/>
  <c r="I27" i="8"/>
  <c r="H27" i="8"/>
  <c r="K27" i="8" s="1"/>
  <c r="M26" i="8"/>
  <c r="L26" i="8"/>
  <c r="J26" i="8"/>
  <c r="I26" i="8"/>
  <c r="H26" i="8"/>
  <c r="K26" i="8" s="1"/>
  <c r="M25" i="8"/>
  <c r="L25" i="8"/>
  <c r="J25" i="8"/>
  <c r="I25" i="8"/>
  <c r="H25" i="8"/>
  <c r="K25" i="8" s="1"/>
  <c r="M24" i="8"/>
  <c r="L24" i="8"/>
  <c r="J24" i="8"/>
  <c r="I24" i="8"/>
  <c r="H24" i="8"/>
  <c r="K24" i="8" s="1"/>
  <c r="M23" i="8"/>
  <c r="L23" i="8"/>
  <c r="J23" i="8"/>
  <c r="I23" i="8"/>
  <c r="H23" i="8"/>
  <c r="K23" i="8" s="1"/>
  <c r="M22" i="8"/>
  <c r="L22" i="8"/>
  <c r="J22" i="8"/>
  <c r="I22" i="8"/>
  <c r="H22" i="8"/>
  <c r="K22" i="8" s="1"/>
  <c r="J21" i="8"/>
  <c r="I21" i="8"/>
  <c r="H21" i="8"/>
  <c r="M20" i="8"/>
  <c r="L20" i="8"/>
  <c r="J20" i="8"/>
  <c r="I20" i="8"/>
  <c r="H20" i="8"/>
  <c r="K20" i="8" s="1"/>
  <c r="M19" i="8"/>
  <c r="L19" i="8"/>
  <c r="J19" i="8"/>
  <c r="I19" i="8"/>
  <c r="H19" i="8"/>
  <c r="K19" i="8" s="1"/>
  <c r="J18" i="8"/>
  <c r="I18" i="8"/>
  <c r="H18" i="8"/>
  <c r="J17" i="8"/>
  <c r="I17" i="8"/>
  <c r="H17" i="8"/>
  <c r="M16" i="8"/>
  <c r="L16" i="8"/>
  <c r="J16" i="8"/>
  <c r="I16" i="8"/>
  <c r="H16" i="8"/>
  <c r="K16" i="8" s="1"/>
  <c r="M15" i="8"/>
  <c r="L15" i="8"/>
  <c r="J15" i="8"/>
  <c r="I15" i="8"/>
  <c r="H15" i="8"/>
  <c r="K15" i="8" s="1"/>
  <c r="M14" i="8"/>
  <c r="L14" i="8"/>
  <c r="J14" i="8"/>
  <c r="I14" i="8"/>
  <c r="H14" i="8"/>
  <c r="K14" i="8" s="1"/>
  <c r="M13" i="8"/>
  <c r="L13" i="8"/>
  <c r="J13" i="8"/>
  <c r="I13" i="8"/>
  <c r="H13" i="8"/>
  <c r="K13" i="8" s="1"/>
  <c r="J12" i="8"/>
  <c r="I12" i="8"/>
  <c r="H12" i="8"/>
  <c r="M11" i="8"/>
  <c r="L11" i="8"/>
  <c r="J11" i="8"/>
  <c r="I11" i="8"/>
  <c r="H11" i="8"/>
  <c r="K11" i="8" s="1"/>
  <c r="J10" i="8"/>
  <c r="I10" i="8"/>
  <c r="H10" i="8"/>
  <c r="M9" i="8"/>
  <c r="L9" i="8"/>
  <c r="J9" i="8"/>
  <c r="I9" i="8"/>
  <c r="H9" i="8"/>
  <c r="K9" i="8" s="1"/>
  <c r="M8" i="8"/>
  <c r="L8" i="8"/>
  <c r="J8" i="8"/>
  <c r="I8" i="8"/>
  <c r="H8" i="8"/>
  <c r="K8" i="8" s="1"/>
  <c r="M7" i="8"/>
  <c r="L7" i="8"/>
  <c r="J7" i="8"/>
  <c r="I7" i="8"/>
  <c r="H7" i="8"/>
  <c r="K7" i="8" s="1"/>
  <c r="M6" i="8"/>
  <c r="L6" i="8"/>
  <c r="J6" i="8"/>
  <c r="I6" i="8"/>
  <c r="H6" i="8"/>
  <c r="K6" i="8" s="1"/>
  <c r="M5" i="8"/>
  <c r="L5" i="8"/>
  <c r="J5" i="8"/>
  <c r="I5" i="8"/>
  <c r="H5" i="8"/>
  <c r="K5" i="8" s="1"/>
  <c r="G120" i="8" l="1"/>
  <c r="G123" i="8" s="1"/>
  <c r="I115" i="8"/>
  <c r="M115" i="8"/>
  <c r="L115" i="8"/>
  <c r="K115" i="8"/>
  <c r="J115" i="8"/>
  <c r="D146" i="7"/>
  <c r="C166" i="7" l="1"/>
  <c r="H98" i="7" l="1"/>
  <c r="I98" i="7"/>
  <c r="J98" i="7"/>
  <c r="H99" i="7"/>
  <c r="I99" i="7"/>
  <c r="J99" i="7"/>
  <c r="H85" i="7"/>
  <c r="I85" i="7"/>
  <c r="J85" i="7"/>
  <c r="H84" i="7"/>
  <c r="I84" i="7"/>
  <c r="J84" i="7"/>
  <c r="H41" i="7"/>
  <c r="I41" i="7"/>
  <c r="J41" i="7"/>
  <c r="H17" i="7"/>
  <c r="I17" i="7"/>
  <c r="J17" i="7"/>
  <c r="J113" i="7"/>
  <c r="I113" i="7"/>
  <c r="H113" i="7"/>
  <c r="J112" i="7"/>
  <c r="I112" i="7"/>
  <c r="H112" i="7"/>
  <c r="K112" i="7" s="1"/>
  <c r="J111" i="7"/>
  <c r="I111" i="7"/>
  <c r="H111" i="7"/>
  <c r="J110" i="7"/>
  <c r="I110" i="7"/>
  <c r="H110" i="7"/>
  <c r="K110" i="7" s="1"/>
  <c r="J109" i="7"/>
  <c r="I109" i="7"/>
  <c r="H109" i="7"/>
  <c r="J108" i="7"/>
  <c r="I108" i="7"/>
  <c r="H108" i="7"/>
  <c r="K108" i="7" s="1"/>
  <c r="J107" i="7"/>
  <c r="I107" i="7"/>
  <c r="H107" i="7"/>
  <c r="K107" i="7" s="1"/>
  <c r="J106" i="7"/>
  <c r="I106" i="7"/>
  <c r="H106" i="7"/>
  <c r="J105" i="7"/>
  <c r="I105" i="7"/>
  <c r="H105" i="7"/>
  <c r="J104" i="7"/>
  <c r="I104" i="7"/>
  <c r="H104" i="7"/>
  <c r="J103" i="7"/>
  <c r="I103" i="7"/>
  <c r="H103" i="7"/>
  <c r="K103" i="7" s="1"/>
  <c r="J102" i="7"/>
  <c r="I102" i="7"/>
  <c r="H102" i="7"/>
  <c r="J101" i="7"/>
  <c r="I101" i="7"/>
  <c r="H101" i="7"/>
  <c r="K101" i="7" s="1"/>
  <c r="J100" i="7"/>
  <c r="I100" i="7"/>
  <c r="H100" i="7"/>
  <c r="K100" i="7" s="1"/>
  <c r="J97" i="7"/>
  <c r="I97" i="7"/>
  <c r="H97" i="7"/>
  <c r="J96" i="7"/>
  <c r="I96" i="7"/>
  <c r="H96" i="7"/>
  <c r="J95" i="7"/>
  <c r="I95" i="7"/>
  <c r="H95" i="7"/>
  <c r="M94" i="7"/>
  <c r="L94" i="7"/>
  <c r="J94" i="7"/>
  <c r="I94" i="7"/>
  <c r="H94" i="7"/>
  <c r="K94" i="7" s="1"/>
  <c r="J93" i="7"/>
  <c r="I93" i="7"/>
  <c r="H93" i="7"/>
  <c r="J92" i="7"/>
  <c r="I92" i="7"/>
  <c r="H92" i="7"/>
  <c r="M91" i="7"/>
  <c r="L91" i="7"/>
  <c r="J91" i="7"/>
  <c r="I91" i="7"/>
  <c r="H91" i="7"/>
  <c r="K91" i="7" s="1"/>
  <c r="M90" i="7"/>
  <c r="L90" i="7"/>
  <c r="J90" i="7"/>
  <c r="I90" i="7"/>
  <c r="H90" i="7"/>
  <c r="K90" i="7" s="1"/>
  <c r="M89" i="7"/>
  <c r="L89" i="7"/>
  <c r="J89" i="7"/>
  <c r="I89" i="7"/>
  <c r="H89" i="7"/>
  <c r="K89" i="7" s="1"/>
  <c r="M88" i="7"/>
  <c r="L88" i="7"/>
  <c r="J88" i="7"/>
  <c r="I88" i="7"/>
  <c r="H88" i="7"/>
  <c r="K88" i="7" s="1"/>
  <c r="M87" i="7"/>
  <c r="L87" i="7"/>
  <c r="J87" i="7"/>
  <c r="I87" i="7"/>
  <c r="H87" i="7"/>
  <c r="K87" i="7" s="1"/>
  <c r="M86" i="7"/>
  <c r="L86" i="7"/>
  <c r="J86" i="7"/>
  <c r="I86" i="7"/>
  <c r="H86" i="7"/>
  <c r="K86" i="7" s="1"/>
  <c r="M83" i="7"/>
  <c r="L83" i="7"/>
  <c r="J83" i="7"/>
  <c r="I83" i="7"/>
  <c r="H83" i="7"/>
  <c r="K83" i="7" s="1"/>
  <c r="M82" i="7"/>
  <c r="L82" i="7"/>
  <c r="J82" i="7"/>
  <c r="I82" i="7"/>
  <c r="H82" i="7"/>
  <c r="K82" i="7" s="1"/>
  <c r="M81" i="7"/>
  <c r="L81" i="7"/>
  <c r="J81" i="7"/>
  <c r="I81" i="7"/>
  <c r="H81" i="7"/>
  <c r="K81" i="7" s="1"/>
  <c r="J80" i="7"/>
  <c r="I80" i="7"/>
  <c r="H80" i="7"/>
  <c r="M79" i="7"/>
  <c r="L79" i="7"/>
  <c r="J79" i="7"/>
  <c r="I79" i="7"/>
  <c r="H79" i="7"/>
  <c r="K79" i="7" s="1"/>
  <c r="M78" i="7"/>
  <c r="L78" i="7"/>
  <c r="J78" i="7"/>
  <c r="I78" i="7"/>
  <c r="H78" i="7"/>
  <c r="K78" i="7" s="1"/>
  <c r="M77" i="7"/>
  <c r="L77" i="7"/>
  <c r="J77" i="7"/>
  <c r="I77" i="7"/>
  <c r="H77" i="7"/>
  <c r="K77" i="7" s="1"/>
  <c r="J76" i="7"/>
  <c r="I76" i="7"/>
  <c r="H76" i="7"/>
  <c r="M75" i="7"/>
  <c r="L75" i="7"/>
  <c r="J75" i="7"/>
  <c r="I75" i="7"/>
  <c r="H75" i="7"/>
  <c r="K75" i="7" s="1"/>
  <c r="M74" i="7"/>
  <c r="L74" i="7"/>
  <c r="J74" i="7"/>
  <c r="I74" i="7"/>
  <c r="H74" i="7"/>
  <c r="K74" i="7" s="1"/>
  <c r="M73" i="7"/>
  <c r="L73" i="7"/>
  <c r="J73" i="7"/>
  <c r="I73" i="7"/>
  <c r="H73" i="7"/>
  <c r="K73" i="7" s="1"/>
  <c r="M72" i="7"/>
  <c r="L72" i="7"/>
  <c r="J72" i="7"/>
  <c r="I72" i="7"/>
  <c r="H72" i="7"/>
  <c r="K72" i="7" s="1"/>
  <c r="M71" i="7"/>
  <c r="L71" i="7"/>
  <c r="J71" i="7"/>
  <c r="I71" i="7"/>
  <c r="H71" i="7"/>
  <c r="K71" i="7" s="1"/>
  <c r="M70" i="7"/>
  <c r="L70" i="7"/>
  <c r="J70" i="7"/>
  <c r="I70" i="7"/>
  <c r="H70" i="7"/>
  <c r="K70" i="7" s="1"/>
  <c r="M69" i="7"/>
  <c r="L69" i="7"/>
  <c r="J69" i="7"/>
  <c r="I69" i="7"/>
  <c r="H69" i="7"/>
  <c r="K69" i="7" s="1"/>
  <c r="M68" i="7"/>
  <c r="L68" i="7"/>
  <c r="J68" i="7"/>
  <c r="I68" i="7"/>
  <c r="H68" i="7"/>
  <c r="K68" i="7" s="1"/>
  <c r="M67" i="7"/>
  <c r="L67" i="7"/>
  <c r="J67" i="7"/>
  <c r="I67" i="7"/>
  <c r="H67" i="7"/>
  <c r="K67" i="7" s="1"/>
  <c r="M66" i="7"/>
  <c r="L66" i="7"/>
  <c r="J66" i="7"/>
  <c r="I66" i="7"/>
  <c r="H66" i="7"/>
  <c r="K66" i="7" s="1"/>
  <c r="M65" i="7"/>
  <c r="L65" i="7"/>
  <c r="J65" i="7"/>
  <c r="I65" i="7"/>
  <c r="H65" i="7"/>
  <c r="K65" i="7" s="1"/>
  <c r="M64" i="7"/>
  <c r="L64" i="7"/>
  <c r="J64" i="7"/>
  <c r="I64" i="7"/>
  <c r="H64" i="7"/>
  <c r="K64" i="7" s="1"/>
  <c r="J63" i="7"/>
  <c r="I63" i="7"/>
  <c r="H63" i="7"/>
  <c r="M62" i="7"/>
  <c r="L62" i="7"/>
  <c r="J62" i="7"/>
  <c r="I62" i="7"/>
  <c r="H62" i="7"/>
  <c r="K62" i="7" s="1"/>
  <c r="M61" i="7"/>
  <c r="L61" i="7"/>
  <c r="J61" i="7"/>
  <c r="I61" i="7"/>
  <c r="H61" i="7"/>
  <c r="K61" i="7" s="1"/>
  <c r="M60" i="7"/>
  <c r="L60" i="7"/>
  <c r="J60" i="7"/>
  <c r="I60" i="7"/>
  <c r="H60" i="7"/>
  <c r="K60" i="7" s="1"/>
  <c r="M59" i="7"/>
  <c r="L59" i="7"/>
  <c r="J59" i="7"/>
  <c r="I59" i="7"/>
  <c r="H59" i="7"/>
  <c r="K59" i="7" s="1"/>
  <c r="M58" i="7"/>
  <c r="L58" i="7"/>
  <c r="J58" i="7"/>
  <c r="I58" i="7"/>
  <c r="H58" i="7"/>
  <c r="K58" i="7" s="1"/>
  <c r="M57" i="7"/>
  <c r="L57" i="7"/>
  <c r="J57" i="7"/>
  <c r="I57" i="7"/>
  <c r="H57" i="7"/>
  <c r="K57" i="7" s="1"/>
  <c r="J56" i="7"/>
  <c r="I56" i="7"/>
  <c r="H56" i="7"/>
  <c r="M55" i="7"/>
  <c r="L55" i="7"/>
  <c r="J55" i="7"/>
  <c r="I55" i="7"/>
  <c r="H55" i="7"/>
  <c r="K55" i="7" s="1"/>
  <c r="M54" i="7"/>
  <c r="L54" i="7"/>
  <c r="J54" i="7"/>
  <c r="I54" i="7"/>
  <c r="H54" i="7"/>
  <c r="K54" i="7" s="1"/>
  <c r="M53" i="7"/>
  <c r="L53" i="7"/>
  <c r="J53" i="7"/>
  <c r="I53" i="7"/>
  <c r="H53" i="7"/>
  <c r="K53" i="7" s="1"/>
  <c r="M52" i="7"/>
  <c r="L52" i="7"/>
  <c r="J52" i="7"/>
  <c r="I52" i="7"/>
  <c r="H52" i="7"/>
  <c r="K52" i="7" s="1"/>
  <c r="M51" i="7"/>
  <c r="L51" i="7"/>
  <c r="J51" i="7"/>
  <c r="I51" i="7"/>
  <c r="H51" i="7"/>
  <c r="K51" i="7" s="1"/>
  <c r="M50" i="7"/>
  <c r="L50" i="7"/>
  <c r="J50" i="7"/>
  <c r="I50" i="7"/>
  <c r="H50" i="7"/>
  <c r="K50" i="7" s="1"/>
  <c r="M49" i="7"/>
  <c r="L49" i="7"/>
  <c r="J49" i="7"/>
  <c r="I49" i="7"/>
  <c r="H49" i="7"/>
  <c r="K49" i="7" s="1"/>
  <c r="M48" i="7"/>
  <c r="L48" i="7"/>
  <c r="J48" i="7"/>
  <c r="I48" i="7"/>
  <c r="H48" i="7"/>
  <c r="K48" i="7" s="1"/>
  <c r="M47" i="7"/>
  <c r="L47" i="7"/>
  <c r="J47" i="7"/>
  <c r="I47" i="7"/>
  <c r="H47" i="7"/>
  <c r="K47" i="7" s="1"/>
  <c r="M46" i="7"/>
  <c r="L46" i="7"/>
  <c r="J46" i="7"/>
  <c r="I46" i="7"/>
  <c r="H46" i="7"/>
  <c r="K46" i="7" s="1"/>
  <c r="M45" i="7"/>
  <c r="L45" i="7"/>
  <c r="J45" i="7"/>
  <c r="I45" i="7"/>
  <c r="H45" i="7"/>
  <c r="K45" i="7" s="1"/>
  <c r="M44" i="7"/>
  <c r="L44" i="7"/>
  <c r="J44" i="7"/>
  <c r="I44" i="7"/>
  <c r="H44" i="7"/>
  <c r="K44" i="7" s="1"/>
  <c r="J43" i="7"/>
  <c r="I43" i="7"/>
  <c r="H43" i="7"/>
  <c r="M42" i="7"/>
  <c r="L42" i="7"/>
  <c r="J42" i="7"/>
  <c r="I42" i="7"/>
  <c r="H42" i="7"/>
  <c r="K42" i="7" s="1"/>
  <c r="M40" i="7"/>
  <c r="L40" i="7"/>
  <c r="J40" i="7"/>
  <c r="I40" i="7"/>
  <c r="H40" i="7"/>
  <c r="K40" i="7" s="1"/>
  <c r="M39" i="7"/>
  <c r="L39" i="7"/>
  <c r="J39" i="7"/>
  <c r="I39" i="7"/>
  <c r="H39" i="7"/>
  <c r="K39" i="7" s="1"/>
  <c r="J38" i="7"/>
  <c r="I38" i="7"/>
  <c r="H38" i="7"/>
  <c r="J37" i="7"/>
  <c r="I37" i="7"/>
  <c r="H37" i="7"/>
  <c r="J36" i="7"/>
  <c r="I36" i="7"/>
  <c r="H36" i="7"/>
  <c r="M35" i="7"/>
  <c r="L35" i="7"/>
  <c r="J35" i="7"/>
  <c r="I35" i="7"/>
  <c r="H35" i="7"/>
  <c r="K35" i="7" s="1"/>
  <c r="M34" i="7"/>
  <c r="L34" i="7"/>
  <c r="J34" i="7"/>
  <c r="I34" i="7"/>
  <c r="H34" i="7"/>
  <c r="K34" i="7" s="1"/>
  <c r="M33" i="7"/>
  <c r="L33" i="7"/>
  <c r="J33" i="7"/>
  <c r="I33" i="7"/>
  <c r="H33" i="7"/>
  <c r="K33" i="7" s="1"/>
  <c r="M32" i="7"/>
  <c r="L32" i="7"/>
  <c r="J32" i="7"/>
  <c r="I32" i="7"/>
  <c r="H32" i="7"/>
  <c r="K32" i="7" s="1"/>
  <c r="M31" i="7"/>
  <c r="L31" i="7"/>
  <c r="J31" i="7"/>
  <c r="I31" i="7"/>
  <c r="H31" i="7"/>
  <c r="K31" i="7" s="1"/>
  <c r="M30" i="7"/>
  <c r="L30" i="7"/>
  <c r="J30" i="7"/>
  <c r="I30" i="7"/>
  <c r="H30" i="7"/>
  <c r="K30" i="7" s="1"/>
  <c r="M29" i="7"/>
  <c r="L29" i="7"/>
  <c r="J29" i="7"/>
  <c r="I29" i="7"/>
  <c r="H29" i="7"/>
  <c r="K29" i="7" s="1"/>
  <c r="M28" i="7"/>
  <c r="L28" i="7"/>
  <c r="J28" i="7"/>
  <c r="I28" i="7"/>
  <c r="H28" i="7"/>
  <c r="K28" i="7" s="1"/>
  <c r="M27" i="7"/>
  <c r="L27" i="7"/>
  <c r="J27" i="7"/>
  <c r="I27" i="7"/>
  <c r="H27" i="7"/>
  <c r="K27" i="7" s="1"/>
  <c r="M26" i="7"/>
  <c r="L26" i="7"/>
  <c r="J26" i="7"/>
  <c r="I26" i="7"/>
  <c r="H26" i="7"/>
  <c r="K26" i="7" s="1"/>
  <c r="M25" i="7"/>
  <c r="L25" i="7"/>
  <c r="J25" i="7"/>
  <c r="I25" i="7"/>
  <c r="H25" i="7"/>
  <c r="K25" i="7" s="1"/>
  <c r="M24" i="7"/>
  <c r="L24" i="7"/>
  <c r="J24" i="7"/>
  <c r="I24" i="7"/>
  <c r="H24" i="7"/>
  <c r="K24" i="7" s="1"/>
  <c r="M23" i="7"/>
  <c r="L23" i="7"/>
  <c r="J23" i="7"/>
  <c r="I23" i="7"/>
  <c r="H23" i="7"/>
  <c r="K23" i="7" s="1"/>
  <c r="M22" i="7"/>
  <c r="L22" i="7"/>
  <c r="J22" i="7"/>
  <c r="I22" i="7"/>
  <c r="H22" i="7"/>
  <c r="K22" i="7" s="1"/>
  <c r="J21" i="7"/>
  <c r="I21" i="7"/>
  <c r="H21" i="7"/>
  <c r="M20" i="7"/>
  <c r="L20" i="7"/>
  <c r="J20" i="7"/>
  <c r="I20" i="7"/>
  <c r="H20" i="7"/>
  <c r="K20" i="7" s="1"/>
  <c r="M19" i="7"/>
  <c r="L19" i="7"/>
  <c r="J19" i="7"/>
  <c r="I19" i="7"/>
  <c r="H19" i="7"/>
  <c r="K19" i="7" s="1"/>
  <c r="J18" i="7"/>
  <c r="I18" i="7"/>
  <c r="H18" i="7"/>
  <c r="M16" i="7"/>
  <c r="L16" i="7"/>
  <c r="J16" i="7"/>
  <c r="I16" i="7"/>
  <c r="H16" i="7"/>
  <c r="K16" i="7" s="1"/>
  <c r="M15" i="7"/>
  <c r="L15" i="7"/>
  <c r="J15" i="7"/>
  <c r="I15" i="7"/>
  <c r="H15" i="7"/>
  <c r="K15" i="7" s="1"/>
  <c r="M14" i="7"/>
  <c r="L14" i="7"/>
  <c r="J14" i="7"/>
  <c r="I14" i="7"/>
  <c r="H14" i="7"/>
  <c r="K14" i="7" s="1"/>
  <c r="M13" i="7"/>
  <c r="L13" i="7"/>
  <c r="J13" i="7"/>
  <c r="I13" i="7"/>
  <c r="H13" i="7"/>
  <c r="K13" i="7" s="1"/>
  <c r="J12" i="7"/>
  <c r="I12" i="7"/>
  <c r="H12" i="7"/>
  <c r="M11" i="7"/>
  <c r="L11" i="7"/>
  <c r="J11" i="7"/>
  <c r="I11" i="7"/>
  <c r="H11" i="7"/>
  <c r="K11" i="7" s="1"/>
  <c r="J10" i="7"/>
  <c r="I10" i="7"/>
  <c r="H10" i="7"/>
  <c r="M9" i="7"/>
  <c r="L9" i="7"/>
  <c r="J9" i="7"/>
  <c r="I9" i="7"/>
  <c r="H9" i="7"/>
  <c r="K9" i="7" s="1"/>
  <c r="M8" i="7"/>
  <c r="L8" i="7"/>
  <c r="J8" i="7"/>
  <c r="I8" i="7"/>
  <c r="H8" i="7"/>
  <c r="K8" i="7" s="1"/>
  <c r="M7" i="7"/>
  <c r="L7" i="7"/>
  <c r="J7" i="7"/>
  <c r="I7" i="7"/>
  <c r="H7" i="7"/>
  <c r="K7" i="7" s="1"/>
  <c r="M6" i="7"/>
  <c r="L6" i="7"/>
  <c r="J6" i="7"/>
  <c r="I6" i="7"/>
  <c r="H6" i="7"/>
  <c r="K6" i="7" s="1"/>
  <c r="M5" i="7"/>
  <c r="L5" i="7"/>
  <c r="J5" i="7"/>
  <c r="I5" i="7"/>
  <c r="H5" i="7"/>
  <c r="K5" i="7" s="1"/>
  <c r="D157" i="7" l="1"/>
  <c r="G119" i="7"/>
  <c r="G122" i="7" s="1"/>
  <c r="I114" i="7"/>
  <c r="M114" i="7"/>
  <c r="L114" i="7"/>
  <c r="K114" i="7"/>
  <c r="J114" i="7"/>
  <c r="D146" i="6"/>
  <c r="D140" i="6"/>
  <c r="J107" i="6"/>
  <c r="I107" i="6"/>
  <c r="H107" i="6"/>
  <c r="J106" i="6"/>
  <c r="I106" i="6"/>
  <c r="H106" i="6"/>
  <c r="K106" i="6" s="1"/>
  <c r="J105" i="6"/>
  <c r="I105" i="6"/>
  <c r="H105" i="6"/>
  <c r="J104" i="6"/>
  <c r="I104" i="6"/>
  <c r="H104" i="6"/>
  <c r="K104" i="6" s="1"/>
  <c r="J103" i="6"/>
  <c r="I103" i="6"/>
  <c r="H103" i="6"/>
  <c r="J102" i="6"/>
  <c r="I102" i="6"/>
  <c r="H102" i="6"/>
  <c r="K102" i="6" s="1"/>
  <c r="J101" i="6"/>
  <c r="I101" i="6"/>
  <c r="H101" i="6"/>
  <c r="K101" i="6" s="1"/>
  <c r="J100" i="6"/>
  <c r="I100" i="6"/>
  <c r="H100" i="6"/>
  <c r="J99" i="6"/>
  <c r="I99" i="6"/>
  <c r="H99" i="6"/>
  <c r="J98" i="6"/>
  <c r="I98" i="6"/>
  <c r="H98" i="6"/>
  <c r="J97" i="6"/>
  <c r="I97" i="6"/>
  <c r="H97" i="6"/>
  <c r="K97" i="6" s="1"/>
  <c r="J96" i="6"/>
  <c r="I96" i="6"/>
  <c r="H96" i="6"/>
  <c r="J95" i="6"/>
  <c r="I95" i="6"/>
  <c r="H95" i="6"/>
  <c r="K95" i="6" s="1"/>
  <c r="J94" i="6"/>
  <c r="I94" i="6"/>
  <c r="H94" i="6"/>
  <c r="K94" i="6" s="1"/>
  <c r="J93" i="6"/>
  <c r="I93" i="6"/>
  <c r="H93" i="6"/>
  <c r="J92" i="6"/>
  <c r="I92" i="6"/>
  <c r="H92" i="6"/>
  <c r="J91" i="6"/>
  <c r="I91" i="6"/>
  <c r="H91" i="6"/>
  <c r="M90" i="6"/>
  <c r="L90" i="6"/>
  <c r="J90" i="6"/>
  <c r="I90" i="6"/>
  <c r="H90" i="6"/>
  <c r="K90" i="6" s="1"/>
  <c r="J89" i="6"/>
  <c r="I89" i="6"/>
  <c r="H89" i="6"/>
  <c r="J88" i="6"/>
  <c r="I88" i="6"/>
  <c r="H88" i="6"/>
  <c r="M87" i="6"/>
  <c r="L87" i="6"/>
  <c r="J87" i="6"/>
  <c r="I87" i="6"/>
  <c r="H87" i="6"/>
  <c r="K87" i="6" s="1"/>
  <c r="M86" i="6"/>
  <c r="L86" i="6"/>
  <c r="J86" i="6"/>
  <c r="I86" i="6"/>
  <c r="H86" i="6"/>
  <c r="K86" i="6" s="1"/>
  <c r="M85" i="6"/>
  <c r="L85" i="6"/>
  <c r="J85" i="6"/>
  <c r="I85" i="6"/>
  <c r="H85" i="6"/>
  <c r="K85" i="6" s="1"/>
  <c r="M84" i="6"/>
  <c r="L84" i="6"/>
  <c r="J84" i="6"/>
  <c r="I84" i="6"/>
  <c r="H84" i="6"/>
  <c r="K84" i="6" s="1"/>
  <c r="M83" i="6"/>
  <c r="L83" i="6"/>
  <c r="J83" i="6"/>
  <c r="I83" i="6"/>
  <c r="H83" i="6"/>
  <c r="K83" i="6" s="1"/>
  <c r="M82" i="6"/>
  <c r="L82" i="6"/>
  <c r="J82" i="6"/>
  <c r="I82" i="6"/>
  <c r="H82" i="6"/>
  <c r="K82" i="6" s="1"/>
  <c r="M81" i="6"/>
  <c r="L81" i="6"/>
  <c r="J81" i="6"/>
  <c r="I81" i="6"/>
  <c r="H81" i="6"/>
  <c r="K81" i="6" s="1"/>
  <c r="M80" i="6"/>
  <c r="L80" i="6"/>
  <c r="J80" i="6"/>
  <c r="I80" i="6"/>
  <c r="H80" i="6"/>
  <c r="K80" i="6" s="1"/>
  <c r="M79" i="6"/>
  <c r="L79" i="6"/>
  <c r="J79" i="6"/>
  <c r="I79" i="6"/>
  <c r="H79" i="6"/>
  <c r="K79" i="6" s="1"/>
  <c r="J78" i="6"/>
  <c r="I78" i="6"/>
  <c r="H78" i="6"/>
  <c r="M77" i="6"/>
  <c r="L77" i="6"/>
  <c r="J77" i="6"/>
  <c r="I77" i="6"/>
  <c r="H77" i="6"/>
  <c r="K77" i="6" s="1"/>
  <c r="M76" i="6"/>
  <c r="L76" i="6"/>
  <c r="J76" i="6"/>
  <c r="I76" i="6"/>
  <c r="H76" i="6"/>
  <c r="K76" i="6" s="1"/>
  <c r="M75" i="6"/>
  <c r="L75" i="6"/>
  <c r="J75" i="6"/>
  <c r="I75" i="6"/>
  <c r="H75" i="6"/>
  <c r="K75" i="6" s="1"/>
  <c r="J74" i="6"/>
  <c r="I74" i="6"/>
  <c r="H74" i="6"/>
  <c r="M73" i="6"/>
  <c r="L73" i="6"/>
  <c r="J73" i="6"/>
  <c r="I73" i="6"/>
  <c r="H73" i="6"/>
  <c r="K73" i="6" s="1"/>
  <c r="M72" i="6"/>
  <c r="L72" i="6"/>
  <c r="J72" i="6"/>
  <c r="I72" i="6"/>
  <c r="H72" i="6"/>
  <c r="K72" i="6" s="1"/>
  <c r="M71" i="6"/>
  <c r="L71" i="6"/>
  <c r="J71" i="6"/>
  <c r="I71" i="6"/>
  <c r="H71" i="6"/>
  <c r="K71" i="6" s="1"/>
  <c r="M70" i="6"/>
  <c r="L70" i="6"/>
  <c r="J70" i="6"/>
  <c r="I70" i="6"/>
  <c r="H70" i="6"/>
  <c r="K70" i="6" s="1"/>
  <c r="M69" i="6"/>
  <c r="L69" i="6"/>
  <c r="J69" i="6"/>
  <c r="I69" i="6"/>
  <c r="H69" i="6"/>
  <c r="K69" i="6" s="1"/>
  <c r="M68" i="6"/>
  <c r="L68" i="6"/>
  <c r="J68" i="6"/>
  <c r="I68" i="6"/>
  <c r="H68" i="6"/>
  <c r="K68" i="6" s="1"/>
  <c r="M67" i="6"/>
  <c r="L67" i="6"/>
  <c r="J67" i="6"/>
  <c r="I67" i="6"/>
  <c r="H67" i="6"/>
  <c r="K67" i="6" s="1"/>
  <c r="M66" i="6"/>
  <c r="L66" i="6"/>
  <c r="J66" i="6"/>
  <c r="I66" i="6"/>
  <c r="H66" i="6"/>
  <c r="K66" i="6" s="1"/>
  <c r="M65" i="6"/>
  <c r="L65" i="6"/>
  <c r="J65" i="6"/>
  <c r="I65" i="6"/>
  <c r="H65" i="6"/>
  <c r="K65" i="6" s="1"/>
  <c r="M64" i="6"/>
  <c r="L64" i="6"/>
  <c r="J64" i="6"/>
  <c r="I64" i="6"/>
  <c r="H64" i="6"/>
  <c r="K64" i="6" s="1"/>
  <c r="M63" i="6"/>
  <c r="L63" i="6"/>
  <c r="J63" i="6"/>
  <c r="I63" i="6"/>
  <c r="H63" i="6"/>
  <c r="K63" i="6" s="1"/>
  <c r="M62" i="6"/>
  <c r="L62" i="6"/>
  <c r="J62" i="6"/>
  <c r="I62" i="6"/>
  <c r="H62" i="6"/>
  <c r="K62" i="6" s="1"/>
  <c r="J61" i="6"/>
  <c r="I61" i="6"/>
  <c r="H61" i="6"/>
  <c r="M60" i="6"/>
  <c r="L60" i="6"/>
  <c r="J60" i="6"/>
  <c r="I60" i="6"/>
  <c r="H60" i="6"/>
  <c r="K60" i="6" s="1"/>
  <c r="M59" i="6"/>
  <c r="L59" i="6"/>
  <c r="J59" i="6"/>
  <c r="I59" i="6"/>
  <c r="H59" i="6"/>
  <c r="K59" i="6" s="1"/>
  <c r="M58" i="6"/>
  <c r="L58" i="6"/>
  <c r="J58" i="6"/>
  <c r="I58" i="6"/>
  <c r="H58" i="6"/>
  <c r="K58" i="6" s="1"/>
  <c r="M57" i="6"/>
  <c r="L57" i="6"/>
  <c r="J57" i="6"/>
  <c r="I57" i="6"/>
  <c r="H57" i="6"/>
  <c r="K57" i="6" s="1"/>
  <c r="M56" i="6"/>
  <c r="L56" i="6"/>
  <c r="J56" i="6"/>
  <c r="I56" i="6"/>
  <c r="H56" i="6"/>
  <c r="K56" i="6" s="1"/>
  <c r="M55" i="6"/>
  <c r="L55" i="6"/>
  <c r="J55" i="6"/>
  <c r="I55" i="6"/>
  <c r="H55" i="6"/>
  <c r="K55" i="6" s="1"/>
  <c r="J54" i="6"/>
  <c r="I54" i="6"/>
  <c r="H54" i="6"/>
  <c r="M53" i="6"/>
  <c r="L53" i="6"/>
  <c r="J53" i="6"/>
  <c r="I53" i="6"/>
  <c r="H53" i="6"/>
  <c r="K53" i="6" s="1"/>
  <c r="M52" i="6"/>
  <c r="L52" i="6"/>
  <c r="J52" i="6"/>
  <c r="I52" i="6"/>
  <c r="H52" i="6"/>
  <c r="K52" i="6" s="1"/>
  <c r="M51" i="6"/>
  <c r="L51" i="6"/>
  <c r="J51" i="6"/>
  <c r="I51" i="6"/>
  <c r="H51" i="6"/>
  <c r="K51" i="6" s="1"/>
  <c r="M50" i="6"/>
  <c r="L50" i="6"/>
  <c r="J50" i="6"/>
  <c r="I50" i="6"/>
  <c r="H50" i="6"/>
  <c r="K50" i="6" s="1"/>
  <c r="M49" i="6"/>
  <c r="L49" i="6"/>
  <c r="J49" i="6"/>
  <c r="I49" i="6"/>
  <c r="H49" i="6"/>
  <c r="K49" i="6" s="1"/>
  <c r="M48" i="6"/>
  <c r="L48" i="6"/>
  <c r="J48" i="6"/>
  <c r="I48" i="6"/>
  <c r="H48" i="6"/>
  <c r="K48" i="6" s="1"/>
  <c r="M47" i="6"/>
  <c r="L47" i="6"/>
  <c r="J47" i="6"/>
  <c r="I47" i="6"/>
  <c r="H47" i="6"/>
  <c r="K47" i="6" s="1"/>
  <c r="M46" i="6"/>
  <c r="L46" i="6"/>
  <c r="J46" i="6"/>
  <c r="I46" i="6"/>
  <c r="H46" i="6"/>
  <c r="K46" i="6" s="1"/>
  <c r="M45" i="6"/>
  <c r="L45" i="6"/>
  <c r="J45" i="6"/>
  <c r="I45" i="6"/>
  <c r="H45" i="6"/>
  <c r="K45" i="6" s="1"/>
  <c r="M44" i="6"/>
  <c r="L44" i="6"/>
  <c r="J44" i="6"/>
  <c r="I44" i="6"/>
  <c r="H44" i="6"/>
  <c r="K44" i="6" s="1"/>
  <c r="M43" i="6"/>
  <c r="L43" i="6"/>
  <c r="J43" i="6"/>
  <c r="I43" i="6"/>
  <c r="H43" i="6"/>
  <c r="K43" i="6" s="1"/>
  <c r="M42" i="6"/>
  <c r="L42" i="6"/>
  <c r="J42" i="6"/>
  <c r="I42" i="6"/>
  <c r="H42" i="6"/>
  <c r="K42" i="6" s="1"/>
  <c r="J41" i="6"/>
  <c r="I41" i="6"/>
  <c r="H41" i="6"/>
  <c r="M40" i="6"/>
  <c r="L40" i="6"/>
  <c r="J40" i="6"/>
  <c r="I40" i="6"/>
  <c r="H40" i="6"/>
  <c r="K40" i="6" s="1"/>
  <c r="M39" i="6"/>
  <c r="L39" i="6"/>
  <c r="J39" i="6"/>
  <c r="I39" i="6"/>
  <c r="H39" i="6"/>
  <c r="K39" i="6" s="1"/>
  <c r="M38" i="6"/>
  <c r="L38" i="6"/>
  <c r="J38" i="6"/>
  <c r="I38" i="6"/>
  <c r="H38" i="6"/>
  <c r="K38" i="6" s="1"/>
  <c r="J37" i="6"/>
  <c r="I37" i="6"/>
  <c r="H37" i="6"/>
  <c r="J36" i="6"/>
  <c r="I36" i="6"/>
  <c r="H36" i="6"/>
  <c r="J35" i="6"/>
  <c r="I35" i="6"/>
  <c r="H35" i="6"/>
  <c r="M34" i="6"/>
  <c r="L34" i="6"/>
  <c r="J34" i="6"/>
  <c r="I34" i="6"/>
  <c r="H34" i="6"/>
  <c r="K34" i="6" s="1"/>
  <c r="M33" i="6"/>
  <c r="L33" i="6"/>
  <c r="J33" i="6"/>
  <c r="I33" i="6"/>
  <c r="H33" i="6"/>
  <c r="K33" i="6" s="1"/>
  <c r="M32" i="6"/>
  <c r="L32" i="6"/>
  <c r="J32" i="6"/>
  <c r="I32" i="6"/>
  <c r="H32" i="6"/>
  <c r="K32" i="6" s="1"/>
  <c r="M31" i="6"/>
  <c r="L31" i="6"/>
  <c r="J31" i="6"/>
  <c r="I31" i="6"/>
  <c r="H31" i="6"/>
  <c r="K31" i="6" s="1"/>
  <c r="M30" i="6"/>
  <c r="L30" i="6"/>
  <c r="J30" i="6"/>
  <c r="I30" i="6"/>
  <c r="H30" i="6"/>
  <c r="K30" i="6" s="1"/>
  <c r="M29" i="6"/>
  <c r="L29" i="6"/>
  <c r="J29" i="6"/>
  <c r="I29" i="6"/>
  <c r="H29" i="6"/>
  <c r="K29" i="6" s="1"/>
  <c r="M28" i="6"/>
  <c r="L28" i="6"/>
  <c r="J28" i="6"/>
  <c r="I28" i="6"/>
  <c r="H28" i="6"/>
  <c r="K28" i="6" s="1"/>
  <c r="M27" i="6"/>
  <c r="L27" i="6"/>
  <c r="J27" i="6"/>
  <c r="I27" i="6"/>
  <c r="H27" i="6"/>
  <c r="K27" i="6" s="1"/>
  <c r="M26" i="6"/>
  <c r="L26" i="6"/>
  <c r="J26" i="6"/>
  <c r="I26" i="6"/>
  <c r="H26" i="6"/>
  <c r="K26" i="6" s="1"/>
  <c r="M25" i="6"/>
  <c r="L25" i="6"/>
  <c r="J25" i="6"/>
  <c r="I25" i="6"/>
  <c r="H25" i="6"/>
  <c r="K25" i="6" s="1"/>
  <c r="M24" i="6"/>
  <c r="L24" i="6"/>
  <c r="J24" i="6"/>
  <c r="I24" i="6"/>
  <c r="H24" i="6"/>
  <c r="K24" i="6" s="1"/>
  <c r="M23" i="6"/>
  <c r="L23" i="6"/>
  <c r="J23" i="6"/>
  <c r="I23" i="6"/>
  <c r="H23" i="6"/>
  <c r="K23" i="6" s="1"/>
  <c r="M22" i="6"/>
  <c r="L22" i="6"/>
  <c r="J22" i="6"/>
  <c r="I22" i="6"/>
  <c r="H22" i="6"/>
  <c r="K22" i="6" s="1"/>
  <c r="M21" i="6"/>
  <c r="L21" i="6"/>
  <c r="J21" i="6"/>
  <c r="I21" i="6"/>
  <c r="H21" i="6"/>
  <c r="K21" i="6" s="1"/>
  <c r="J20" i="6"/>
  <c r="I20" i="6"/>
  <c r="H20" i="6"/>
  <c r="M19" i="6"/>
  <c r="L19" i="6"/>
  <c r="J19" i="6"/>
  <c r="I19" i="6"/>
  <c r="H19" i="6"/>
  <c r="K19" i="6" s="1"/>
  <c r="M18" i="6"/>
  <c r="L18" i="6"/>
  <c r="J18" i="6"/>
  <c r="I18" i="6"/>
  <c r="H18" i="6"/>
  <c r="K18" i="6" s="1"/>
  <c r="J17" i="6"/>
  <c r="I17" i="6"/>
  <c r="H17" i="6"/>
  <c r="M16" i="6"/>
  <c r="L16" i="6"/>
  <c r="J16" i="6"/>
  <c r="I16" i="6"/>
  <c r="H16" i="6"/>
  <c r="K16" i="6" s="1"/>
  <c r="M15" i="6"/>
  <c r="L15" i="6"/>
  <c r="J15" i="6"/>
  <c r="I15" i="6"/>
  <c r="H15" i="6"/>
  <c r="K15" i="6" s="1"/>
  <c r="M14" i="6"/>
  <c r="L14" i="6"/>
  <c r="J14" i="6"/>
  <c r="I14" i="6"/>
  <c r="H14" i="6"/>
  <c r="K14" i="6" s="1"/>
  <c r="M13" i="6"/>
  <c r="L13" i="6"/>
  <c r="J13" i="6"/>
  <c r="I13" i="6"/>
  <c r="H13" i="6"/>
  <c r="K13" i="6" s="1"/>
  <c r="J12" i="6"/>
  <c r="I12" i="6"/>
  <c r="H12" i="6"/>
  <c r="M11" i="6"/>
  <c r="L11" i="6"/>
  <c r="J11" i="6"/>
  <c r="I11" i="6"/>
  <c r="H11" i="6"/>
  <c r="K11" i="6" s="1"/>
  <c r="J10" i="6"/>
  <c r="I10" i="6"/>
  <c r="H10" i="6"/>
  <c r="M9" i="6"/>
  <c r="L9" i="6"/>
  <c r="J9" i="6"/>
  <c r="I9" i="6"/>
  <c r="H9" i="6"/>
  <c r="K9" i="6" s="1"/>
  <c r="M8" i="6"/>
  <c r="L8" i="6"/>
  <c r="J8" i="6"/>
  <c r="I8" i="6"/>
  <c r="H8" i="6"/>
  <c r="K8" i="6" s="1"/>
  <c r="M7" i="6"/>
  <c r="L7" i="6"/>
  <c r="J7" i="6"/>
  <c r="I7" i="6"/>
  <c r="H7" i="6"/>
  <c r="K7" i="6" s="1"/>
  <c r="M6" i="6"/>
  <c r="L6" i="6"/>
  <c r="J6" i="6"/>
  <c r="I6" i="6"/>
  <c r="H6" i="6"/>
  <c r="K6" i="6" s="1"/>
  <c r="M5" i="6"/>
  <c r="L5" i="6"/>
  <c r="J5" i="6"/>
  <c r="I5" i="6"/>
  <c r="H5" i="6"/>
  <c r="K5" i="6" s="1"/>
  <c r="D148" i="6" l="1"/>
  <c r="M108" i="6"/>
  <c r="L108" i="6"/>
  <c r="G113" i="6"/>
  <c r="G116" i="6" s="1"/>
  <c r="K108" i="6"/>
  <c r="I108" i="6"/>
  <c r="J108" i="6"/>
</calcChain>
</file>

<file path=xl/sharedStrings.xml><?xml version="1.0" encoding="utf-8"?>
<sst xmlns="http://schemas.openxmlformats.org/spreadsheetml/2006/main" count="1088" uniqueCount="232">
  <si>
    <t>STOK BARANG TERJUAL TOKO TANI BOBATO</t>
  </si>
  <si>
    <t>NO</t>
  </si>
  <si>
    <t>KODE BARANG</t>
  </si>
  <si>
    <t>NAMA BARANG</t>
  </si>
  <si>
    <t>HARGA POKOK</t>
  </si>
  <si>
    <t>HARGA JUAL</t>
  </si>
  <si>
    <t>STOK</t>
  </si>
  <si>
    <t>TERJUAL</t>
  </si>
  <si>
    <t>SISA</t>
  </si>
  <si>
    <t>KEUNTUNGAN</t>
  </si>
  <si>
    <t>TOTAL H. B. LAKU TERJUAL</t>
  </si>
  <si>
    <t>TOTAL HARGA SISA BARANG</t>
  </si>
  <si>
    <t>TOTAL HARGA POKOK</t>
  </si>
  <si>
    <t>TOTAL HARGA JUAL</t>
  </si>
  <si>
    <t>KET</t>
  </si>
  <si>
    <t>HERBISIDA</t>
  </si>
  <si>
    <t>ROUNDUP 1LTR</t>
  </si>
  <si>
    <t>BASMILANG 1 LTR</t>
  </si>
  <si>
    <t>DMA-6 400 ML</t>
  </si>
  <si>
    <t>GRAMOXON 1 LTR</t>
  </si>
  <si>
    <t>NOXON 1 LTR</t>
  </si>
  <si>
    <t>CALARIS 500 ML</t>
  </si>
  <si>
    <t>GOLMA</t>
  </si>
  <si>
    <t>INSEKTISIDA</t>
  </si>
  <si>
    <t>DEMOLISH 100 ML</t>
  </si>
  <si>
    <t>DEMOLISH 200 ML</t>
  </si>
  <si>
    <t>PREVATHON 250 ML</t>
  </si>
  <si>
    <t>REGENT 100 ML</t>
  </si>
  <si>
    <t>REGENT 250 ML</t>
  </si>
  <si>
    <t>LUDO 100 ML</t>
  </si>
  <si>
    <t xml:space="preserve">RUSAK 1 </t>
  </si>
  <si>
    <t>DANGKE</t>
  </si>
  <si>
    <t>VIRTAKO 10 ML</t>
  </si>
  <si>
    <t>ALIKA 100 ML</t>
  </si>
  <si>
    <t>MIPCINTA 500 GRM</t>
  </si>
  <si>
    <t>MIPCINTA 100 GRM</t>
  </si>
  <si>
    <t>DECIS 250 ML</t>
  </si>
  <si>
    <t>DECIS 50 ML</t>
  </si>
  <si>
    <t>CORACROUN 100</t>
  </si>
  <si>
    <t>EXPAYER</t>
  </si>
  <si>
    <t>PETROGENOL 5 ML</t>
  </si>
  <si>
    <t>FUNGISIDA</t>
  </si>
  <si>
    <t>AMISTAR TOP 100 ML</t>
  </si>
  <si>
    <t>ANTRACOOL 1 KG</t>
  </si>
  <si>
    <t>METAZEB 80 WP</t>
  </si>
  <si>
    <t>BION-M 500 GRM</t>
  </si>
  <si>
    <t xml:space="preserve">PUPUK </t>
  </si>
  <si>
    <t>MKP PAK TANI</t>
  </si>
  <si>
    <t>ULTRADAP</t>
  </si>
  <si>
    <t>KNO3 MERAH</t>
  </si>
  <si>
    <t>KNO3 PUTIH</t>
  </si>
  <si>
    <t>GRENTONIK 1 L</t>
  </si>
  <si>
    <t>GRENTONIK 500 ML</t>
  </si>
  <si>
    <t>BAYFOLAN 500 ML</t>
  </si>
  <si>
    <t>NPK MUTIARA 1 KG PABRIK</t>
  </si>
  <si>
    <t>GANDASIL B 500 GRM</t>
  </si>
  <si>
    <t>GANDASIL B 100 GRM</t>
  </si>
  <si>
    <t>GANDASIL D 500 GRM</t>
  </si>
  <si>
    <t>GANDASIL D 100 GRM</t>
  </si>
  <si>
    <t>ZPT</t>
  </si>
  <si>
    <t>ATONIK 500 ML</t>
  </si>
  <si>
    <t>ATONIK 250 ML</t>
  </si>
  <si>
    <t>BIBIT</t>
  </si>
  <si>
    <t>KACANG PANJANG KATRINA</t>
  </si>
  <si>
    <t>PARE AWAN</t>
  </si>
  <si>
    <t>SEMANGKA DIANA</t>
  </si>
  <si>
    <t>PEPAYA KALIFORNIA</t>
  </si>
  <si>
    <t>KANGKONG BISI</t>
  </si>
  <si>
    <t>KANGKUNG BANGKOK P1</t>
  </si>
  <si>
    <t>TIMUN SUKOI</t>
  </si>
  <si>
    <t>TIMUN HERCULES 10 GRM</t>
  </si>
  <si>
    <t>BAYAM RED</t>
  </si>
  <si>
    <t>TERONG REZA F1</t>
  </si>
  <si>
    <t>KACANG PANJANG</t>
  </si>
  <si>
    <t>PARE RADEN F1</t>
  </si>
  <si>
    <t>SAWI TOSAKAN</t>
  </si>
  <si>
    <t>CABE SIGANTUNG</t>
  </si>
  <si>
    <t>BAYAM MAESTRO 500 GRM</t>
  </si>
  <si>
    <t>TOMAT SERFO</t>
  </si>
  <si>
    <t>VITAMIN AYAM</t>
  </si>
  <si>
    <t>VITACIK 5 GRM</t>
  </si>
  <si>
    <t>VITACIK 10 GRM</t>
  </si>
  <si>
    <t>VITASTRES 10 GRM</t>
  </si>
  <si>
    <t>VITASTRES 250 GRM</t>
  </si>
  <si>
    <t>NEBRO 10 GRM</t>
  </si>
  <si>
    <t>NEBRO 250 GRM</t>
  </si>
  <si>
    <t>EEG STIMULAN</t>
  </si>
  <si>
    <t>EM4 PERTANIAN</t>
  </si>
  <si>
    <t>EM4 PERTANIAN 1 LTR</t>
  </si>
  <si>
    <t>EM4 PETERNAKAN</t>
  </si>
  <si>
    <t>EM4 PETERNAKAN 1 LTR</t>
  </si>
  <si>
    <t>OBAT AYAM</t>
  </si>
  <si>
    <t>TRYMIZIN 5 GRM</t>
  </si>
  <si>
    <t>PAKAN AYAM PD SAK</t>
  </si>
  <si>
    <t>CP, SB 11 DAN 12</t>
  </si>
  <si>
    <t>PAKAN PT</t>
  </si>
  <si>
    <t>PETELUR 324KJ</t>
  </si>
  <si>
    <t>KONSETRAT PETELUR 124P</t>
  </si>
  <si>
    <t>PAKAN BANGKOK</t>
  </si>
  <si>
    <t>PAKAN591 K BANGKOK</t>
  </si>
  <si>
    <t xml:space="preserve">PAKAN 594 K BANGKOK </t>
  </si>
  <si>
    <t xml:space="preserve">TEMPAT MINUM </t>
  </si>
  <si>
    <t>TEMPAT MINUM AYAM 1 GAL</t>
  </si>
  <si>
    <t>TEMPAT MINUM AYAM 2 GAL</t>
  </si>
  <si>
    <t>TEMPAT MINUM 1 GALON</t>
  </si>
  <si>
    <t xml:space="preserve">TEMPAT MAKAN </t>
  </si>
  <si>
    <t>TEMPAT MAKAN 4 KG</t>
  </si>
  <si>
    <t>TEMPAT MAKAN 5 KG</t>
  </si>
  <si>
    <t>WARING/KOFO</t>
  </si>
  <si>
    <t>WARING PAGAR/KOFO</t>
  </si>
  <si>
    <t xml:space="preserve">POLIBEK </t>
  </si>
  <si>
    <t>POLIBEK</t>
  </si>
  <si>
    <t>PAKAN A CURAH</t>
  </si>
  <si>
    <t>PAKAN AYAM CURAH</t>
  </si>
  <si>
    <t>PAKAN PT CURAH 324 KJ</t>
  </si>
  <si>
    <t xml:space="preserve"> PETELUR324 KJ</t>
  </si>
  <si>
    <t>PAKAN PT CURAH 124P</t>
  </si>
  <si>
    <t>BAYAM MERAH</t>
  </si>
  <si>
    <t>KANGKUNG CABUT</t>
  </si>
  <si>
    <t>TIMUN</t>
  </si>
  <si>
    <t>SELADA</t>
  </si>
  <si>
    <t>PAKAN DEDAK</t>
  </si>
  <si>
    <t>DEDAK</t>
  </si>
  <si>
    <t>PAKAN JAGUNG</t>
  </si>
  <si>
    <t>JAGUNG</t>
  </si>
  <si>
    <t>TOTAL</t>
  </si>
  <si>
    <t xml:space="preserve">JUMLAH STOK BARANG DIATAS JIKALAU ADA YG TIDAK SESUAI BERARTI </t>
  </si>
  <si>
    <t>ADA PERUBAHAN DATA.</t>
  </si>
  <si>
    <t>BARANG LAKU</t>
  </si>
  <si>
    <t>NILAI KORTING</t>
  </si>
  <si>
    <t>(-)</t>
  </si>
  <si>
    <t>BELI SAK</t>
  </si>
  <si>
    <t>BELI ECERAN</t>
  </si>
  <si>
    <t>TOKO TANI BOBATO</t>
  </si>
  <si>
    <t>KIOS TIDORE</t>
  </si>
  <si>
    <t>AKTIVITAS</t>
  </si>
  <si>
    <t>NILAI</t>
  </si>
  <si>
    <t>PENDAPATAN :</t>
  </si>
  <si>
    <t>PENJUALAN BERSIH</t>
  </si>
  <si>
    <t>TOTAL PENDAPATAN</t>
  </si>
  <si>
    <t>HARGA POKOK PENJUALAN</t>
  </si>
  <si>
    <t>TOTAL LABA PENJUALAN</t>
  </si>
  <si>
    <t>BEBAN BIAYA :</t>
  </si>
  <si>
    <t>GAJI KARYAWAN</t>
  </si>
  <si>
    <t>TRANSPORTASI</t>
  </si>
  <si>
    <t>BIAYA OPNAME</t>
  </si>
  <si>
    <t>TOTAL BEBAN</t>
  </si>
  <si>
    <t xml:space="preserve">                     (+)</t>
  </si>
  <si>
    <t>PAJAK</t>
  </si>
  <si>
    <t>LABA BERSIH</t>
  </si>
  <si>
    <t>KETERANGAN INFORMASI</t>
  </si>
  <si>
    <t xml:space="preserve">NAMA </t>
  </si>
  <si>
    <t>2</t>
  </si>
  <si>
    <t>TERONG</t>
  </si>
  <si>
    <t>RICA</t>
  </si>
  <si>
    <t>CATATAN : PENGIRIMAN BARANG SOFIFI DAPAT MEMPENGARUHI</t>
  </si>
  <si>
    <t>DETHINE 500 GRM</t>
  </si>
  <si>
    <t>RAMBO 1 L</t>
  </si>
  <si>
    <t>ARESS 300 ML</t>
  </si>
  <si>
    <t>VITACIK 50 GRM</t>
  </si>
  <si>
    <t>PAKAN</t>
  </si>
  <si>
    <t>JAGUNG GILING</t>
  </si>
  <si>
    <t>PARE HOKIAN AWAN</t>
  </si>
  <si>
    <t>PAKAN CP 11,12 LAKU OKTOBER 2023</t>
  </si>
  <si>
    <t>SAWI LEONY</t>
  </si>
  <si>
    <t>HENSPRAYER  SOLO 425</t>
  </si>
  <si>
    <t>HENSPRAYER SOLO 425</t>
  </si>
  <si>
    <t>HENSPRAYER  SANXUE 1 LITER</t>
  </si>
  <si>
    <t>HENSPRAYER SANXUE 1LITER</t>
  </si>
  <si>
    <t>83</t>
  </si>
  <si>
    <t xml:space="preserve">PLASTIK </t>
  </si>
  <si>
    <t>SALDO JANUARI 2024</t>
  </si>
  <si>
    <t>PERIODE JANUARI 2024 KIOS TIDORE</t>
  </si>
  <si>
    <t>NILAI KORTING BULAN JANUARI 2024</t>
  </si>
  <si>
    <t>LAPORAN LABA RUGI JANUARI 2024</t>
  </si>
  <si>
    <t>PERIODE FEBRUARI 2024 KIOS TIDORE</t>
  </si>
  <si>
    <t>NILAI KORTING BULAN FEBRUARI 2024</t>
  </si>
  <si>
    <t>LAPORAN LABA RUGI FEBRUARI 2024</t>
  </si>
  <si>
    <t>SPREYER</t>
  </si>
  <si>
    <t>SPRAYER YOTTO</t>
  </si>
  <si>
    <t>ARES 100  ML</t>
  </si>
  <si>
    <t>PARE LIPA</t>
  </si>
  <si>
    <t>JAGUNG BISI 2</t>
  </si>
  <si>
    <t>NPK PAK TANI 16 16 16</t>
  </si>
  <si>
    <t>NPK MUTIARA 16 16 16 SAK</t>
  </si>
  <si>
    <t>PAKAN KUCING</t>
  </si>
  <si>
    <t>PAKAN BOLT KUCING</t>
  </si>
  <si>
    <t>PAKAN IKAN</t>
  </si>
  <si>
    <t>PAKAN DEDAK PADI</t>
  </si>
  <si>
    <t>DEDAK PADI</t>
  </si>
  <si>
    <t>DEDAK PADI CURAH</t>
  </si>
  <si>
    <t>DEDAK JAGUNG CURAH</t>
  </si>
  <si>
    <t>PAKAN CP 11,12 LAKU FEBRUARI 2024</t>
  </si>
  <si>
    <t>BOKING KONTEINER</t>
  </si>
  <si>
    <t>SEWA TRUK ANGKUT</t>
  </si>
  <si>
    <t>BAYAR EXPEDISI</t>
  </si>
  <si>
    <t>BELANJA BARANG KNTER</t>
  </si>
  <si>
    <t>SALDO NOVEMBER</t>
  </si>
  <si>
    <t>KONSM &amp; AIR</t>
  </si>
  <si>
    <t>PLASTIK ,TALI,LAKBAN DLL</t>
  </si>
  <si>
    <t xml:space="preserve">TIMBANGAN DIGITAL DAN LEM PIPA </t>
  </si>
  <si>
    <t>25</t>
  </si>
  <si>
    <t>8</t>
  </si>
  <si>
    <t>154</t>
  </si>
  <si>
    <t>SUMBANGAN KERJA BAKTI TNI AD</t>
  </si>
  <si>
    <t>PERIODE MARET 2024 KIOS TIDORE</t>
  </si>
  <si>
    <t>NILAI KORTING BULAN MARET 2024</t>
  </si>
  <si>
    <t>PAKAN CP 11,12 LAKU MARET 2024</t>
  </si>
  <si>
    <t>LAPORAN LABA RUGI MARET 2024</t>
  </si>
  <si>
    <t>98</t>
  </si>
  <si>
    <t>149</t>
  </si>
  <si>
    <t>SEKAM</t>
  </si>
  <si>
    <t>SEKAM BAKAR</t>
  </si>
  <si>
    <t>SALDO MARET</t>
  </si>
  <si>
    <t>THR KARYAWAN</t>
  </si>
  <si>
    <t>PERIODE APRIL 2024 KIOS TIDORE</t>
  </si>
  <si>
    <t>NILAI KORTING BULAN APRIL 2024</t>
  </si>
  <si>
    <t>LAPORAN LABA RUGI APRIL 2024</t>
  </si>
  <si>
    <t>PAKAN CP 11,12 LAKU APRIL 2024</t>
  </si>
  <si>
    <t>DEDAK JAGUNG SAK</t>
  </si>
  <si>
    <t>TIMUN HERCULES PLUS 20 GRM</t>
  </si>
  <si>
    <t>DANGKE 250 GRM</t>
  </si>
  <si>
    <t>DANGKE 100 GRM</t>
  </si>
  <si>
    <t>ALIKA 50 ML</t>
  </si>
  <si>
    <t>TRYMIZIN 10 GRM</t>
  </si>
  <si>
    <t>130</t>
  </si>
  <si>
    <t>103</t>
  </si>
  <si>
    <t>5</t>
  </si>
  <si>
    <t>BAIGON DAN PLASTIK</t>
  </si>
  <si>
    <t xml:space="preserve">KONSUMSI ANGKAT PAKAN </t>
  </si>
  <si>
    <t>SALDO APRIL 2024</t>
  </si>
  <si>
    <t>BELANJA BARANG KONTEINER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</si>
</sst>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Rp-421]* #,##0.00_);_([$Rp-421]* \(#,##0.00\);_([$Rp-421]* &quot;-&quot;??_);_(@_)"/>
    <numFmt numFmtId="165" formatCode="_-&quot;Rp&quot;* #,##0.00_-;\-&quot;Rp&quot;* #,##0.00_-;_-&quot;Rp&quot;* &quot;-&quot;_-;_-@_-"/>
    <numFmt numFmtId="166" formatCode="_-&quot;Rp&quot;* #,##0_-;\-&quot;Rp&quot;* #,##0_-;_-&quot;Rp&quot;* &quot;-&quot;_-;_-@_-"/>
    <numFmt numFmtId="167" formatCode="_-[$Rp-3809]* #,##0.00_-;\-[$Rp-3809]* #,##0.00_-;_-[$Rp-3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4" fillId="4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1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2" fillId="0" borderId="0" xfId="0" applyFont="1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164" fontId="2" fillId="3" borderId="0" xfId="0" applyNumberFormat="1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64" fontId="3" fillId="0" borderId="1" xfId="0" applyNumberFormat="1" applyFont="1" applyBorder="1"/>
    <xf numFmtId="165" fontId="3" fillId="2" borderId="1" xfId="0" applyNumberFormat="1" applyFont="1" applyFill="1" applyBorder="1"/>
    <xf numFmtId="166" fontId="3" fillId="0" borderId="0" xfId="0" applyNumberFormat="1" applyFont="1" applyAlignment="1">
      <alignment horizontal="left" vertic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5" fontId="3" fillId="0" borderId="1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6" fontId="2" fillId="0" borderId="0" xfId="0" applyNumberFormat="1" applyFont="1" applyAlignment="1">
      <alignment horizontal="left" vertical="center"/>
    </xf>
    <xf numFmtId="166" fontId="2" fillId="0" borderId="0" xfId="0" applyNumberFormat="1" applyFont="1"/>
    <xf numFmtId="164" fontId="3" fillId="2" borderId="1" xfId="0" applyNumberFormat="1" applyFont="1" applyFill="1" applyBorder="1"/>
    <xf numFmtId="165" fontId="2" fillId="5" borderId="1" xfId="0" applyNumberFormat="1" applyFont="1" applyFill="1" applyBorder="1"/>
    <xf numFmtId="166" fontId="3" fillId="0" borderId="0" xfId="0" applyNumberFormat="1" applyFont="1"/>
    <xf numFmtId="165" fontId="2" fillId="2" borderId="1" xfId="0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66" fontId="3" fillId="6" borderId="0" xfId="0" applyNumberFormat="1" applyFont="1" applyFill="1"/>
    <xf numFmtId="165" fontId="2" fillId="3" borderId="1" xfId="0" applyNumberFormat="1" applyFont="1" applyFill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6" fontId="1" fillId="0" borderId="0" xfId="0" applyNumberFormat="1" applyFont="1"/>
    <xf numFmtId="0" fontId="3" fillId="7" borderId="1" xfId="0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right"/>
    </xf>
    <xf numFmtId="1" fontId="3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 applyProtection="1">
      <alignment horizontal="center"/>
      <protection locked="0"/>
    </xf>
    <xf numFmtId="16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3" fillId="7" borderId="0" xfId="0" applyFont="1" applyFill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right"/>
    </xf>
    <xf numFmtId="1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 applyProtection="1">
      <alignment horizontal="center"/>
      <protection locked="0"/>
    </xf>
    <xf numFmtId="164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3" fillId="2" borderId="2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164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16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164" fontId="6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right"/>
    </xf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 applyProtection="1">
      <alignment horizontal="center"/>
      <protection locked="0"/>
    </xf>
    <xf numFmtId="164" fontId="6" fillId="8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>
      <alignment horizontal="left"/>
    </xf>
    <xf numFmtId="164" fontId="6" fillId="7" borderId="1" xfId="0" applyNumberFormat="1" applyFont="1" applyFill="1" applyBorder="1" applyAlignment="1">
      <alignment horizontal="left"/>
    </xf>
    <xf numFmtId="164" fontId="6" fillId="7" borderId="1" xfId="0" applyNumberFormat="1" applyFont="1" applyFill="1" applyBorder="1" applyAlignment="1">
      <alignment horizontal="right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/>
      <protection locked="0"/>
    </xf>
    <xf numFmtId="164" fontId="6" fillId="7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 applyProtection="1">
      <alignment horizontal="center"/>
      <protection locked="0"/>
    </xf>
    <xf numFmtId="164" fontId="6" fillId="2" borderId="2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0" borderId="1" xfId="0" applyFont="1" applyBorder="1"/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4232567891011121314151620192122232543256789241011121314345678910111213" displayName="Table24232567891011121314151620192122232543256789241011121314345678910111213" ref="A4:N107" totalsRowShown="0" headerRowDxfId="62" dataDxfId="61">
  <autoFilter ref="A4:N107" xr:uid="{00000000-0009-0000-0100-000001000000}"/>
  <tableColumns count="14">
    <tableColumn id="1" xr3:uid="{00000000-0010-0000-0000-000001000000}" name="NO" dataDxfId="60"/>
    <tableColumn id="2" xr3:uid="{00000000-0010-0000-0000-000002000000}" name="KODE BARANG" dataDxfId="59"/>
    <tableColumn id="3" xr3:uid="{00000000-0010-0000-0000-000003000000}" name="NAMA BARANG" dataDxfId="58"/>
    <tableColumn id="4" xr3:uid="{00000000-0010-0000-0000-000004000000}" name="HARGA POKOK" dataDxfId="57"/>
    <tableColumn id="5" xr3:uid="{00000000-0010-0000-0000-000005000000}" name="HARGA JUAL" dataDxfId="56"/>
    <tableColumn id="6" xr3:uid="{00000000-0010-0000-0000-000006000000}" name="STOK" dataDxfId="55"/>
    <tableColumn id="7" xr3:uid="{00000000-0010-0000-0000-000007000000}" name="TERJUAL" dataDxfId="54"/>
    <tableColumn id="8" xr3:uid="{00000000-0010-0000-0000-000008000000}" name="SISA" dataDxfId="53">
      <calculatedColumnFormula>(Table24232567891011121314151620192122232543256789241011121314345678910111213[[#This Row],[STOK]]-Table24232567891011121314151620192122232543256789241011121314345678910111213[[#This Row],[TERJUAL]])</calculatedColumnFormula>
    </tableColumn>
    <tableColumn id="9" xr3:uid="{00000000-0010-0000-0000-000009000000}" name="KEUNTUNGAN" dataDxfId="52">
      <calculatedColumnFormula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calculatedColumnFormula>
    </tableColumn>
    <tableColumn id="10" xr3:uid="{00000000-0010-0000-0000-00000A000000}" name="TOTAL H. B. LAKU TERJUAL" dataDxfId="51">
      <calculatedColumnFormula>(Table24232567891011121314151620192122232543256789241011121314345678910111213[[#This Row],[HARGA JUAL]]*Table24232567891011121314151620192122232543256789241011121314345678910111213[[#This Row],[TERJUAL]])</calculatedColumnFormula>
    </tableColumn>
    <tableColumn id="14" xr3:uid="{00000000-0010-0000-0000-00000E000000}" name="TOTAL HARGA SISA BARANG" dataDxfId="50"/>
    <tableColumn id="11" xr3:uid="{00000000-0010-0000-0000-00000B000000}" name="TOTAL HARGA POKOK" dataDxfId="49"/>
    <tableColumn id="12" xr3:uid="{00000000-0010-0000-0000-00000C000000}" name="TOTAL HARGA JUAL" dataDxfId="48"/>
    <tableColumn id="13" xr3:uid="{00000000-0010-0000-0000-00000D000000}" name="KET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2325678910111213141516201921222325432567892410111213143456789101112134" displayName="Table242325678910111213141516201921222325432567892410111213143456789101112134" ref="A4:N113" totalsRowShown="0" headerRowDxfId="46" dataDxfId="45">
  <autoFilter ref="A4:N113" xr:uid="{00000000-0009-0000-0100-000003000000}"/>
  <tableColumns count="14">
    <tableColumn id="1" xr3:uid="{00000000-0010-0000-0100-000001000000}" name="NO" dataDxfId="44"/>
    <tableColumn id="2" xr3:uid="{00000000-0010-0000-0100-000002000000}" name="KODE BARANG" dataDxfId="43"/>
    <tableColumn id="3" xr3:uid="{00000000-0010-0000-0100-000003000000}" name="NAMA BARANG" dataDxfId="42"/>
    <tableColumn id="4" xr3:uid="{00000000-0010-0000-0100-000004000000}" name="HARGA POKOK" dataDxfId="41"/>
    <tableColumn id="5" xr3:uid="{00000000-0010-0000-0100-000005000000}" name="HARGA JUAL" dataDxfId="40"/>
    <tableColumn id="6" xr3:uid="{00000000-0010-0000-0100-000006000000}" name="STOK" dataDxfId="39"/>
    <tableColumn id="7" xr3:uid="{00000000-0010-0000-0100-000007000000}" name="TERJUAL" dataDxfId="38"/>
    <tableColumn id="8" xr3:uid="{00000000-0010-0000-0100-000008000000}" name="SISA" dataDxfId="37">
      <calculatedColumnFormula>(Table242325678910111213141516201921222325432567892410111213143456789101112134[[#This Row],[STOK]]-Table242325678910111213141516201921222325432567892410111213143456789101112134[[#This Row],[TERJUAL]])</calculatedColumnFormula>
    </tableColumn>
    <tableColumn id="9" xr3:uid="{00000000-0010-0000-0100-000009000000}" name="KEUNTUNGAN" dataDxfId="36">
      <calculatedColumnFormula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calculatedColumnFormula>
    </tableColumn>
    <tableColumn id="10" xr3:uid="{00000000-0010-0000-0100-00000A000000}" name="TOTAL H. B. LAKU TERJUAL" dataDxfId="35">
      <calculatedColumnFormula>(Table242325678910111213141516201921222325432567892410111213143456789101112134[[#This Row],[HARGA JUAL]]*Table242325678910111213141516201921222325432567892410111213143456789101112134[[#This Row],[TERJUAL]])</calculatedColumnFormula>
    </tableColumn>
    <tableColumn id="14" xr3:uid="{00000000-0010-0000-0100-00000E000000}" name="TOTAL HARGA SISA BARANG" dataDxfId="34"/>
    <tableColumn id="11" xr3:uid="{00000000-0010-0000-0100-00000B000000}" name="TOTAL HARGA POKOK" dataDxfId="33"/>
    <tableColumn id="12" xr3:uid="{00000000-0010-0000-0100-00000C000000}" name="TOTAL HARGA JUAL" dataDxfId="32"/>
    <tableColumn id="13" xr3:uid="{00000000-0010-0000-0100-00000D000000}" name="KET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423256789101112131415162019212223254325678924101112131434567891011121343" displayName="Table2423256789101112131415162019212223254325678924101112131434567891011121343" ref="A4:N114" totalsRowShown="0" headerRowDxfId="30" dataDxfId="29">
  <autoFilter ref="A4:N114" xr:uid="{00000000-0009-0000-0100-000002000000}"/>
  <tableColumns count="14">
    <tableColumn id="1" xr3:uid="{00000000-0010-0000-0200-000001000000}" name="NO" dataDxfId="28"/>
    <tableColumn id="2" xr3:uid="{00000000-0010-0000-0200-000002000000}" name="KODE BARANG" dataDxfId="27"/>
    <tableColumn id="3" xr3:uid="{00000000-0010-0000-0200-000003000000}" name="NAMA BARANG" dataDxfId="26"/>
    <tableColumn id="4" xr3:uid="{00000000-0010-0000-0200-000004000000}" name="HARGA POKOK" dataDxfId="25"/>
    <tableColumn id="5" xr3:uid="{00000000-0010-0000-0200-000005000000}" name="HARGA JUAL" dataDxfId="24"/>
    <tableColumn id="6" xr3:uid="{00000000-0010-0000-0200-000006000000}" name="STOK" dataDxfId="23"/>
    <tableColumn id="7" xr3:uid="{00000000-0010-0000-0200-000007000000}" name="TERJUAL" dataDxfId="22"/>
    <tableColumn id="8" xr3:uid="{00000000-0010-0000-0200-000008000000}" name="SISA" dataDxfId="21">
      <calculatedColumnFormula>(Table2423256789101112131415162019212223254325678924101112131434567891011121343[[#This Row],[STOK]]-Table2423256789101112131415162019212223254325678924101112131434567891011121343[[#This Row],[TERJUAL]])</calculatedColumnFormula>
    </tableColumn>
    <tableColumn id="9" xr3:uid="{00000000-0010-0000-0200-000009000000}" name="KEUNTUNGAN" dataDxfId="20">
      <calculatedColumnFormula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calculatedColumnFormula>
    </tableColumn>
    <tableColumn id="10" xr3:uid="{00000000-0010-0000-0200-00000A000000}" name="TOTAL H. B. LAKU TERJUAL" dataDxfId="19">
      <calculatedColumnFormula>(Table2423256789101112131415162019212223254325678924101112131434567891011121343[[#This Row],[HARGA JUAL]]*Table2423256789101112131415162019212223254325678924101112131434567891011121343[[#This Row],[TERJUAL]])</calculatedColumnFormula>
    </tableColumn>
    <tableColumn id="14" xr3:uid="{00000000-0010-0000-0200-00000E000000}" name="TOTAL HARGA SISA BARANG" dataDxfId="18"/>
    <tableColumn id="11" xr3:uid="{00000000-0010-0000-0200-00000B000000}" name="TOTAL HARGA POKOK" dataDxfId="17"/>
    <tableColumn id="12" xr3:uid="{00000000-0010-0000-0200-00000C000000}" name="TOTAL HARGA JUAL" dataDxfId="16"/>
    <tableColumn id="13" xr3:uid="{00000000-0010-0000-0200-00000D000000}" name="KET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232567891011121314151620192122232543256789241011121314345678910111213435" displayName="Table24232567891011121314151620192122232543256789241011121314345678910111213435" ref="A3:M107" totalsRowShown="0" headerRowDxfId="14" dataDxfId="13">
  <autoFilter ref="A3:M107" xr:uid="{00000000-0009-0000-0100-000004000000}"/>
  <tableColumns count="13">
    <tableColumn id="1" xr3:uid="{00000000-0010-0000-0300-000001000000}" name="NO" dataDxfId="12"/>
    <tableColumn id="2" xr3:uid="{00000000-0010-0000-0300-000002000000}" name="KODE BARANG" dataDxfId="11"/>
    <tableColumn id="3" xr3:uid="{00000000-0010-0000-0300-000003000000}" name="NAMA BARANG" dataDxfId="10"/>
    <tableColumn id="4" xr3:uid="{00000000-0010-0000-0300-000004000000}" name="HARGA POKOK" dataDxfId="9"/>
    <tableColumn id="5" xr3:uid="{00000000-0010-0000-0300-000005000000}" name="HARGA JUAL" dataDxfId="8"/>
    <tableColumn id="6" xr3:uid="{00000000-0010-0000-0300-000006000000}" name="STOK" dataDxfId="7"/>
    <tableColumn id="7" xr3:uid="{00000000-0010-0000-0300-000007000000}" name="TERJUAL" dataDxfId="6"/>
    <tableColumn id="8" xr3:uid="{00000000-0010-0000-0300-000008000000}" name="SISA" dataDxfId="5">
      <calculatedColumnFormula>(Table24232567891011121314151620192122232543256789241011121314345678910111213435[[#This Row],[STOK]]-Table24232567891011121314151620192122232543256789241011121314345678910111213435[[#This Row],[TERJUAL]])</calculatedColumnFormula>
    </tableColumn>
    <tableColumn id="9" xr3:uid="{00000000-0010-0000-0300-000009000000}" name="KEUNTUNGAN" dataDxfId="4">
      <calculatedColumnFormula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calculatedColumnFormula>
    </tableColumn>
    <tableColumn id="10" xr3:uid="{00000000-0010-0000-0300-00000A000000}" name="TOTAL H. B. LAKU TERJUAL" dataDxfId="3">
      <calculatedColumnFormula>(Table24232567891011121314151620192122232543256789241011121314345678910111213435[[#This Row],[HARGA JUAL]]*Table24232567891011121314151620192122232543256789241011121314345678910111213435[[#This Row],[TERJUAL]])</calculatedColumnFormula>
    </tableColumn>
    <tableColumn id="14" xr3:uid="{00000000-0010-0000-0300-00000E000000}" name="TOTAL HARGA SISA BARANG" dataDxfId="2"/>
    <tableColumn id="11" xr3:uid="{00000000-0010-0000-0300-00000B000000}" name="TOTAL HARGA POKOK" dataDxfId="1"/>
    <tableColumn id="12" xr3:uid="{00000000-0010-0000-0300-00000C000000}" name="TOTAL HARGA JU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70"/>
  <sheetViews>
    <sheetView topLeftCell="A124" workbookViewId="0">
      <selection sqref="A1:XFD1048576"/>
    </sheetView>
  </sheetViews>
  <sheetFormatPr defaultRowHeight="15.75" x14ac:dyDescent="0.25"/>
  <cols>
    <col min="1" max="1" width="6.28515625" style="1" customWidth="1"/>
    <col min="2" max="2" width="36.140625" style="47" customWidth="1"/>
    <col min="3" max="3" width="31.7109375" style="2" customWidth="1"/>
    <col min="4" max="4" width="22" style="1" customWidth="1"/>
    <col min="5" max="5" width="21.28515625" style="1" bestFit="1" customWidth="1"/>
    <col min="6" max="6" width="9.5703125" style="1" customWidth="1"/>
    <col min="7" max="7" width="19.85546875" style="47" customWidth="1"/>
    <col min="8" max="8" width="14.28515625" style="3" customWidth="1"/>
    <col min="9" max="9" width="19.5703125" style="4" customWidth="1"/>
    <col min="10" max="10" width="27.7109375" style="4" customWidth="1"/>
    <col min="11" max="11" width="28.7109375" style="4" customWidth="1"/>
    <col min="12" max="12" width="25.28515625" style="47" bestFit="1" customWidth="1"/>
    <col min="13" max="13" width="20.7109375" style="47" customWidth="1"/>
    <col min="14" max="14" width="10.5703125" style="1" customWidth="1"/>
    <col min="22" max="16384" width="9.140625" style="1"/>
  </cols>
  <sheetData>
    <row r="1" spans="1:21" x14ac:dyDescent="0.2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"/>
      <c r="P1" s="1"/>
      <c r="Q1" s="1"/>
      <c r="R1" s="1"/>
      <c r="S1" s="1"/>
      <c r="T1" s="1"/>
      <c r="U1" s="1"/>
    </row>
    <row r="2" spans="1:21" x14ac:dyDescent="0.25">
      <c r="A2" s="188" t="s">
        <v>172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"/>
      <c r="P2" s="1"/>
      <c r="Q2" s="1"/>
      <c r="R2" s="1"/>
      <c r="S2" s="1"/>
      <c r="T2" s="1"/>
      <c r="U2" s="1"/>
    </row>
    <row r="3" spans="1:21" x14ac:dyDescent="0.25">
      <c r="O3" s="1"/>
      <c r="P3" s="1"/>
      <c r="Q3" s="1"/>
      <c r="R3" s="1"/>
      <c r="S3" s="1"/>
      <c r="T3" s="1"/>
      <c r="U3" s="1"/>
    </row>
    <row r="4" spans="1:21" x14ac:dyDescent="0.25">
      <c r="A4" s="5" t="s">
        <v>1</v>
      </c>
      <c r="B4" s="6" t="s">
        <v>2</v>
      </c>
      <c r="C4" s="7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8" t="s">
        <v>8</v>
      </c>
      <c r="I4" s="9" t="s">
        <v>9</v>
      </c>
      <c r="J4" s="9" t="s">
        <v>10</v>
      </c>
      <c r="K4" s="9" t="s">
        <v>11</v>
      </c>
      <c r="L4" s="6" t="s">
        <v>12</v>
      </c>
      <c r="M4" s="6" t="s">
        <v>13</v>
      </c>
      <c r="N4" s="6" t="s">
        <v>14</v>
      </c>
      <c r="O4" s="1"/>
      <c r="P4" s="1"/>
      <c r="Q4" s="1"/>
      <c r="R4" s="1"/>
      <c r="S4" s="1"/>
      <c r="T4" s="1"/>
      <c r="U4" s="1"/>
    </row>
    <row r="5" spans="1:21" s="18" customFormat="1" x14ac:dyDescent="0.25">
      <c r="A5" s="10">
        <v>1</v>
      </c>
      <c r="B5" s="11" t="s">
        <v>15</v>
      </c>
      <c r="C5" s="11" t="s">
        <v>16</v>
      </c>
      <c r="D5" s="12">
        <v>96500</v>
      </c>
      <c r="E5" s="13">
        <v>120000</v>
      </c>
      <c r="F5" s="14">
        <v>137</v>
      </c>
      <c r="G5" s="15">
        <v>34</v>
      </c>
      <c r="H5" s="14">
        <f>(Table24232567891011121314151620192122232543256789241011121314345678910111213[[#This Row],[STOK]]-Table24232567891011121314151620192122232543256789241011121314345678910111213[[#This Row],[TERJUAL]])</f>
        <v>103</v>
      </c>
      <c r="I5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799000</v>
      </c>
      <c r="J5" s="13">
        <f>(Table24232567891011121314151620192122232543256789241011121314345678910111213[[#This Row],[HARGA JUAL]]*Table24232567891011121314151620192122232543256789241011121314345678910111213[[#This Row],[TERJUAL]])</f>
        <v>4080000</v>
      </c>
      <c r="K5" s="13">
        <f>Table24232567891011121314151620192122232543256789241011121314345678910111213[[#This Row],[HARGA JUAL]]*Table24232567891011121314151620192122232543256789241011121314345678910111213[[#This Row],[SISA]]</f>
        <v>12360000</v>
      </c>
      <c r="L5" s="16">
        <f>Table24232567891011121314151620192122232543256789241011121314345678910111213[[#This Row],[HARGA POKOK]]*Table24232567891011121314151620192122232543256789241011121314345678910111213[[#This Row],[STOK]]</f>
        <v>13220500</v>
      </c>
      <c r="M5" s="16">
        <f>Table24232567891011121314151620192122232543256789241011121314345678910111213[[#This Row],[HARGA JUAL]]*Table24232567891011121314151620192122232543256789241011121314345678910111213[[#This Row],[STOK]]</f>
        <v>16440000</v>
      </c>
      <c r="N5" s="17"/>
    </row>
    <row r="6" spans="1:21" s="26" customFormat="1" x14ac:dyDescent="0.25">
      <c r="A6" s="19">
        <v>2</v>
      </c>
      <c r="B6" s="20" t="s">
        <v>15</v>
      </c>
      <c r="C6" s="20" t="s">
        <v>17</v>
      </c>
      <c r="D6" s="21">
        <v>92000</v>
      </c>
      <c r="E6" s="21">
        <v>118000</v>
      </c>
      <c r="F6" s="22">
        <v>89</v>
      </c>
      <c r="G6" s="23">
        <v>10</v>
      </c>
      <c r="H6" s="22">
        <f>(Table24232567891011121314151620192122232543256789241011121314345678910111213[[#This Row],[STOK]]-Table24232567891011121314151620192122232543256789241011121314345678910111213[[#This Row],[TERJUAL]])</f>
        <v>79</v>
      </c>
      <c r="I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260000</v>
      </c>
      <c r="J6" s="21">
        <f>(Table24232567891011121314151620192122232543256789241011121314345678910111213[[#This Row],[HARGA JUAL]]*Table24232567891011121314151620192122232543256789241011121314345678910111213[[#This Row],[TERJUAL]])</f>
        <v>1180000</v>
      </c>
      <c r="K6" s="21">
        <f>Table24232567891011121314151620192122232543256789241011121314345678910111213[[#This Row],[HARGA JUAL]]*Table24232567891011121314151620192122232543256789241011121314345678910111213[[#This Row],[SISA]]</f>
        <v>9322000</v>
      </c>
      <c r="L6" s="24">
        <f>Table24232567891011121314151620192122232543256789241011121314345678910111213[[#This Row],[HARGA POKOK]]*Table24232567891011121314151620192122232543256789241011121314345678910111213[[#This Row],[STOK]]</f>
        <v>8188000</v>
      </c>
      <c r="M6" s="24">
        <f>Table24232567891011121314151620192122232543256789241011121314345678910111213[[#This Row],[HARGA JUAL]]*Table24232567891011121314151620192122232543256789241011121314345678910111213[[#This Row],[STOK]]</f>
        <v>10502000</v>
      </c>
      <c r="N6" s="25"/>
    </row>
    <row r="7" spans="1:21" s="26" customFormat="1" x14ac:dyDescent="0.25">
      <c r="A7" s="10">
        <v>3</v>
      </c>
      <c r="B7" s="20" t="s">
        <v>15</v>
      </c>
      <c r="C7" s="20" t="s">
        <v>18</v>
      </c>
      <c r="D7" s="21">
        <v>78000</v>
      </c>
      <c r="E7" s="21">
        <v>95000</v>
      </c>
      <c r="F7" s="22">
        <v>20</v>
      </c>
      <c r="G7" s="23">
        <v>2</v>
      </c>
      <c r="H7" s="22">
        <f>(Table24232567891011121314151620192122232543256789241011121314345678910111213[[#This Row],[STOK]]-Table24232567891011121314151620192122232543256789241011121314345678910111213[[#This Row],[TERJUAL]])</f>
        <v>18</v>
      </c>
      <c r="I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34000</v>
      </c>
      <c r="J7" s="21">
        <f>(Table24232567891011121314151620192122232543256789241011121314345678910111213[[#This Row],[HARGA JUAL]]*Table24232567891011121314151620192122232543256789241011121314345678910111213[[#This Row],[TERJUAL]])</f>
        <v>190000</v>
      </c>
      <c r="K7" s="21">
        <f>Table24232567891011121314151620192122232543256789241011121314345678910111213[[#This Row],[HARGA JUAL]]*Table24232567891011121314151620192122232543256789241011121314345678910111213[[#This Row],[SISA]]</f>
        <v>1710000</v>
      </c>
      <c r="L7" s="24">
        <f>Table24232567891011121314151620192122232543256789241011121314345678910111213[[#This Row],[HARGA POKOK]]*Table24232567891011121314151620192122232543256789241011121314345678910111213[[#This Row],[STOK]]</f>
        <v>1560000</v>
      </c>
      <c r="M7" s="24">
        <f>Table24232567891011121314151620192122232543256789241011121314345678910111213[[#This Row],[HARGA JUAL]]*Table24232567891011121314151620192122232543256789241011121314345678910111213[[#This Row],[STOK]]</f>
        <v>1900000</v>
      </c>
      <c r="N7" s="25"/>
    </row>
    <row r="8" spans="1:21" s="26" customFormat="1" x14ac:dyDescent="0.25">
      <c r="A8" s="19">
        <v>4</v>
      </c>
      <c r="B8" s="20" t="s">
        <v>15</v>
      </c>
      <c r="C8" s="20" t="s">
        <v>19</v>
      </c>
      <c r="D8" s="21">
        <v>79500</v>
      </c>
      <c r="E8" s="21">
        <v>110000</v>
      </c>
      <c r="F8" s="22">
        <v>136</v>
      </c>
      <c r="G8" s="23">
        <v>22</v>
      </c>
      <c r="H8" s="22">
        <f>(Table24232567891011121314151620192122232543256789241011121314345678910111213[[#This Row],[STOK]]-Table24232567891011121314151620192122232543256789241011121314345678910111213[[#This Row],[TERJUAL]])</f>
        <v>114</v>
      </c>
      <c r="I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671000</v>
      </c>
      <c r="J8" s="21">
        <f>(Table24232567891011121314151620192122232543256789241011121314345678910111213[[#This Row],[HARGA JUAL]]*Table24232567891011121314151620192122232543256789241011121314345678910111213[[#This Row],[TERJUAL]])</f>
        <v>2420000</v>
      </c>
      <c r="K8" s="21">
        <f>Table24232567891011121314151620192122232543256789241011121314345678910111213[[#This Row],[HARGA JUAL]]*Table24232567891011121314151620192122232543256789241011121314345678910111213[[#This Row],[SISA]]</f>
        <v>12540000</v>
      </c>
      <c r="L8" s="24">
        <f>Table24232567891011121314151620192122232543256789241011121314345678910111213[[#This Row],[HARGA POKOK]]*Table24232567891011121314151620192122232543256789241011121314345678910111213[[#This Row],[STOK]]</f>
        <v>10812000</v>
      </c>
      <c r="M8" s="24">
        <f>Table24232567891011121314151620192122232543256789241011121314345678910111213[[#This Row],[HARGA JUAL]]*Table24232567891011121314151620192122232543256789241011121314345678910111213[[#This Row],[STOK]]</f>
        <v>14960000</v>
      </c>
      <c r="N8" s="25"/>
    </row>
    <row r="9" spans="1:21" s="26" customFormat="1" x14ac:dyDescent="0.25">
      <c r="A9" s="10">
        <v>5</v>
      </c>
      <c r="B9" s="20" t="s">
        <v>15</v>
      </c>
      <c r="C9" s="20" t="s">
        <v>20</v>
      </c>
      <c r="D9" s="21">
        <v>72500</v>
      </c>
      <c r="E9" s="21">
        <v>110000</v>
      </c>
      <c r="F9" s="22">
        <v>159</v>
      </c>
      <c r="G9" s="23">
        <v>8</v>
      </c>
      <c r="H9" s="22">
        <f>(Table24232567891011121314151620192122232543256789241011121314345678910111213[[#This Row],[STOK]]-Table24232567891011121314151620192122232543256789241011121314345678910111213[[#This Row],[TERJUAL]])</f>
        <v>151</v>
      </c>
      <c r="I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300000</v>
      </c>
      <c r="J9" s="21">
        <f>(Table24232567891011121314151620192122232543256789241011121314345678910111213[[#This Row],[HARGA JUAL]]*Table24232567891011121314151620192122232543256789241011121314345678910111213[[#This Row],[TERJUAL]])</f>
        <v>880000</v>
      </c>
      <c r="K9" s="21">
        <f>Table24232567891011121314151620192122232543256789241011121314345678910111213[[#This Row],[HARGA JUAL]]*Table24232567891011121314151620192122232543256789241011121314345678910111213[[#This Row],[SISA]]</f>
        <v>16610000</v>
      </c>
      <c r="L9" s="24">
        <f>Table24232567891011121314151620192122232543256789241011121314345678910111213[[#This Row],[HARGA POKOK]]*Table24232567891011121314151620192122232543256789241011121314345678910111213[[#This Row],[STOK]]</f>
        <v>11527500</v>
      </c>
      <c r="M9" s="24">
        <f>Table24232567891011121314151620192122232543256789241011121314345678910111213[[#This Row],[HARGA JUAL]]*Table24232567891011121314151620192122232543256789241011121314345678910111213[[#This Row],[STOK]]</f>
        <v>17490000</v>
      </c>
      <c r="N9" s="25"/>
    </row>
    <row r="10" spans="1:21" s="26" customFormat="1" x14ac:dyDescent="0.25">
      <c r="A10" s="10"/>
      <c r="B10" s="20"/>
      <c r="C10" s="20" t="s">
        <v>157</v>
      </c>
      <c r="D10" s="21">
        <v>85000</v>
      </c>
      <c r="E10" s="21">
        <v>120000</v>
      </c>
      <c r="F10" s="22">
        <v>1</v>
      </c>
      <c r="G10" s="23"/>
      <c r="H10" s="22">
        <f>(Table24232567891011121314151620192122232543256789241011121314345678910111213[[#This Row],[STOK]]-Table24232567891011121314151620192122232543256789241011121314345678910111213[[#This Row],[TERJUAL]])</f>
        <v>1</v>
      </c>
      <c r="I1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0" s="21">
        <f>(Table24232567891011121314151620192122232543256789241011121314345678910111213[[#This Row],[HARGA JUAL]]*Table24232567891011121314151620192122232543256789241011121314345678910111213[[#This Row],[TERJUAL]])</f>
        <v>0</v>
      </c>
      <c r="K10" s="21"/>
      <c r="L10" s="24"/>
      <c r="M10" s="24"/>
      <c r="N10" s="25"/>
    </row>
    <row r="11" spans="1:21" s="26" customFormat="1" x14ac:dyDescent="0.25">
      <c r="A11" s="19">
        <v>6</v>
      </c>
      <c r="B11" s="20" t="s">
        <v>15</v>
      </c>
      <c r="C11" s="20" t="s">
        <v>21</v>
      </c>
      <c r="D11" s="21">
        <v>158000</v>
      </c>
      <c r="E11" s="21">
        <v>170000</v>
      </c>
      <c r="F11" s="22">
        <v>10</v>
      </c>
      <c r="G11" s="23">
        <v>1</v>
      </c>
      <c r="H11" s="22">
        <f>(Table24232567891011121314151620192122232543256789241011121314345678910111213[[#This Row],[STOK]]-Table24232567891011121314151620192122232543256789241011121314345678910111213[[#This Row],[TERJUAL]])</f>
        <v>9</v>
      </c>
      <c r="I1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12000</v>
      </c>
      <c r="J11" s="21">
        <f>(Table24232567891011121314151620192122232543256789241011121314345678910111213[[#This Row],[HARGA JUAL]]*Table24232567891011121314151620192122232543256789241011121314345678910111213[[#This Row],[TERJUAL]])</f>
        <v>170000</v>
      </c>
      <c r="K11" s="21">
        <f>Table24232567891011121314151620192122232543256789241011121314345678910111213[[#This Row],[HARGA JUAL]]*Table24232567891011121314151620192122232543256789241011121314345678910111213[[#This Row],[SISA]]</f>
        <v>1530000</v>
      </c>
      <c r="L11" s="24">
        <f>Table24232567891011121314151620192122232543256789241011121314345678910111213[[#This Row],[HARGA POKOK]]*Table24232567891011121314151620192122232543256789241011121314345678910111213[[#This Row],[STOK]]</f>
        <v>1580000</v>
      </c>
      <c r="M11" s="24">
        <f>Table24232567891011121314151620192122232543256789241011121314345678910111213[[#This Row],[HARGA JUAL]]*Table24232567891011121314151620192122232543256789241011121314345678910111213[[#This Row],[STOK]]</f>
        <v>1700000</v>
      </c>
      <c r="N11" s="25"/>
    </row>
    <row r="12" spans="1:21" s="26" customFormat="1" x14ac:dyDescent="0.25">
      <c r="A12" s="10">
        <v>7</v>
      </c>
      <c r="B12" s="20" t="s">
        <v>15</v>
      </c>
      <c r="C12" s="20" t="s">
        <v>22</v>
      </c>
      <c r="D12" s="21">
        <v>35000</v>
      </c>
      <c r="E12" s="21">
        <v>50000</v>
      </c>
      <c r="F12" s="22"/>
      <c r="G12" s="23"/>
      <c r="H12" s="22">
        <f>(Table24232567891011121314151620192122232543256789241011121314345678910111213[[#This Row],[STOK]]-Table24232567891011121314151620192122232543256789241011121314345678910111213[[#This Row],[TERJUAL]])</f>
        <v>0</v>
      </c>
      <c r="I1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2" s="21">
        <f>(Table24232567891011121314151620192122232543256789241011121314345678910111213[[#This Row],[HARGA JUAL]]*Table24232567891011121314151620192122232543256789241011121314345678910111213[[#This Row],[TERJUAL]])</f>
        <v>0</v>
      </c>
      <c r="K12" s="21"/>
      <c r="L12" s="24"/>
      <c r="M12" s="24"/>
      <c r="N12" s="25"/>
    </row>
    <row r="13" spans="1:21" s="18" customFormat="1" x14ac:dyDescent="0.25">
      <c r="A13" s="19">
        <v>8</v>
      </c>
      <c r="B13" s="11" t="s">
        <v>23</v>
      </c>
      <c r="C13" s="11" t="s">
        <v>24</v>
      </c>
      <c r="D13" s="13">
        <v>84000</v>
      </c>
      <c r="E13" s="13">
        <v>97000</v>
      </c>
      <c r="F13" s="14">
        <v>44</v>
      </c>
      <c r="G13" s="15">
        <v>9</v>
      </c>
      <c r="H13" s="14">
        <f>(Table24232567891011121314151620192122232543256789241011121314345678910111213[[#This Row],[STOK]]-Table24232567891011121314151620192122232543256789241011121314345678910111213[[#This Row],[TERJUAL]])</f>
        <v>35</v>
      </c>
      <c r="I13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117000</v>
      </c>
      <c r="J13" s="13">
        <f>(Table24232567891011121314151620192122232543256789241011121314345678910111213[[#This Row],[HARGA JUAL]]*Table24232567891011121314151620192122232543256789241011121314345678910111213[[#This Row],[TERJUAL]])</f>
        <v>873000</v>
      </c>
      <c r="K13" s="13">
        <f>Table24232567891011121314151620192122232543256789241011121314345678910111213[[#This Row],[HARGA JUAL]]*Table24232567891011121314151620192122232543256789241011121314345678910111213[[#This Row],[SISA]]</f>
        <v>3395000</v>
      </c>
      <c r="L13" s="16">
        <f>Table24232567891011121314151620192122232543256789241011121314345678910111213[[#This Row],[HARGA POKOK]]*Table24232567891011121314151620192122232543256789241011121314345678910111213[[#This Row],[STOK]]</f>
        <v>3696000</v>
      </c>
      <c r="M13" s="16">
        <f>Table24232567891011121314151620192122232543256789241011121314345678910111213[[#This Row],[HARGA JUAL]]*Table24232567891011121314151620192122232543256789241011121314345678910111213[[#This Row],[STOK]]</f>
        <v>4268000</v>
      </c>
      <c r="N13" s="17"/>
    </row>
    <row r="14" spans="1:21" s="26" customFormat="1" x14ac:dyDescent="0.25">
      <c r="A14" s="10">
        <v>9</v>
      </c>
      <c r="B14" s="20" t="s">
        <v>23</v>
      </c>
      <c r="C14" s="20" t="s">
        <v>25</v>
      </c>
      <c r="D14" s="21">
        <v>157500</v>
      </c>
      <c r="E14" s="21">
        <v>180000</v>
      </c>
      <c r="F14" s="22">
        <v>24</v>
      </c>
      <c r="G14" s="23"/>
      <c r="H14" s="22">
        <f>(Table24232567891011121314151620192122232543256789241011121314345678910111213[[#This Row],[STOK]]-Table24232567891011121314151620192122232543256789241011121314345678910111213[[#This Row],[TERJUAL]])</f>
        <v>24</v>
      </c>
      <c r="I1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4" s="21">
        <f>(Table24232567891011121314151620192122232543256789241011121314345678910111213[[#This Row],[HARGA JUAL]]*Table24232567891011121314151620192122232543256789241011121314345678910111213[[#This Row],[TERJUAL]])</f>
        <v>0</v>
      </c>
      <c r="K14" s="21">
        <f>Table24232567891011121314151620192122232543256789241011121314345678910111213[[#This Row],[HARGA JUAL]]*Table24232567891011121314151620192122232543256789241011121314345678910111213[[#This Row],[SISA]]</f>
        <v>4320000</v>
      </c>
      <c r="L14" s="24">
        <f>Table24232567891011121314151620192122232543256789241011121314345678910111213[[#This Row],[HARGA POKOK]]*Table24232567891011121314151620192122232543256789241011121314345678910111213[[#This Row],[STOK]]</f>
        <v>3780000</v>
      </c>
      <c r="M14" s="24">
        <f>Table24232567891011121314151620192122232543256789241011121314345678910111213[[#This Row],[HARGA JUAL]]*Table24232567891011121314151620192122232543256789241011121314345678910111213[[#This Row],[STOK]]</f>
        <v>4320000</v>
      </c>
      <c r="N14" s="25"/>
    </row>
    <row r="15" spans="1:21" s="26" customFormat="1" x14ac:dyDescent="0.25">
      <c r="A15" s="19">
        <v>10</v>
      </c>
      <c r="B15" s="20" t="s">
        <v>23</v>
      </c>
      <c r="C15" s="20" t="s">
        <v>26</v>
      </c>
      <c r="D15" s="21">
        <v>133000</v>
      </c>
      <c r="E15" s="21">
        <v>120000</v>
      </c>
      <c r="F15" s="22">
        <v>0</v>
      </c>
      <c r="G15" s="23"/>
      <c r="H15" s="22">
        <f>(Table24232567891011121314151620192122232543256789241011121314345678910111213[[#This Row],[STOK]]-Table24232567891011121314151620192122232543256789241011121314345678910111213[[#This Row],[TERJUAL]])</f>
        <v>0</v>
      </c>
      <c r="I1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5" s="21">
        <f>(Table24232567891011121314151620192122232543256789241011121314345678910111213[[#This Row],[HARGA JUAL]]*Table24232567891011121314151620192122232543256789241011121314345678910111213[[#This Row],[TERJUAL]])</f>
        <v>0</v>
      </c>
      <c r="K15" s="21">
        <f>Table24232567891011121314151620192122232543256789241011121314345678910111213[[#This Row],[HARGA JUAL]]*Table24232567891011121314151620192122232543256789241011121314345678910111213[[#This Row],[SISA]]</f>
        <v>0</v>
      </c>
      <c r="L15" s="24">
        <f>Table24232567891011121314151620192122232543256789241011121314345678910111213[[#This Row],[HARGA POKOK]]*Table24232567891011121314151620192122232543256789241011121314345678910111213[[#This Row],[STOK]]</f>
        <v>0</v>
      </c>
      <c r="M15" s="24">
        <f>Table24232567891011121314151620192122232543256789241011121314345678910111213[[#This Row],[HARGA JUAL]]*Table24232567891011121314151620192122232543256789241011121314345678910111213[[#This Row],[STOK]]</f>
        <v>0</v>
      </c>
      <c r="N15" s="25"/>
    </row>
    <row r="16" spans="1:21" s="26" customFormat="1" x14ac:dyDescent="0.25">
      <c r="A16" s="10">
        <v>11</v>
      </c>
      <c r="B16" s="20" t="s">
        <v>23</v>
      </c>
      <c r="C16" s="20" t="s">
        <v>27</v>
      </c>
      <c r="D16" s="21">
        <v>45500</v>
      </c>
      <c r="E16" s="21">
        <v>55000</v>
      </c>
      <c r="F16" s="22">
        <v>3</v>
      </c>
      <c r="G16" s="23">
        <v>3</v>
      </c>
      <c r="H16" s="22">
        <f>(Table24232567891011121314151620192122232543256789241011121314345678910111213[[#This Row],[STOK]]-Table24232567891011121314151620192122232543256789241011121314345678910111213[[#This Row],[TERJUAL]])</f>
        <v>0</v>
      </c>
      <c r="I1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28500</v>
      </c>
      <c r="J16" s="21">
        <f>(Table24232567891011121314151620192122232543256789241011121314345678910111213[[#This Row],[HARGA JUAL]]*Table24232567891011121314151620192122232543256789241011121314345678910111213[[#This Row],[TERJUAL]])</f>
        <v>165000</v>
      </c>
      <c r="K16" s="21">
        <f>Table24232567891011121314151620192122232543256789241011121314345678910111213[[#This Row],[HARGA JUAL]]*Table24232567891011121314151620192122232543256789241011121314345678910111213[[#This Row],[SISA]]</f>
        <v>0</v>
      </c>
      <c r="L16" s="24">
        <f>Table24232567891011121314151620192122232543256789241011121314345678910111213[[#This Row],[HARGA POKOK]]*Table24232567891011121314151620192122232543256789241011121314345678910111213[[#This Row],[STOK]]</f>
        <v>136500</v>
      </c>
      <c r="M16" s="24">
        <f>Table24232567891011121314151620192122232543256789241011121314345678910111213[[#This Row],[HARGA JUAL]]*Table24232567891011121314151620192122232543256789241011121314345678910111213[[#This Row],[STOK]]</f>
        <v>165000</v>
      </c>
      <c r="N16" s="25"/>
    </row>
    <row r="17" spans="1:14" s="26" customFormat="1" x14ac:dyDescent="0.25">
      <c r="A17" s="10"/>
      <c r="B17" s="20"/>
      <c r="C17" s="20" t="s">
        <v>158</v>
      </c>
      <c r="D17" s="21">
        <v>82500</v>
      </c>
      <c r="E17" s="21">
        <v>115000</v>
      </c>
      <c r="F17" s="22">
        <v>13</v>
      </c>
      <c r="G17" s="23">
        <v>2</v>
      </c>
      <c r="H17" s="22">
        <f>(Table24232567891011121314151620192122232543256789241011121314345678910111213[[#This Row],[STOK]]-Table24232567891011121314151620192122232543256789241011121314345678910111213[[#This Row],[TERJUAL]])</f>
        <v>11</v>
      </c>
      <c r="I1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65000</v>
      </c>
      <c r="J17" s="21">
        <f>(Table24232567891011121314151620192122232543256789241011121314345678910111213[[#This Row],[HARGA JUAL]]*Table24232567891011121314151620192122232543256789241011121314345678910111213[[#This Row],[TERJUAL]])</f>
        <v>230000</v>
      </c>
      <c r="K17" s="21"/>
      <c r="L17" s="24"/>
      <c r="M17" s="24"/>
      <c r="N17" s="25"/>
    </row>
    <row r="18" spans="1:14" s="26" customFormat="1" x14ac:dyDescent="0.25">
      <c r="A18" s="19">
        <v>12</v>
      </c>
      <c r="B18" s="20" t="s">
        <v>23</v>
      </c>
      <c r="C18" s="20" t="s">
        <v>28</v>
      </c>
      <c r="D18" s="21">
        <v>85000</v>
      </c>
      <c r="E18" s="21">
        <v>100000</v>
      </c>
      <c r="F18" s="22">
        <v>0</v>
      </c>
      <c r="G18" s="23"/>
      <c r="H18" s="22">
        <f>(Table24232567891011121314151620192122232543256789241011121314345678910111213[[#This Row],[STOK]]-Table24232567891011121314151620192122232543256789241011121314345678910111213[[#This Row],[TERJUAL]])</f>
        <v>0</v>
      </c>
      <c r="I1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8" s="21">
        <f>(Table24232567891011121314151620192122232543256789241011121314345678910111213[[#This Row],[HARGA JUAL]]*Table24232567891011121314151620192122232543256789241011121314345678910111213[[#This Row],[TERJUAL]])</f>
        <v>0</v>
      </c>
      <c r="K18" s="21">
        <f>Table24232567891011121314151620192122232543256789241011121314345678910111213[[#This Row],[HARGA JUAL]]*Table24232567891011121314151620192122232543256789241011121314345678910111213[[#This Row],[SISA]]</f>
        <v>0</v>
      </c>
      <c r="L18" s="24">
        <f>Table24232567891011121314151620192122232543256789241011121314345678910111213[[#This Row],[HARGA POKOK]]*Table24232567891011121314151620192122232543256789241011121314345678910111213[[#This Row],[STOK]]</f>
        <v>0</v>
      </c>
      <c r="M18" s="24">
        <f>Table24232567891011121314151620192122232543256789241011121314345678910111213[[#This Row],[HARGA JUAL]]*Table24232567891011121314151620192122232543256789241011121314345678910111213[[#This Row],[STOK]]</f>
        <v>0</v>
      </c>
      <c r="N18" s="25"/>
    </row>
    <row r="19" spans="1:14" s="26" customFormat="1" x14ac:dyDescent="0.25">
      <c r="A19" s="10">
        <v>13</v>
      </c>
      <c r="B19" s="20" t="s">
        <v>23</v>
      </c>
      <c r="C19" s="20" t="s">
        <v>29</v>
      </c>
      <c r="D19" s="21">
        <v>66000</v>
      </c>
      <c r="E19" s="21">
        <v>85000</v>
      </c>
      <c r="F19" s="22">
        <v>13</v>
      </c>
      <c r="G19" s="23"/>
      <c r="H19" s="22">
        <f>(Table24232567891011121314151620192122232543256789241011121314345678910111213[[#This Row],[STOK]]-Table24232567891011121314151620192122232543256789241011121314345678910111213[[#This Row],[TERJUAL]])</f>
        <v>13</v>
      </c>
      <c r="I1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19" s="21">
        <f>(Table24232567891011121314151620192122232543256789241011121314345678910111213[[#This Row],[HARGA JUAL]]*Table24232567891011121314151620192122232543256789241011121314345678910111213[[#This Row],[TERJUAL]])</f>
        <v>0</v>
      </c>
      <c r="K19" s="21">
        <f>Table24232567891011121314151620192122232543256789241011121314345678910111213[[#This Row],[HARGA JUAL]]*Table24232567891011121314151620192122232543256789241011121314345678910111213[[#This Row],[SISA]]</f>
        <v>1105000</v>
      </c>
      <c r="L19" s="24">
        <f>Table24232567891011121314151620192122232543256789241011121314345678910111213[[#This Row],[HARGA POKOK]]*Table24232567891011121314151620192122232543256789241011121314345678910111213[[#This Row],[STOK]]</f>
        <v>858000</v>
      </c>
      <c r="M19" s="24">
        <f>Table24232567891011121314151620192122232543256789241011121314345678910111213[[#This Row],[HARGA JUAL]]*Table24232567891011121314151620192122232543256789241011121314345678910111213[[#This Row],[STOK]]</f>
        <v>1105000</v>
      </c>
      <c r="N19" s="25" t="s">
        <v>30</v>
      </c>
    </row>
    <row r="20" spans="1:14" s="26" customFormat="1" x14ac:dyDescent="0.25">
      <c r="A20" s="19">
        <v>14</v>
      </c>
      <c r="B20" s="20" t="s">
        <v>23</v>
      </c>
      <c r="C20" s="20" t="s">
        <v>31</v>
      </c>
      <c r="D20" s="21">
        <v>58500</v>
      </c>
      <c r="E20" s="21">
        <v>68000</v>
      </c>
      <c r="F20" s="22">
        <v>67</v>
      </c>
      <c r="G20" s="23">
        <v>4</v>
      </c>
      <c r="H20" s="22">
        <f>(Table24232567891011121314151620192122232543256789241011121314345678910111213[[#This Row],[STOK]]-Table24232567891011121314151620192122232543256789241011121314345678910111213[[#This Row],[TERJUAL]])</f>
        <v>63</v>
      </c>
      <c r="I2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38000</v>
      </c>
      <c r="J20" s="21">
        <f>(Table24232567891011121314151620192122232543256789241011121314345678910111213[[#This Row],[HARGA JUAL]]*Table24232567891011121314151620192122232543256789241011121314345678910111213[[#This Row],[TERJUAL]])</f>
        <v>272000</v>
      </c>
      <c r="K20" s="21"/>
      <c r="L20" s="24"/>
      <c r="M20" s="24"/>
      <c r="N20" s="25"/>
    </row>
    <row r="21" spans="1:14" s="26" customFormat="1" x14ac:dyDescent="0.25">
      <c r="A21" s="10">
        <v>15</v>
      </c>
      <c r="B21" s="20" t="s">
        <v>23</v>
      </c>
      <c r="C21" s="27" t="s">
        <v>32</v>
      </c>
      <c r="D21" s="21">
        <v>22500</v>
      </c>
      <c r="E21" s="21">
        <v>8000</v>
      </c>
      <c r="F21" s="22">
        <v>0</v>
      </c>
      <c r="G21" s="23"/>
      <c r="H21" s="22">
        <f>(Table24232567891011121314151620192122232543256789241011121314345678910111213[[#This Row],[STOK]]-Table24232567891011121314151620192122232543256789241011121314345678910111213[[#This Row],[TERJUAL]])</f>
        <v>0</v>
      </c>
      <c r="I2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1" s="21">
        <f>(Table24232567891011121314151620192122232543256789241011121314345678910111213[[#This Row],[HARGA JUAL]]*Table24232567891011121314151620192122232543256789241011121314345678910111213[[#This Row],[TERJUAL]])</f>
        <v>0</v>
      </c>
      <c r="K21" s="21">
        <f>Table24232567891011121314151620192122232543256789241011121314345678910111213[[#This Row],[HARGA JUAL]]*Table24232567891011121314151620192122232543256789241011121314345678910111213[[#This Row],[SISA]]</f>
        <v>0</v>
      </c>
      <c r="L21" s="24">
        <f>Table24232567891011121314151620192122232543256789241011121314345678910111213[[#This Row],[HARGA POKOK]]*Table24232567891011121314151620192122232543256789241011121314345678910111213[[#This Row],[STOK]]</f>
        <v>0</v>
      </c>
      <c r="M21" s="24">
        <f>Table24232567891011121314151620192122232543256789241011121314345678910111213[[#This Row],[HARGA JUAL]]*Table24232567891011121314151620192122232543256789241011121314345678910111213[[#This Row],[STOK]]</f>
        <v>0</v>
      </c>
      <c r="N21" s="25"/>
    </row>
    <row r="22" spans="1:14" s="26" customFormat="1" x14ac:dyDescent="0.25">
      <c r="A22" s="19">
        <v>16</v>
      </c>
      <c r="B22" s="20" t="s">
        <v>23</v>
      </c>
      <c r="C22" s="20" t="s">
        <v>33</v>
      </c>
      <c r="D22" s="21">
        <v>56000</v>
      </c>
      <c r="E22" s="21">
        <v>80000</v>
      </c>
      <c r="F22" s="22">
        <v>0</v>
      </c>
      <c r="G22" s="23"/>
      <c r="H22" s="22">
        <f>(Table24232567891011121314151620192122232543256789241011121314345678910111213[[#This Row],[STOK]]-Table24232567891011121314151620192122232543256789241011121314345678910111213[[#This Row],[TERJUAL]])</f>
        <v>0</v>
      </c>
      <c r="I2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2" s="21">
        <f>(Table24232567891011121314151620192122232543256789241011121314345678910111213[[#This Row],[HARGA JUAL]]*Table24232567891011121314151620192122232543256789241011121314345678910111213[[#This Row],[TERJUAL]])</f>
        <v>0</v>
      </c>
      <c r="K22" s="21">
        <f>Table24232567891011121314151620192122232543256789241011121314345678910111213[[#This Row],[HARGA JUAL]]*Table24232567891011121314151620192122232543256789241011121314345678910111213[[#This Row],[SISA]]</f>
        <v>0</v>
      </c>
      <c r="L22" s="24">
        <f>Table24232567891011121314151620192122232543256789241011121314345678910111213[[#This Row],[HARGA POKOK]]*Table24232567891011121314151620192122232543256789241011121314345678910111213[[#This Row],[STOK]]</f>
        <v>0</v>
      </c>
      <c r="M22" s="24">
        <f>Table24232567891011121314151620192122232543256789241011121314345678910111213[[#This Row],[HARGA JUAL]]*Table24232567891011121314151620192122232543256789241011121314345678910111213[[#This Row],[STOK]]</f>
        <v>0</v>
      </c>
      <c r="N22" s="25"/>
    </row>
    <row r="23" spans="1:14" s="26" customFormat="1" x14ac:dyDescent="0.25">
      <c r="A23" s="10">
        <v>17</v>
      </c>
      <c r="B23" s="20" t="s">
        <v>23</v>
      </c>
      <c r="C23" s="20" t="s">
        <v>34</v>
      </c>
      <c r="D23" s="21">
        <v>40000</v>
      </c>
      <c r="E23" s="21">
        <v>60000</v>
      </c>
      <c r="F23" s="22">
        <v>0</v>
      </c>
      <c r="G23" s="23"/>
      <c r="H23" s="22">
        <f>(Table24232567891011121314151620192122232543256789241011121314345678910111213[[#This Row],[STOK]]-Table24232567891011121314151620192122232543256789241011121314345678910111213[[#This Row],[TERJUAL]])</f>
        <v>0</v>
      </c>
      <c r="I2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3" s="21">
        <f>(Table24232567891011121314151620192122232543256789241011121314345678910111213[[#This Row],[HARGA JUAL]]*Table24232567891011121314151620192122232543256789241011121314345678910111213[[#This Row],[TERJUAL]])</f>
        <v>0</v>
      </c>
      <c r="K23" s="21">
        <f>Table24232567891011121314151620192122232543256789241011121314345678910111213[[#This Row],[HARGA JUAL]]*Table24232567891011121314151620192122232543256789241011121314345678910111213[[#This Row],[SISA]]</f>
        <v>0</v>
      </c>
      <c r="L23" s="24">
        <f>Table24232567891011121314151620192122232543256789241011121314345678910111213[[#This Row],[HARGA POKOK]]*Table24232567891011121314151620192122232543256789241011121314345678910111213[[#This Row],[STOK]]</f>
        <v>0</v>
      </c>
      <c r="M23" s="24">
        <f>Table24232567891011121314151620192122232543256789241011121314345678910111213[[#This Row],[HARGA JUAL]]*Table24232567891011121314151620192122232543256789241011121314345678910111213[[#This Row],[STOK]]</f>
        <v>0</v>
      </c>
      <c r="N23" s="25"/>
    </row>
    <row r="24" spans="1:14" s="26" customFormat="1" x14ac:dyDescent="0.25">
      <c r="A24" s="19">
        <v>18</v>
      </c>
      <c r="B24" s="20" t="s">
        <v>23</v>
      </c>
      <c r="C24" s="20" t="s">
        <v>35</v>
      </c>
      <c r="D24" s="21">
        <v>10500</v>
      </c>
      <c r="E24" s="21">
        <v>22000</v>
      </c>
      <c r="F24" s="22"/>
      <c r="G24" s="23"/>
      <c r="H24" s="22">
        <f>(Table24232567891011121314151620192122232543256789241011121314345678910111213[[#This Row],[STOK]]-Table24232567891011121314151620192122232543256789241011121314345678910111213[[#This Row],[TERJUAL]])</f>
        <v>0</v>
      </c>
      <c r="I2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4" s="21">
        <f>(Table24232567891011121314151620192122232543256789241011121314345678910111213[[#This Row],[HARGA JUAL]]*Table24232567891011121314151620192122232543256789241011121314345678910111213[[#This Row],[TERJUAL]])</f>
        <v>0</v>
      </c>
      <c r="K24" s="21">
        <f>Table24232567891011121314151620192122232543256789241011121314345678910111213[[#This Row],[HARGA JUAL]]*Table24232567891011121314151620192122232543256789241011121314345678910111213[[#This Row],[SISA]]</f>
        <v>0</v>
      </c>
      <c r="L24" s="24">
        <f>Table24232567891011121314151620192122232543256789241011121314345678910111213[[#This Row],[HARGA POKOK]]*Table24232567891011121314151620192122232543256789241011121314345678910111213[[#This Row],[STOK]]</f>
        <v>0</v>
      </c>
      <c r="M24" s="24">
        <f>Table24232567891011121314151620192122232543256789241011121314345678910111213[[#This Row],[HARGA JUAL]]*Table24232567891011121314151620192122232543256789241011121314345678910111213[[#This Row],[STOK]]</f>
        <v>0</v>
      </c>
      <c r="N24" s="25"/>
    </row>
    <row r="25" spans="1:14" s="26" customFormat="1" x14ac:dyDescent="0.25">
      <c r="A25" s="10">
        <v>19</v>
      </c>
      <c r="B25" s="20" t="s">
        <v>23</v>
      </c>
      <c r="C25" s="20" t="s">
        <v>36</v>
      </c>
      <c r="D25" s="21">
        <v>66000</v>
      </c>
      <c r="E25" s="21">
        <v>80000</v>
      </c>
      <c r="F25" s="22">
        <v>5</v>
      </c>
      <c r="G25" s="23"/>
      <c r="H25" s="22">
        <f>(Table24232567891011121314151620192122232543256789241011121314345678910111213[[#This Row],[STOK]]-Table24232567891011121314151620192122232543256789241011121314345678910111213[[#This Row],[TERJUAL]])</f>
        <v>5</v>
      </c>
      <c r="I2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5" s="21">
        <f>(Table24232567891011121314151620192122232543256789241011121314345678910111213[[#This Row],[HARGA JUAL]]*Table24232567891011121314151620192122232543256789241011121314345678910111213[[#This Row],[TERJUAL]])</f>
        <v>0</v>
      </c>
      <c r="K25" s="21">
        <f>Table24232567891011121314151620192122232543256789241011121314345678910111213[[#This Row],[HARGA JUAL]]*Table24232567891011121314151620192122232543256789241011121314345678910111213[[#This Row],[SISA]]</f>
        <v>400000</v>
      </c>
      <c r="L25" s="24">
        <f>Table24232567891011121314151620192122232543256789241011121314345678910111213[[#This Row],[HARGA POKOK]]*Table24232567891011121314151620192122232543256789241011121314345678910111213[[#This Row],[STOK]]</f>
        <v>330000</v>
      </c>
      <c r="M25" s="24">
        <f>Table24232567891011121314151620192122232543256789241011121314345678910111213[[#This Row],[HARGA JUAL]]*Table24232567891011121314151620192122232543256789241011121314345678910111213[[#This Row],[STOK]]</f>
        <v>400000</v>
      </c>
      <c r="N25" s="25"/>
    </row>
    <row r="26" spans="1:14" s="26" customFormat="1" x14ac:dyDescent="0.25">
      <c r="A26" s="19">
        <v>20</v>
      </c>
      <c r="B26" s="20" t="s">
        <v>23</v>
      </c>
      <c r="C26" s="20" t="s">
        <v>37</v>
      </c>
      <c r="D26" s="21">
        <v>16500</v>
      </c>
      <c r="E26" s="21">
        <v>25000</v>
      </c>
      <c r="F26" s="22">
        <v>43</v>
      </c>
      <c r="G26" s="23">
        <v>6</v>
      </c>
      <c r="H26" s="22">
        <f>(Table24232567891011121314151620192122232543256789241011121314345678910111213[[#This Row],[STOK]]-Table24232567891011121314151620192122232543256789241011121314345678910111213[[#This Row],[TERJUAL]])</f>
        <v>37</v>
      </c>
      <c r="I2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51000</v>
      </c>
      <c r="J26" s="21">
        <f>(Table24232567891011121314151620192122232543256789241011121314345678910111213[[#This Row],[HARGA JUAL]]*Table24232567891011121314151620192122232543256789241011121314345678910111213[[#This Row],[TERJUAL]])</f>
        <v>150000</v>
      </c>
      <c r="K26" s="21">
        <f>Table24232567891011121314151620192122232543256789241011121314345678910111213[[#This Row],[HARGA JUAL]]*Table24232567891011121314151620192122232543256789241011121314345678910111213[[#This Row],[SISA]]</f>
        <v>925000</v>
      </c>
      <c r="L26" s="24">
        <f>Table24232567891011121314151620192122232543256789241011121314345678910111213[[#This Row],[HARGA POKOK]]*Table24232567891011121314151620192122232543256789241011121314345678910111213[[#This Row],[STOK]]</f>
        <v>709500</v>
      </c>
      <c r="M26" s="24">
        <f>Table24232567891011121314151620192122232543256789241011121314345678910111213[[#This Row],[HARGA JUAL]]*Table24232567891011121314151620192122232543256789241011121314345678910111213[[#This Row],[STOK]]</f>
        <v>1075000</v>
      </c>
      <c r="N26" s="25"/>
    </row>
    <row r="27" spans="1:14" s="26" customFormat="1" x14ac:dyDescent="0.25">
      <c r="A27" s="10">
        <v>21</v>
      </c>
      <c r="B27" s="7" t="s">
        <v>23</v>
      </c>
      <c r="C27" s="7" t="s">
        <v>38</v>
      </c>
      <c r="D27" s="28">
        <v>31500</v>
      </c>
      <c r="E27" s="28">
        <v>45000</v>
      </c>
      <c r="F27" s="29">
        <v>70</v>
      </c>
      <c r="G27" s="30">
        <v>9</v>
      </c>
      <c r="H27" s="29">
        <f>(Table24232567891011121314151620192122232543256789241011121314345678910111213[[#This Row],[STOK]]-Table24232567891011121314151620192122232543256789241011121314345678910111213[[#This Row],[TERJUAL]])</f>
        <v>61</v>
      </c>
      <c r="I27" s="28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121500</v>
      </c>
      <c r="J27" s="28">
        <f>(Table24232567891011121314151620192122232543256789241011121314345678910111213[[#This Row],[HARGA JUAL]]*Table24232567891011121314151620192122232543256789241011121314345678910111213[[#This Row],[TERJUAL]])</f>
        <v>405000</v>
      </c>
      <c r="K27" s="28">
        <f>Table24232567891011121314151620192122232543256789241011121314345678910111213[[#This Row],[HARGA JUAL]]*Table24232567891011121314151620192122232543256789241011121314345678910111213[[#This Row],[SISA]]</f>
        <v>2745000</v>
      </c>
      <c r="L27" s="9">
        <f>Table24232567891011121314151620192122232543256789241011121314345678910111213[[#This Row],[HARGA POKOK]]*Table24232567891011121314151620192122232543256789241011121314345678910111213[[#This Row],[STOK]]</f>
        <v>2205000</v>
      </c>
      <c r="M27" s="9">
        <f>Table24232567891011121314151620192122232543256789241011121314345678910111213[[#This Row],[HARGA JUAL]]*Table24232567891011121314151620192122232543256789241011121314345678910111213[[#This Row],[STOK]]</f>
        <v>3150000</v>
      </c>
      <c r="N27" s="5" t="s">
        <v>39</v>
      </c>
    </row>
    <row r="28" spans="1:14" s="26" customFormat="1" x14ac:dyDescent="0.25">
      <c r="A28" s="19">
        <v>22</v>
      </c>
      <c r="B28" s="20" t="s">
        <v>23</v>
      </c>
      <c r="C28" s="20" t="s">
        <v>40</v>
      </c>
      <c r="D28" s="21">
        <v>4500</v>
      </c>
      <c r="E28" s="21">
        <v>8000</v>
      </c>
      <c r="F28" s="22">
        <v>228</v>
      </c>
      <c r="G28" s="23"/>
      <c r="H28" s="22">
        <f>(Table24232567891011121314151620192122232543256789241011121314345678910111213[[#This Row],[STOK]]-Table24232567891011121314151620192122232543256789241011121314345678910111213[[#This Row],[TERJUAL]])</f>
        <v>228</v>
      </c>
      <c r="I2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28" s="21">
        <f>(Table24232567891011121314151620192122232543256789241011121314345678910111213[[#This Row],[HARGA JUAL]]*Table24232567891011121314151620192122232543256789241011121314345678910111213[[#This Row],[TERJUAL]])</f>
        <v>0</v>
      </c>
      <c r="K28" s="21">
        <f>Table24232567891011121314151620192122232543256789241011121314345678910111213[[#This Row],[HARGA JUAL]]*Table24232567891011121314151620192122232543256789241011121314345678910111213[[#This Row],[SISA]]</f>
        <v>1824000</v>
      </c>
      <c r="L28" s="24">
        <f>Table24232567891011121314151620192122232543256789241011121314345678910111213[[#This Row],[HARGA POKOK]]*Table24232567891011121314151620192122232543256789241011121314345678910111213[[#This Row],[STOK]]</f>
        <v>1026000</v>
      </c>
      <c r="M28" s="24">
        <f>Table24232567891011121314151620192122232543256789241011121314345678910111213[[#This Row],[HARGA JUAL]]*Table24232567891011121314151620192122232543256789241011121314345678910111213[[#This Row],[STOK]]</f>
        <v>1824000</v>
      </c>
      <c r="N28" s="25"/>
    </row>
    <row r="29" spans="1:14" s="18" customFormat="1" x14ac:dyDescent="0.25">
      <c r="A29" s="10">
        <v>23</v>
      </c>
      <c r="B29" s="11" t="s">
        <v>41</v>
      </c>
      <c r="C29" s="11" t="s">
        <v>42</v>
      </c>
      <c r="D29" s="13">
        <v>104000</v>
      </c>
      <c r="E29" s="13">
        <v>120000</v>
      </c>
      <c r="F29" s="14">
        <v>68</v>
      </c>
      <c r="G29" s="15">
        <v>1</v>
      </c>
      <c r="H29" s="14">
        <f>(Table24232567891011121314151620192122232543256789241011121314345678910111213[[#This Row],[STOK]]-Table24232567891011121314151620192122232543256789241011121314345678910111213[[#This Row],[TERJUAL]])</f>
        <v>67</v>
      </c>
      <c r="I29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16000</v>
      </c>
      <c r="J29" s="13">
        <f>(Table24232567891011121314151620192122232543256789241011121314345678910111213[[#This Row],[HARGA JUAL]]*Table24232567891011121314151620192122232543256789241011121314345678910111213[[#This Row],[TERJUAL]])</f>
        <v>120000</v>
      </c>
      <c r="K29" s="13">
        <f>Table24232567891011121314151620192122232543256789241011121314345678910111213[[#This Row],[HARGA JUAL]]*Table24232567891011121314151620192122232543256789241011121314345678910111213[[#This Row],[SISA]]</f>
        <v>8040000</v>
      </c>
      <c r="L29" s="16">
        <f>Table24232567891011121314151620192122232543256789241011121314345678910111213[[#This Row],[HARGA POKOK]]*Table24232567891011121314151620192122232543256789241011121314345678910111213[[#This Row],[STOK]]</f>
        <v>7072000</v>
      </c>
      <c r="M29" s="16">
        <f>Table24232567891011121314151620192122232543256789241011121314345678910111213[[#This Row],[HARGA JUAL]]*Table24232567891011121314151620192122232543256789241011121314345678910111213[[#This Row],[STOK]]</f>
        <v>8160000</v>
      </c>
      <c r="N29" s="17"/>
    </row>
    <row r="30" spans="1:14" s="26" customFormat="1" x14ac:dyDescent="0.25">
      <c r="A30" s="19">
        <v>24</v>
      </c>
      <c r="B30" s="20" t="s">
        <v>41</v>
      </c>
      <c r="C30" s="20" t="s">
        <v>43</v>
      </c>
      <c r="D30" s="21">
        <v>136500</v>
      </c>
      <c r="E30" s="21">
        <v>148000</v>
      </c>
      <c r="F30" s="22">
        <v>6</v>
      </c>
      <c r="G30" s="23"/>
      <c r="H30" s="22">
        <f>(Table24232567891011121314151620192122232543256789241011121314345678910111213[[#This Row],[STOK]]-Table24232567891011121314151620192122232543256789241011121314345678910111213[[#This Row],[TERJUAL]])</f>
        <v>6</v>
      </c>
      <c r="I3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30" s="21">
        <f>(Table24232567891011121314151620192122232543256789241011121314345678910111213[[#This Row],[HARGA JUAL]]*Table24232567891011121314151620192122232543256789241011121314345678910111213[[#This Row],[TERJUAL]])</f>
        <v>0</v>
      </c>
      <c r="K30" s="21">
        <f>Table24232567891011121314151620192122232543256789241011121314345678910111213[[#This Row],[HARGA JUAL]]*Table24232567891011121314151620192122232543256789241011121314345678910111213[[#This Row],[SISA]]</f>
        <v>888000</v>
      </c>
      <c r="L30" s="24">
        <f>Table24232567891011121314151620192122232543256789241011121314345678910111213[[#This Row],[HARGA POKOK]]*Table24232567891011121314151620192122232543256789241011121314345678910111213[[#This Row],[STOK]]</f>
        <v>819000</v>
      </c>
      <c r="M30" s="24">
        <f>Table24232567891011121314151620192122232543256789241011121314345678910111213[[#This Row],[HARGA JUAL]]*Table24232567891011121314151620192122232543256789241011121314345678910111213[[#This Row],[STOK]]</f>
        <v>888000</v>
      </c>
      <c r="N30" s="25"/>
    </row>
    <row r="31" spans="1:14" s="26" customFormat="1" x14ac:dyDescent="0.25">
      <c r="A31" s="10">
        <v>25</v>
      </c>
      <c r="B31" s="20" t="s">
        <v>41</v>
      </c>
      <c r="C31" s="20" t="s">
        <v>156</v>
      </c>
      <c r="D31" s="21">
        <v>71000</v>
      </c>
      <c r="E31" s="21">
        <v>90000</v>
      </c>
      <c r="F31" s="22">
        <v>32</v>
      </c>
      <c r="G31" s="23">
        <v>1</v>
      </c>
      <c r="H31" s="22">
        <f>(Table24232567891011121314151620192122232543256789241011121314345678910111213[[#This Row],[STOK]]-Table24232567891011121314151620192122232543256789241011121314345678910111213[[#This Row],[TERJUAL]])</f>
        <v>31</v>
      </c>
      <c r="I3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19000</v>
      </c>
      <c r="J31" s="21">
        <f>(Table24232567891011121314151620192122232543256789241011121314345678910111213[[#This Row],[HARGA JUAL]]*Table24232567891011121314151620192122232543256789241011121314345678910111213[[#This Row],[TERJUAL]])</f>
        <v>90000</v>
      </c>
      <c r="K31" s="21">
        <f>Table24232567891011121314151620192122232543256789241011121314345678910111213[[#This Row],[HARGA JUAL]]*Table24232567891011121314151620192122232543256789241011121314345678910111213[[#This Row],[SISA]]</f>
        <v>2790000</v>
      </c>
      <c r="L31" s="24">
        <f>Table24232567891011121314151620192122232543256789241011121314345678910111213[[#This Row],[HARGA POKOK]]*Table24232567891011121314151620192122232543256789241011121314345678910111213[[#This Row],[STOK]]</f>
        <v>2272000</v>
      </c>
      <c r="M31" s="24">
        <f>Table24232567891011121314151620192122232543256789241011121314345678910111213[[#This Row],[HARGA JUAL]]*Table24232567891011121314151620192122232543256789241011121314345678910111213[[#This Row],[STOK]]</f>
        <v>2880000</v>
      </c>
      <c r="N31" s="25"/>
    </row>
    <row r="32" spans="1:14" s="26" customFormat="1" x14ac:dyDescent="0.25">
      <c r="A32" s="19">
        <v>26</v>
      </c>
      <c r="B32" s="20" t="s">
        <v>41</v>
      </c>
      <c r="C32" s="20" t="s">
        <v>44</v>
      </c>
      <c r="D32" s="21">
        <v>77500</v>
      </c>
      <c r="E32" s="21">
        <v>115000</v>
      </c>
      <c r="F32" s="22">
        <v>44</v>
      </c>
      <c r="G32" s="23"/>
      <c r="H32" s="22">
        <f>(Table24232567891011121314151620192122232543256789241011121314345678910111213[[#This Row],[STOK]]-Table24232567891011121314151620192122232543256789241011121314345678910111213[[#This Row],[TERJUAL]])</f>
        <v>44</v>
      </c>
      <c r="I3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32" s="21">
        <f>(Table24232567891011121314151620192122232543256789241011121314345678910111213[[#This Row],[HARGA JUAL]]*Table24232567891011121314151620192122232543256789241011121314345678910111213[[#This Row],[TERJUAL]])</f>
        <v>0</v>
      </c>
      <c r="K32" s="21">
        <f>Table24232567891011121314151620192122232543256789241011121314345678910111213[[#This Row],[HARGA JUAL]]*Table24232567891011121314151620192122232543256789241011121314345678910111213[[#This Row],[SISA]]</f>
        <v>5060000</v>
      </c>
      <c r="L32" s="24">
        <f>Table24232567891011121314151620192122232543256789241011121314345678910111213[[#This Row],[HARGA POKOK]]*Table24232567891011121314151620192122232543256789241011121314345678910111213[[#This Row],[STOK]]</f>
        <v>3410000</v>
      </c>
      <c r="M32" s="24">
        <f>Table24232567891011121314151620192122232543256789241011121314345678910111213[[#This Row],[HARGA JUAL]]*Table24232567891011121314151620192122232543256789241011121314345678910111213[[#This Row],[STOK]]</f>
        <v>5060000</v>
      </c>
      <c r="N32" s="25"/>
    </row>
    <row r="33" spans="1:14" s="26" customFormat="1" x14ac:dyDescent="0.25">
      <c r="A33" s="10">
        <v>27</v>
      </c>
      <c r="B33" s="20" t="s">
        <v>41</v>
      </c>
      <c r="C33" s="20" t="s">
        <v>45</v>
      </c>
      <c r="D33" s="21">
        <v>165000</v>
      </c>
      <c r="E33" s="21">
        <v>50000</v>
      </c>
      <c r="F33" s="22">
        <v>0</v>
      </c>
      <c r="G33" s="23"/>
      <c r="H33" s="22">
        <f>(Table24232567891011121314151620192122232543256789241011121314345678910111213[[#This Row],[STOK]]-Table24232567891011121314151620192122232543256789241011121314345678910111213[[#This Row],[TERJUAL]])</f>
        <v>0</v>
      </c>
      <c r="I3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33" s="21">
        <f>(Table24232567891011121314151620192122232543256789241011121314345678910111213[[#This Row],[HARGA JUAL]]*Table24232567891011121314151620192122232543256789241011121314345678910111213[[#This Row],[TERJUAL]])</f>
        <v>0</v>
      </c>
      <c r="K33" s="21">
        <f>Table24232567891011121314151620192122232543256789241011121314345678910111213[[#This Row],[HARGA JUAL]]*Table24232567891011121314151620192122232543256789241011121314345678910111213[[#This Row],[SISA]]</f>
        <v>0</v>
      </c>
      <c r="L33" s="24">
        <f>Table24232567891011121314151620192122232543256789241011121314345678910111213[[#This Row],[HARGA POKOK]]*Table24232567891011121314151620192122232543256789241011121314345678910111213[[#This Row],[STOK]]</f>
        <v>0</v>
      </c>
      <c r="M33" s="24">
        <f>Table24232567891011121314151620192122232543256789241011121314345678910111213[[#This Row],[HARGA JUAL]]*Table24232567891011121314151620192122232543256789241011121314345678910111213[[#This Row],[STOK]]</f>
        <v>0</v>
      </c>
      <c r="N33" s="25"/>
    </row>
    <row r="34" spans="1:14" s="18" customFormat="1" x14ac:dyDescent="0.25">
      <c r="A34" s="19">
        <v>28</v>
      </c>
      <c r="B34" s="11" t="s">
        <v>46</v>
      </c>
      <c r="C34" s="11" t="s">
        <v>47</v>
      </c>
      <c r="D34" s="13">
        <v>54500</v>
      </c>
      <c r="E34" s="13">
        <v>65000</v>
      </c>
      <c r="F34" s="14">
        <v>13</v>
      </c>
      <c r="G34" s="15">
        <v>2</v>
      </c>
      <c r="H34" s="14">
        <f>(Table24232567891011121314151620192122232543256789241011121314345678910111213[[#This Row],[STOK]]-Table24232567891011121314151620192122232543256789241011121314345678910111213[[#This Row],[TERJUAL]])</f>
        <v>11</v>
      </c>
      <c r="I34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21000</v>
      </c>
      <c r="J34" s="13">
        <f>(Table24232567891011121314151620192122232543256789241011121314345678910111213[[#This Row],[HARGA JUAL]]*Table24232567891011121314151620192122232543256789241011121314345678910111213[[#This Row],[TERJUAL]])</f>
        <v>130000</v>
      </c>
      <c r="K34" s="13">
        <f>Table24232567891011121314151620192122232543256789241011121314345678910111213[[#This Row],[HARGA JUAL]]*Table24232567891011121314151620192122232543256789241011121314345678910111213[[#This Row],[SISA]]</f>
        <v>715000</v>
      </c>
      <c r="L34" s="16">
        <f>Table24232567891011121314151620192122232543256789241011121314345678910111213[[#This Row],[HARGA POKOK]]*Table24232567891011121314151620192122232543256789241011121314345678910111213[[#This Row],[STOK]]</f>
        <v>708500</v>
      </c>
      <c r="M34" s="16">
        <f>Table24232567891011121314151620192122232543256789241011121314345678910111213[[#This Row],[HARGA JUAL]]*Table24232567891011121314151620192122232543256789241011121314345678910111213[[#This Row],[STOK]]</f>
        <v>845000</v>
      </c>
      <c r="N34" s="17"/>
    </row>
    <row r="35" spans="1:14" s="26" customFormat="1" x14ac:dyDescent="0.25">
      <c r="A35" s="10">
        <v>29</v>
      </c>
      <c r="B35" s="20" t="s">
        <v>46</v>
      </c>
      <c r="C35" s="20" t="s">
        <v>48</v>
      </c>
      <c r="D35" s="21">
        <v>47500</v>
      </c>
      <c r="E35" s="21">
        <v>60000</v>
      </c>
      <c r="F35" s="22">
        <v>35</v>
      </c>
      <c r="G35" s="23">
        <v>2</v>
      </c>
      <c r="H35" s="22">
        <f>(Table24232567891011121314151620192122232543256789241011121314345678910111213[[#This Row],[STOK]]-Table24232567891011121314151620192122232543256789241011121314345678910111213[[#This Row],[TERJUAL]])</f>
        <v>33</v>
      </c>
      <c r="I3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25000</v>
      </c>
      <c r="J35" s="21">
        <f>(Table24232567891011121314151620192122232543256789241011121314345678910111213[[#This Row],[HARGA JUAL]]*Table24232567891011121314151620192122232543256789241011121314345678910111213[[#This Row],[TERJUAL]])</f>
        <v>120000</v>
      </c>
      <c r="K35" s="21"/>
      <c r="L35" s="24"/>
      <c r="M35" s="24"/>
      <c r="N35" s="25"/>
    </row>
    <row r="36" spans="1:14" s="26" customFormat="1" x14ac:dyDescent="0.25">
      <c r="A36" s="19">
        <v>30</v>
      </c>
      <c r="B36" s="20" t="s">
        <v>46</v>
      </c>
      <c r="C36" s="20" t="s">
        <v>49</v>
      </c>
      <c r="D36" s="21">
        <v>67000</v>
      </c>
      <c r="E36" s="21">
        <v>85000</v>
      </c>
      <c r="F36" s="22">
        <v>72</v>
      </c>
      <c r="G36" s="23">
        <v>1</v>
      </c>
      <c r="H36" s="22">
        <f>(Table24232567891011121314151620192122232543256789241011121314345678910111213[[#This Row],[STOK]]-Table24232567891011121314151620192122232543256789241011121314345678910111213[[#This Row],[TERJUAL]])</f>
        <v>71</v>
      </c>
      <c r="I3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18000</v>
      </c>
      <c r="J36" s="21">
        <f>(Table24232567891011121314151620192122232543256789241011121314345678910111213[[#This Row],[HARGA JUAL]]*Table24232567891011121314151620192122232543256789241011121314345678910111213[[#This Row],[TERJUAL]])</f>
        <v>85000</v>
      </c>
      <c r="K36" s="21"/>
      <c r="L36" s="24"/>
      <c r="M36" s="24"/>
      <c r="N36" s="25"/>
    </row>
    <row r="37" spans="1:14" s="26" customFormat="1" x14ac:dyDescent="0.25">
      <c r="A37" s="10">
        <v>31</v>
      </c>
      <c r="B37" s="20" t="s">
        <v>46</v>
      </c>
      <c r="C37" s="20" t="s">
        <v>50</v>
      </c>
      <c r="D37" s="21">
        <v>77500</v>
      </c>
      <c r="E37" s="21">
        <v>90000</v>
      </c>
      <c r="F37" s="22">
        <v>47</v>
      </c>
      <c r="G37" s="23"/>
      <c r="H37" s="22">
        <f>(Table24232567891011121314151620192122232543256789241011121314345678910111213[[#This Row],[STOK]]-Table24232567891011121314151620192122232543256789241011121314345678910111213[[#This Row],[TERJUAL]])</f>
        <v>47</v>
      </c>
      <c r="I3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37" s="21">
        <f>(Table24232567891011121314151620192122232543256789241011121314345678910111213[[#This Row],[HARGA JUAL]]*Table24232567891011121314151620192122232543256789241011121314345678910111213[[#This Row],[TERJUAL]])</f>
        <v>0</v>
      </c>
      <c r="K37" s="21"/>
      <c r="L37" s="24"/>
      <c r="M37" s="24"/>
      <c r="N37" s="25"/>
    </row>
    <row r="38" spans="1:14" s="26" customFormat="1" x14ac:dyDescent="0.25">
      <c r="A38" s="19">
        <v>32</v>
      </c>
      <c r="B38" s="20" t="s">
        <v>46</v>
      </c>
      <c r="C38" s="20" t="s">
        <v>51</v>
      </c>
      <c r="D38" s="21">
        <v>17500</v>
      </c>
      <c r="E38" s="21">
        <v>35000</v>
      </c>
      <c r="F38" s="22">
        <v>25</v>
      </c>
      <c r="G38" s="23">
        <v>5</v>
      </c>
      <c r="H38" s="22">
        <f>(Table24232567891011121314151620192122232543256789241011121314345678910111213[[#This Row],[STOK]]-Table24232567891011121314151620192122232543256789241011121314345678910111213[[#This Row],[TERJUAL]])</f>
        <v>20</v>
      </c>
      <c r="I3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87500</v>
      </c>
      <c r="J38" s="21">
        <f>(Table24232567891011121314151620192122232543256789241011121314345678910111213[[#This Row],[HARGA JUAL]]*Table24232567891011121314151620192122232543256789241011121314345678910111213[[#This Row],[TERJUAL]])</f>
        <v>175000</v>
      </c>
      <c r="K38" s="21">
        <f>Table24232567891011121314151620192122232543256789241011121314345678910111213[[#This Row],[HARGA JUAL]]*Table24232567891011121314151620192122232543256789241011121314345678910111213[[#This Row],[SISA]]</f>
        <v>700000</v>
      </c>
      <c r="L38" s="24">
        <f>Table24232567891011121314151620192122232543256789241011121314345678910111213[[#This Row],[HARGA POKOK]]*Table24232567891011121314151620192122232543256789241011121314345678910111213[[#This Row],[STOK]]</f>
        <v>437500</v>
      </c>
      <c r="M38" s="24">
        <f>Table24232567891011121314151620192122232543256789241011121314345678910111213[[#This Row],[HARGA JUAL]]*Table24232567891011121314151620192122232543256789241011121314345678910111213[[#This Row],[STOK]]</f>
        <v>875000</v>
      </c>
      <c r="N38" s="25"/>
    </row>
    <row r="39" spans="1:14" s="26" customFormat="1" x14ac:dyDescent="0.25">
      <c r="A39" s="10">
        <v>33</v>
      </c>
      <c r="B39" s="20" t="s">
        <v>46</v>
      </c>
      <c r="C39" s="20" t="s">
        <v>52</v>
      </c>
      <c r="D39" s="21">
        <v>11500</v>
      </c>
      <c r="E39" s="21">
        <v>23000</v>
      </c>
      <c r="F39" s="22">
        <v>15</v>
      </c>
      <c r="G39" s="23">
        <v>4</v>
      </c>
      <c r="H39" s="22">
        <f>(Table24232567891011121314151620192122232543256789241011121314345678910111213[[#This Row],[STOK]]-Table24232567891011121314151620192122232543256789241011121314345678910111213[[#This Row],[TERJUAL]])</f>
        <v>11</v>
      </c>
      <c r="I3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46000</v>
      </c>
      <c r="J39" s="21">
        <f>(Table24232567891011121314151620192122232543256789241011121314345678910111213[[#This Row],[HARGA JUAL]]*Table24232567891011121314151620192122232543256789241011121314345678910111213[[#This Row],[TERJUAL]])</f>
        <v>92000</v>
      </c>
      <c r="K39" s="21">
        <f>Table24232567891011121314151620192122232543256789241011121314345678910111213[[#This Row],[HARGA JUAL]]*Table24232567891011121314151620192122232543256789241011121314345678910111213[[#This Row],[SISA]]</f>
        <v>253000</v>
      </c>
      <c r="L39" s="24">
        <f>Table24232567891011121314151620192122232543256789241011121314345678910111213[[#This Row],[HARGA POKOK]]*Table24232567891011121314151620192122232543256789241011121314345678910111213[[#This Row],[STOK]]</f>
        <v>172500</v>
      </c>
      <c r="M39" s="24">
        <f>Table24232567891011121314151620192122232543256789241011121314345678910111213[[#This Row],[HARGA JUAL]]*Table24232567891011121314151620192122232543256789241011121314345678910111213[[#This Row],[STOK]]</f>
        <v>345000</v>
      </c>
      <c r="N39" s="25"/>
    </row>
    <row r="40" spans="1:14" s="26" customFormat="1" x14ac:dyDescent="0.25">
      <c r="A40" s="19">
        <v>34</v>
      </c>
      <c r="B40" s="20" t="s">
        <v>46</v>
      </c>
      <c r="C40" s="20" t="s">
        <v>53</v>
      </c>
      <c r="D40" s="21">
        <v>27500</v>
      </c>
      <c r="E40" s="21">
        <v>45000</v>
      </c>
      <c r="F40" s="22"/>
      <c r="G40" s="23"/>
      <c r="H40" s="22">
        <f>(Table24232567891011121314151620192122232543256789241011121314345678910111213[[#This Row],[STOK]]-Table24232567891011121314151620192122232543256789241011121314345678910111213[[#This Row],[TERJUAL]])</f>
        <v>0</v>
      </c>
      <c r="I4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0" s="21">
        <f>(Table24232567891011121314151620192122232543256789241011121314345678910111213[[#This Row],[HARGA JUAL]]*Table24232567891011121314151620192122232543256789241011121314345678910111213[[#This Row],[TERJUAL]])</f>
        <v>0</v>
      </c>
      <c r="K40" s="21">
        <f>Table24232567891011121314151620192122232543256789241011121314345678910111213[[#This Row],[HARGA JUAL]]*Table24232567891011121314151620192122232543256789241011121314345678910111213[[#This Row],[SISA]]</f>
        <v>0</v>
      </c>
      <c r="L40" s="24">
        <f>Table24232567891011121314151620192122232543256789241011121314345678910111213[[#This Row],[HARGA POKOK]]*Table24232567891011121314151620192122232543256789241011121314345678910111213[[#This Row],[STOK]]</f>
        <v>0</v>
      </c>
      <c r="M40" s="24">
        <f>Table24232567891011121314151620192122232543256789241011121314345678910111213[[#This Row],[HARGA JUAL]]*Table24232567891011121314151620192122232543256789241011121314345678910111213[[#This Row],[STOK]]</f>
        <v>0</v>
      </c>
      <c r="N40" s="25"/>
    </row>
    <row r="41" spans="1:14" s="26" customFormat="1" x14ac:dyDescent="0.25">
      <c r="A41" s="10">
        <v>35</v>
      </c>
      <c r="B41" s="20" t="s">
        <v>46</v>
      </c>
      <c r="C41" s="20" t="s">
        <v>54</v>
      </c>
      <c r="D41" s="21">
        <v>19500</v>
      </c>
      <c r="E41" s="21">
        <v>28000</v>
      </c>
      <c r="F41" s="22">
        <v>83</v>
      </c>
      <c r="G41" s="23">
        <v>38</v>
      </c>
      <c r="H41" s="22">
        <f>(Table24232567891011121314151620192122232543256789241011121314345678910111213[[#This Row],[STOK]]-Table24232567891011121314151620192122232543256789241011121314345678910111213[[#This Row],[TERJUAL]])</f>
        <v>45</v>
      </c>
      <c r="I4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323000</v>
      </c>
      <c r="J41" s="21">
        <f>(Table24232567891011121314151620192122232543256789241011121314345678910111213[[#This Row],[HARGA JUAL]]*Table24232567891011121314151620192122232543256789241011121314345678910111213[[#This Row],[TERJUAL]])</f>
        <v>1064000</v>
      </c>
      <c r="K41" s="21"/>
      <c r="L41" s="24"/>
      <c r="M41" s="24"/>
      <c r="N41" s="25"/>
    </row>
    <row r="42" spans="1:14" s="26" customFormat="1" x14ac:dyDescent="0.25">
      <c r="A42" s="10">
        <v>37</v>
      </c>
      <c r="B42" s="20" t="s">
        <v>46</v>
      </c>
      <c r="C42" s="20" t="s">
        <v>55</v>
      </c>
      <c r="D42" s="21">
        <v>40000</v>
      </c>
      <c r="E42" s="21">
        <v>52000</v>
      </c>
      <c r="F42" s="22">
        <v>2</v>
      </c>
      <c r="G42" s="23"/>
      <c r="H42" s="22">
        <f>(Table24232567891011121314151620192122232543256789241011121314345678910111213[[#This Row],[STOK]]-Table24232567891011121314151620192122232543256789241011121314345678910111213[[#This Row],[TERJUAL]])</f>
        <v>2</v>
      </c>
      <c r="I4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2" s="21">
        <f>(Table24232567891011121314151620192122232543256789241011121314345678910111213[[#This Row],[HARGA JUAL]]*Table24232567891011121314151620192122232543256789241011121314345678910111213[[#This Row],[TERJUAL]])</f>
        <v>0</v>
      </c>
      <c r="K42" s="21">
        <f>Table24232567891011121314151620192122232543256789241011121314345678910111213[[#This Row],[HARGA JUAL]]*Table24232567891011121314151620192122232543256789241011121314345678910111213[[#This Row],[SISA]]</f>
        <v>104000</v>
      </c>
      <c r="L42" s="24">
        <f>Table24232567891011121314151620192122232543256789241011121314345678910111213[[#This Row],[HARGA POKOK]]*Table24232567891011121314151620192122232543256789241011121314345678910111213[[#This Row],[STOK]]</f>
        <v>80000</v>
      </c>
      <c r="M42" s="24">
        <f>Table24232567891011121314151620192122232543256789241011121314345678910111213[[#This Row],[HARGA JUAL]]*Table24232567891011121314151620192122232543256789241011121314345678910111213[[#This Row],[STOK]]</f>
        <v>104000</v>
      </c>
      <c r="N42" s="25"/>
    </row>
    <row r="43" spans="1:14" s="26" customFormat="1" x14ac:dyDescent="0.25">
      <c r="A43" s="19">
        <v>38</v>
      </c>
      <c r="B43" s="20" t="s">
        <v>46</v>
      </c>
      <c r="C43" s="20" t="s">
        <v>56</v>
      </c>
      <c r="D43" s="21">
        <v>10000</v>
      </c>
      <c r="E43" s="21">
        <v>15000</v>
      </c>
      <c r="F43" s="22">
        <v>76</v>
      </c>
      <c r="G43" s="23">
        <v>20</v>
      </c>
      <c r="H43" s="22">
        <f>(Table24232567891011121314151620192122232543256789241011121314345678910111213[[#This Row],[STOK]]-Table24232567891011121314151620192122232543256789241011121314345678910111213[[#This Row],[TERJUAL]])</f>
        <v>56</v>
      </c>
      <c r="I4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100000</v>
      </c>
      <c r="J43" s="21">
        <f>(Table24232567891011121314151620192122232543256789241011121314345678910111213[[#This Row],[HARGA JUAL]]*Table24232567891011121314151620192122232543256789241011121314345678910111213[[#This Row],[TERJUAL]])</f>
        <v>300000</v>
      </c>
      <c r="K43" s="21">
        <f>Table24232567891011121314151620192122232543256789241011121314345678910111213[[#This Row],[HARGA JUAL]]*Table24232567891011121314151620192122232543256789241011121314345678910111213[[#This Row],[SISA]]</f>
        <v>840000</v>
      </c>
      <c r="L43" s="24">
        <f>Table24232567891011121314151620192122232543256789241011121314345678910111213[[#This Row],[HARGA POKOK]]*Table24232567891011121314151620192122232543256789241011121314345678910111213[[#This Row],[STOK]]</f>
        <v>760000</v>
      </c>
      <c r="M43" s="24">
        <f>Table24232567891011121314151620192122232543256789241011121314345678910111213[[#This Row],[HARGA JUAL]]*Table24232567891011121314151620192122232543256789241011121314345678910111213[[#This Row],[STOK]]</f>
        <v>1140000</v>
      </c>
      <c r="N43" s="25"/>
    </row>
    <row r="44" spans="1:14" s="26" customFormat="1" x14ac:dyDescent="0.25">
      <c r="A44" s="10">
        <v>39</v>
      </c>
      <c r="B44" s="20" t="s">
        <v>46</v>
      </c>
      <c r="C44" s="20" t="s">
        <v>57</v>
      </c>
      <c r="D44" s="21">
        <v>39000</v>
      </c>
      <c r="E44" s="21">
        <v>45000</v>
      </c>
      <c r="F44" s="22">
        <v>6</v>
      </c>
      <c r="G44" s="23"/>
      <c r="H44" s="22">
        <f>(Table24232567891011121314151620192122232543256789241011121314345678910111213[[#This Row],[STOK]]-Table24232567891011121314151620192122232543256789241011121314345678910111213[[#This Row],[TERJUAL]])</f>
        <v>6</v>
      </c>
      <c r="I4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4" s="21">
        <f>(Table24232567891011121314151620192122232543256789241011121314345678910111213[[#This Row],[HARGA JUAL]]*Table24232567891011121314151620192122232543256789241011121314345678910111213[[#This Row],[TERJUAL]])</f>
        <v>0</v>
      </c>
      <c r="K44" s="21">
        <f>Table24232567891011121314151620192122232543256789241011121314345678910111213[[#This Row],[HARGA JUAL]]*Table24232567891011121314151620192122232543256789241011121314345678910111213[[#This Row],[SISA]]</f>
        <v>270000</v>
      </c>
      <c r="L44" s="24">
        <f>Table24232567891011121314151620192122232543256789241011121314345678910111213[[#This Row],[HARGA POKOK]]*Table24232567891011121314151620192122232543256789241011121314345678910111213[[#This Row],[STOK]]</f>
        <v>234000</v>
      </c>
      <c r="M44" s="24">
        <f>Table24232567891011121314151620192122232543256789241011121314345678910111213[[#This Row],[HARGA JUAL]]*Table24232567891011121314151620192122232543256789241011121314345678910111213[[#This Row],[STOK]]</f>
        <v>270000</v>
      </c>
      <c r="N44" s="25"/>
    </row>
    <row r="45" spans="1:14" s="26" customFormat="1" x14ac:dyDescent="0.25">
      <c r="A45" s="19">
        <v>40</v>
      </c>
      <c r="B45" s="20" t="s">
        <v>46</v>
      </c>
      <c r="C45" s="20" t="s">
        <v>58</v>
      </c>
      <c r="D45" s="21">
        <v>95000</v>
      </c>
      <c r="E45" s="21">
        <v>14000</v>
      </c>
      <c r="F45" s="22">
        <v>207</v>
      </c>
      <c r="G45" s="23">
        <v>25</v>
      </c>
      <c r="H45" s="22">
        <f>(Table24232567891011121314151620192122232543256789241011121314345678910111213[[#This Row],[STOK]]-Table24232567891011121314151620192122232543256789241011121314345678910111213[[#This Row],[TERJUAL]])</f>
        <v>182</v>
      </c>
      <c r="I4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-2025000</v>
      </c>
      <c r="J45" s="21">
        <f>(Table24232567891011121314151620192122232543256789241011121314345678910111213[[#This Row],[HARGA JUAL]]*Table24232567891011121314151620192122232543256789241011121314345678910111213[[#This Row],[TERJUAL]])</f>
        <v>350000</v>
      </c>
      <c r="K45" s="21">
        <f>Table24232567891011121314151620192122232543256789241011121314345678910111213[[#This Row],[HARGA JUAL]]*Table24232567891011121314151620192122232543256789241011121314345678910111213[[#This Row],[SISA]]</f>
        <v>2548000</v>
      </c>
      <c r="L45" s="24">
        <f>Table24232567891011121314151620192122232543256789241011121314345678910111213[[#This Row],[HARGA POKOK]]*Table24232567891011121314151620192122232543256789241011121314345678910111213[[#This Row],[STOK]]</f>
        <v>19665000</v>
      </c>
      <c r="M45" s="24">
        <f>Table24232567891011121314151620192122232543256789241011121314345678910111213[[#This Row],[HARGA JUAL]]*Table24232567891011121314151620192122232543256789241011121314345678910111213[[#This Row],[STOK]]</f>
        <v>2898000</v>
      </c>
      <c r="N45" s="25"/>
    </row>
    <row r="46" spans="1:14" s="18" customFormat="1" x14ac:dyDescent="0.25">
      <c r="A46" s="10">
        <v>41</v>
      </c>
      <c r="B46" s="11" t="s">
        <v>59</v>
      </c>
      <c r="C46" s="11" t="s">
        <v>60</v>
      </c>
      <c r="D46" s="13">
        <v>51500</v>
      </c>
      <c r="E46" s="13">
        <v>65000</v>
      </c>
      <c r="F46" s="14"/>
      <c r="G46" s="15"/>
      <c r="H46" s="14">
        <f>(Table24232567891011121314151620192122232543256789241011121314345678910111213[[#This Row],[STOK]]-Table24232567891011121314151620192122232543256789241011121314345678910111213[[#This Row],[TERJUAL]])</f>
        <v>0</v>
      </c>
      <c r="I46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6" s="13">
        <f>(Table24232567891011121314151620192122232543256789241011121314345678910111213[[#This Row],[HARGA JUAL]]*Table24232567891011121314151620192122232543256789241011121314345678910111213[[#This Row],[TERJUAL]])</f>
        <v>0</v>
      </c>
      <c r="K46" s="13">
        <f>Table24232567891011121314151620192122232543256789241011121314345678910111213[[#This Row],[HARGA JUAL]]*Table24232567891011121314151620192122232543256789241011121314345678910111213[[#This Row],[SISA]]</f>
        <v>0</v>
      </c>
      <c r="L46" s="16">
        <f>Table24232567891011121314151620192122232543256789241011121314345678910111213[[#This Row],[HARGA POKOK]]*Table24232567891011121314151620192122232543256789241011121314345678910111213[[#This Row],[STOK]]</f>
        <v>0</v>
      </c>
      <c r="M46" s="16">
        <f>Table24232567891011121314151620192122232543256789241011121314345678910111213[[#This Row],[HARGA JUAL]]*Table24232567891011121314151620192122232543256789241011121314345678910111213[[#This Row],[STOK]]</f>
        <v>0</v>
      </c>
      <c r="N46" s="17"/>
    </row>
    <row r="47" spans="1:14" s="26" customFormat="1" x14ac:dyDescent="0.25">
      <c r="A47" s="19">
        <v>42</v>
      </c>
      <c r="B47" s="20" t="s">
        <v>59</v>
      </c>
      <c r="C47" s="20" t="s">
        <v>61</v>
      </c>
      <c r="D47" s="21">
        <v>27500</v>
      </c>
      <c r="E47" s="21">
        <v>40000</v>
      </c>
      <c r="F47" s="22">
        <v>1</v>
      </c>
      <c r="G47" s="23"/>
      <c r="H47" s="22">
        <f>(Table24232567891011121314151620192122232543256789241011121314345678910111213[[#This Row],[STOK]]-Table24232567891011121314151620192122232543256789241011121314345678910111213[[#This Row],[TERJUAL]])</f>
        <v>1</v>
      </c>
      <c r="I4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7" s="21">
        <f>(Table24232567891011121314151620192122232543256789241011121314345678910111213[[#This Row],[HARGA JUAL]]*Table24232567891011121314151620192122232543256789241011121314345678910111213[[#This Row],[TERJUAL]])</f>
        <v>0</v>
      </c>
      <c r="K47" s="21">
        <f>Table24232567891011121314151620192122232543256789241011121314345678910111213[[#This Row],[HARGA JUAL]]*Table24232567891011121314151620192122232543256789241011121314345678910111213[[#This Row],[SISA]]</f>
        <v>40000</v>
      </c>
      <c r="L47" s="24">
        <f>Table24232567891011121314151620192122232543256789241011121314345678910111213[[#This Row],[HARGA POKOK]]*Table24232567891011121314151620192122232543256789241011121314345678910111213[[#This Row],[STOK]]</f>
        <v>27500</v>
      </c>
      <c r="M47" s="24">
        <f>Table24232567891011121314151620192122232543256789241011121314345678910111213[[#This Row],[HARGA JUAL]]*Table24232567891011121314151620192122232543256789241011121314345678910111213[[#This Row],[STOK]]</f>
        <v>40000</v>
      </c>
      <c r="N47" s="25"/>
    </row>
    <row r="48" spans="1:14" s="18" customFormat="1" x14ac:dyDescent="0.25">
      <c r="A48" s="10">
        <v>43</v>
      </c>
      <c r="B48" s="11" t="s">
        <v>62</v>
      </c>
      <c r="C48" s="11" t="s">
        <v>63</v>
      </c>
      <c r="D48" s="13">
        <v>16000</v>
      </c>
      <c r="E48" s="13">
        <v>22000</v>
      </c>
      <c r="F48" s="14">
        <v>0</v>
      </c>
      <c r="G48" s="15"/>
      <c r="H48" s="14">
        <f>(Table24232567891011121314151620192122232543256789241011121314345678910111213[[#This Row],[STOK]]-Table24232567891011121314151620192122232543256789241011121314345678910111213[[#This Row],[TERJUAL]])</f>
        <v>0</v>
      </c>
      <c r="I48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8" s="13">
        <f>(Table24232567891011121314151620192122232543256789241011121314345678910111213[[#This Row],[HARGA JUAL]]*Table24232567891011121314151620192122232543256789241011121314345678910111213[[#This Row],[TERJUAL]])</f>
        <v>0</v>
      </c>
      <c r="K48" s="13">
        <f>Table24232567891011121314151620192122232543256789241011121314345678910111213[[#This Row],[HARGA JUAL]]*Table24232567891011121314151620192122232543256789241011121314345678910111213[[#This Row],[SISA]]</f>
        <v>0</v>
      </c>
      <c r="L48" s="16">
        <f>Table24232567891011121314151620192122232543256789241011121314345678910111213[[#This Row],[HARGA POKOK]]*Table24232567891011121314151620192122232543256789241011121314345678910111213[[#This Row],[STOK]]</f>
        <v>0</v>
      </c>
      <c r="M48" s="16">
        <f>Table24232567891011121314151620192122232543256789241011121314345678910111213[[#This Row],[HARGA JUAL]]*Table24232567891011121314151620192122232543256789241011121314345678910111213[[#This Row],[STOK]]</f>
        <v>0</v>
      </c>
      <c r="N48" s="17"/>
    </row>
    <row r="49" spans="1:14" s="26" customFormat="1" x14ac:dyDescent="0.25">
      <c r="A49" s="19">
        <v>44</v>
      </c>
      <c r="B49" s="20" t="s">
        <v>62</v>
      </c>
      <c r="C49" s="20" t="s">
        <v>64</v>
      </c>
      <c r="D49" s="21">
        <v>18000</v>
      </c>
      <c r="E49" s="21">
        <v>35000</v>
      </c>
      <c r="F49" s="22">
        <v>6</v>
      </c>
      <c r="G49" s="23"/>
      <c r="H49" s="22">
        <f>(Table24232567891011121314151620192122232543256789241011121314345678910111213[[#This Row],[STOK]]-Table24232567891011121314151620192122232543256789241011121314345678910111213[[#This Row],[TERJUAL]])</f>
        <v>6</v>
      </c>
      <c r="I4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49" s="21">
        <f>(Table24232567891011121314151620192122232543256789241011121314345678910111213[[#This Row],[HARGA JUAL]]*Table24232567891011121314151620192122232543256789241011121314345678910111213[[#This Row],[TERJUAL]])</f>
        <v>0</v>
      </c>
      <c r="K49" s="21">
        <f>Table24232567891011121314151620192122232543256789241011121314345678910111213[[#This Row],[HARGA JUAL]]*Table24232567891011121314151620192122232543256789241011121314345678910111213[[#This Row],[SISA]]</f>
        <v>210000</v>
      </c>
      <c r="L49" s="24">
        <f>Table24232567891011121314151620192122232543256789241011121314345678910111213[[#This Row],[HARGA POKOK]]*Table24232567891011121314151620192122232543256789241011121314345678910111213[[#This Row],[STOK]]</f>
        <v>108000</v>
      </c>
      <c r="M49" s="24">
        <f>Table24232567891011121314151620192122232543256789241011121314345678910111213[[#This Row],[HARGA JUAL]]*Table24232567891011121314151620192122232543256789241011121314345678910111213[[#This Row],[STOK]]</f>
        <v>210000</v>
      </c>
      <c r="N49" s="25"/>
    </row>
    <row r="50" spans="1:14" s="26" customFormat="1" x14ac:dyDescent="0.25">
      <c r="A50" s="10">
        <v>45</v>
      </c>
      <c r="B50" s="20" t="s">
        <v>62</v>
      </c>
      <c r="C50" s="20" t="s">
        <v>65</v>
      </c>
      <c r="D50" s="21">
        <v>54000</v>
      </c>
      <c r="E50" s="21">
        <v>65000</v>
      </c>
      <c r="F50" s="22">
        <v>56</v>
      </c>
      <c r="G50" s="23">
        <v>1</v>
      </c>
      <c r="H50" s="22">
        <f>(Table24232567891011121314151620192122232543256789241011121314345678910111213[[#This Row],[STOK]]-Table24232567891011121314151620192122232543256789241011121314345678910111213[[#This Row],[TERJUAL]])</f>
        <v>55</v>
      </c>
      <c r="I5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11000</v>
      </c>
      <c r="J50" s="21">
        <f>(Table24232567891011121314151620192122232543256789241011121314345678910111213[[#This Row],[HARGA JUAL]]*Table24232567891011121314151620192122232543256789241011121314345678910111213[[#This Row],[TERJUAL]])</f>
        <v>65000</v>
      </c>
      <c r="K50" s="21">
        <f>Table24232567891011121314151620192122232543256789241011121314345678910111213[[#This Row],[HARGA JUAL]]*Table24232567891011121314151620192122232543256789241011121314345678910111213[[#This Row],[SISA]]</f>
        <v>3575000</v>
      </c>
      <c r="L50" s="24">
        <f>Table24232567891011121314151620192122232543256789241011121314345678910111213[[#This Row],[HARGA POKOK]]*Table24232567891011121314151620192122232543256789241011121314345678910111213[[#This Row],[STOK]]</f>
        <v>3024000</v>
      </c>
      <c r="M50" s="24">
        <f>Table24232567891011121314151620192122232543256789241011121314345678910111213[[#This Row],[HARGA JUAL]]*Table24232567891011121314151620192122232543256789241011121314345678910111213[[#This Row],[STOK]]</f>
        <v>3640000</v>
      </c>
      <c r="N50" s="25"/>
    </row>
    <row r="51" spans="1:14" s="26" customFormat="1" x14ac:dyDescent="0.25">
      <c r="A51" s="19">
        <v>46</v>
      </c>
      <c r="B51" s="20" t="s">
        <v>62</v>
      </c>
      <c r="C51" s="20" t="s">
        <v>66</v>
      </c>
      <c r="D51" s="21">
        <v>34500</v>
      </c>
      <c r="E51" s="21">
        <v>43000</v>
      </c>
      <c r="F51" s="22">
        <v>1</v>
      </c>
      <c r="G51" s="23"/>
      <c r="H51" s="22">
        <f>(Table24232567891011121314151620192122232543256789241011121314345678910111213[[#This Row],[STOK]]-Table24232567891011121314151620192122232543256789241011121314345678910111213[[#This Row],[TERJUAL]])</f>
        <v>1</v>
      </c>
      <c r="I5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1" s="21">
        <f>(Table24232567891011121314151620192122232543256789241011121314345678910111213[[#This Row],[HARGA JUAL]]*Table24232567891011121314151620192122232543256789241011121314345678910111213[[#This Row],[TERJUAL]])</f>
        <v>0</v>
      </c>
      <c r="K51" s="21">
        <f>Table24232567891011121314151620192122232543256789241011121314345678910111213[[#This Row],[HARGA JUAL]]*Table24232567891011121314151620192122232543256789241011121314345678910111213[[#This Row],[SISA]]</f>
        <v>43000</v>
      </c>
      <c r="L51" s="24">
        <f>Table24232567891011121314151620192122232543256789241011121314345678910111213[[#This Row],[HARGA POKOK]]*Table24232567891011121314151620192122232543256789241011121314345678910111213[[#This Row],[STOK]]</f>
        <v>34500</v>
      </c>
      <c r="M51" s="24">
        <f>Table24232567891011121314151620192122232543256789241011121314345678910111213[[#This Row],[HARGA JUAL]]*Table24232567891011121314151620192122232543256789241011121314345678910111213[[#This Row],[STOK]]</f>
        <v>43000</v>
      </c>
      <c r="N51" s="25"/>
    </row>
    <row r="52" spans="1:14" s="26" customFormat="1" x14ac:dyDescent="0.25">
      <c r="A52" s="10">
        <v>47</v>
      </c>
      <c r="B52" s="20" t="s">
        <v>62</v>
      </c>
      <c r="C52" s="20" t="s">
        <v>67</v>
      </c>
      <c r="D52" s="21">
        <v>38500</v>
      </c>
      <c r="E52" s="21">
        <v>65000</v>
      </c>
      <c r="F52" s="22">
        <v>29</v>
      </c>
      <c r="G52" s="23">
        <v>3</v>
      </c>
      <c r="H52" s="22">
        <f>(Table24232567891011121314151620192122232543256789241011121314345678910111213[[#This Row],[STOK]]-Table24232567891011121314151620192122232543256789241011121314345678910111213[[#This Row],[TERJUAL]])</f>
        <v>26</v>
      </c>
      <c r="I5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79500</v>
      </c>
      <c r="J52" s="21">
        <f>(Table24232567891011121314151620192122232543256789241011121314345678910111213[[#This Row],[HARGA JUAL]]*Table24232567891011121314151620192122232543256789241011121314345678910111213[[#This Row],[TERJUAL]])</f>
        <v>195000</v>
      </c>
      <c r="K52" s="21">
        <f>Table24232567891011121314151620192122232543256789241011121314345678910111213[[#This Row],[HARGA JUAL]]*Table24232567891011121314151620192122232543256789241011121314345678910111213[[#This Row],[SISA]]</f>
        <v>1690000</v>
      </c>
      <c r="L52" s="24">
        <f>Table24232567891011121314151620192122232543256789241011121314345678910111213[[#This Row],[HARGA POKOK]]*Table24232567891011121314151620192122232543256789241011121314345678910111213[[#This Row],[STOK]]</f>
        <v>1116500</v>
      </c>
      <c r="M52" s="24">
        <f>Table24232567891011121314151620192122232543256789241011121314345678910111213[[#This Row],[HARGA JUAL]]*Table24232567891011121314151620192122232543256789241011121314345678910111213[[#This Row],[STOK]]</f>
        <v>1885000</v>
      </c>
      <c r="N52" s="25"/>
    </row>
    <row r="53" spans="1:14" s="26" customFormat="1" x14ac:dyDescent="0.25">
      <c r="A53" s="19">
        <v>48</v>
      </c>
      <c r="B53" s="20" t="s">
        <v>62</v>
      </c>
      <c r="C53" s="20" t="s">
        <v>68</v>
      </c>
      <c r="D53" s="21">
        <v>70000</v>
      </c>
      <c r="E53" s="21">
        <v>90000</v>
      </c>
      <c r="F53" s="22"/>
      <c r="G53" s="23"/>
      <c r="H53" s="22">
        <f>(Table24232567891011121314151620192122232543256789241011121314345678910111213[[#This Row],[STOK]]-Table24232567891011121314151620192122232543256789241011121314345678910111213[[#This Row],[TERJUAL]])</f>
        <v>0</v>
      </c>
      <c r="I5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3" s="21">
        <f>(Table24232567891011121314151620192122232543256789241011121314345678910111213[[#This Row],[HARGA JUAL]]*Table24232567891011121314151620192122232543256789241011121314345678910111213[[#This Row],[TERJUAL]])</f>
        <v>0</v>
      </c>
      <c r="K53" s="21">
        <f>Table24232567891011121314151620192122232543256789241011121314345678910111213[[#This Row],[HARGA JUAL]]*Table24232567891011121314151620192122232543256789241011121314345678910111213[[#This Row],[SISA]]</f>
        <v>0</v>
      </c>
      <c r="L53" s="24">
        <f>Table24232567891011121314151620192122232543256789241011121314345678910111213[[#This Row],[HARGA POKOK]]*Table24232567891011121314151620192122232543256789241011121314345678910111213[[#This Row],[STOK]]</f>
        <v>0</v>
      </c>
      <c r="M53" s="24">
        <f>Table24232567891011121314151620192122232543256789241011121314345678910111213[[#This Row],[HARGA JUAL]]*Table24232567891011121314151620192122232543256789241011121314345678910111213[[#This Row],[STOK]]</f>
        <v>0</v>
      </c>
      <c r="N53" s="25"/>
    </row>
    <row r="54" spans="1:14" s="26" customFormat="1" x14ac:dyDescent="0.25">
      <c r="A54" s="10">
        <v>49</v>
      </c>
      <c r="B54" s="20" t="s">
        <v>62</v>
      </c>
      <c r="C54" s="20" t="s">
        <v>69</v>
      </c>
      <c r="D54" s="21">
        <v>19500</v>
      </c>
      <c r="E54" s="21">
        <v>30000</v>
      </c>
      <c r="F54" s="22">
        <v>10</v>
      </c>
      <c r="G54" s="23"/>
      <c r="H54" s="22">
        <f>(Table24232567891011121314151620192122232543256789241011121314345678910111213[[#This Row],[STOK]]-Table24232567891011121314151620192122232543256789241011121314345678910111213[[#This Row],[TERJUAL]])</f>
        <v>10</v>
      </c>
      <c r="I5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4" s="21">
        <f>(Table24232567891011121314151620192122232543256789241011121314345678910111213[[#This Row],[HARGA JUAL]]*Table24232567891011121314151620192122232543256789241011121314345678910111213[[#This Row],[TERJUAL]])</f>
        <v>0</v>
      </c>
      <c r="K54" s="21"/>
      <c r="L54" s="24"/>
      <c r="M54" s="24"/>
      <c r="N54" s="25"/>
    </row>
    <row r="55" spans="1:14" s="26" customFormat="1" x14ac:dyDescent="0.25">
      <c r="A55" s="19">
        <v>50</v>
      </c>
      <c r="B55" s="20" t="s">
        <v>62</v>
      </c>
      <c r="C55" s="20" t="s">
        <v>70</v>
      </c>
      <c r="D55" s="21">
        <v>28000</v>
      </c>
      <c r="E55" s="21">
        <v>45000</v>
      </c>
      <c r="F55" s="22">
        <v>1</v>
      </c>
      <c r="G55" s="23"/>
      <c r="H55" s="22">
        <f>(Table24232567891011121314151620192122232543256789241011121314345678910111213[[#This Row],[STOK]]-Table24232567891011121314151620192122232543256789241011121314345678910111213[[#This Row],[TERJUAL]])</f>
        <v>1</v>
      </c>
      <c r="I5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5" s="21">
        <f>(Table24232567891011121314151620192122232543256789241011121314345678910111213[[#This Row],[HARGA JUAL]]*Table24232567891011121314151620192122232543256789241011121314345678910111213[[#This Row],[TERJUAL]])</f>
        <v>0</v>
      </c>
      <c r="K55" s="21">
        <f>Table24232567891011121314151620192122232543256789241011121314345678910111213[[#This Row],[HARGA JUAL]]*Table24232567891011121314151620192122232543256789241011121314345678910111213[[#This Row],[SISA]]</f>
        <v>45000</v>
      </c>
      <c r="L55" s="24">
        <f>Table24232567891011121314151620192122232543256789241011121314345678910111213[[#This Row],[HARGA POKOK]]*Table24232567891011121314151620192122232543256789241011121314345678910111213[[#This Row],[STOK]]</f>
        <v>28000</v>
      </c>
      <c r="M55" s="24">
        <f>Table24232567891011121314151620192122232543256789241011121314345678910111213[[#This Row],[HARGA JUAL]]*Table24232567891011121314151620192122232543256789241011121314345678910111213[[#This Row],[STOK]]</f>
        <v>45000</v>
      </c>
      <c r="N55" s="25"/>
    </row>
    <row r="56" spans="1:14" s="26" customFormat="1" x14ac:dyDescent="0.25">
      <c r="A56" s="10">
        <v>51</v>
      </c>
      <c r="B56" s="20" t="s">
        <v>62</v>
      </c>
      <c r="C56" s="20" t="s">
        <v>71</v>
      </c>
      <c r="D56" s="21">
        <v>26500</v>
      </c>
      <c r="E56" s="21">
        <v>40000</v>
      </c>
      <c r="F56" s="22">
        <v>85</v>
      </c>
      <c r="G56" s="23"/>
      <c r="H56" s="22">
        <f>(Table24232567891011121314151620192122232543256789241011121314345678910111213[[#This Row],[STOK]]-Table24232567891011121314151620192122232543256789241011121314345678910111213[[#This Row],[TERJUAL]])</f>
        <v>85</v>
      </c>
      <c r="I5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6" s="21">
        <f>(Table24232567891011121314151620192122232543256789241011121314345678910111213[[#This Row],[HARGA JUAL]]*Table24232567891011121314151620192122232543256789241011121314345678910111213[[#This Row],[TERJUAL]])</f>
        <v>0</v>
      </c>
      <c r="K56" s="21">
        <f>Table24232567891011121314151620192122232543256789241011121314345678910111213[[#This Row],[HARGA JUAL]]*Table24232567891011121314151620192122232543256789241011121314345678910111213[[#This Row],[SISA]]</f>
        <v>3400000</v>
      </c>
      <c r="L56" s="24">
        <f>Table24232567891011121314151620192122232543256789241011121314345678910111213[[#This Row],[HARGA POKOK]]*Table24232567891011121314151620192122232543256789241011121314345678910111213[[#This Row],[STOK]]</f>
        <v>2252500</v>
      </c>
      <c r="M56" s="24">
        <f>Table24232567891011121314151620192122232543256789241011121314345678910111213[[#This Row],[HARGA JUAL]]*Table24232567891011121314151620192122232543256789241011121314345678910111213[[#This Row],[STOK]]</f>
        <v>3400000</v>
      </c>
      <c r="N56" s="25"/>
    </row>
    <row r="57" spans="1:14" s="26" customFormat="1" x14ac:dyDescent="0.25">
      <c r="A57" s="19">
        <v>52</v>
      </c>
      <c r="B57" s="20" t="s">
        <v>62</v>
      </c>
      <c r="C57" s="20" t="s">
        <v>164</v>
      </c>
      <c r="D57" s="21">
        <v>45000</v>
      </c>
      <c r="E57" s="21">
        <v>60000</v>
      </c>
      <c r="F57" s="22">
        <v>9</v>
      </c>
      <c r="G57" s="23">
        <v>2</v>
      </c>
      <c r="H57" s="22">
        <f>(Table24232567891011121314151620192122232543256789241011121314345678910111213[[#This Row],[STOK]]-Table24232567891011121314151620192122232543256789241011121314345678910111213[[#This Row],[TERJUAL]])</f>
        <v>7</v>
      </c>
      <c r="I5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30000</v>
      </c>
      <c r="J57" s="21">
        <f>(Table24232567891011121314151620192122232543256789241011121314345678910111213[[#This Row],[HARGA JUAL]]*Table24232567891011121314151620192122232543256789241011121314345678910111213[[#This Row],[TERJUAL]])</f>
        <v>120000</v>
      </c>
      <c r="K57" s="21">
        <f>Table24232567891011121314151620192122232543256789241011121314345678910111213[[#This Row],[HARGA JUAL]]*Table24232567891011121314151620192122232543256789241011121314345678910111213[[#This Row],[SISA]]</f>
        <v>420000</v>
      </c>
      <c r="L57" s="24">
        <f>Table24232567891011121314151620192122232543256789241011121314345678910111213[[#This Row],[HARGA POKOK]]*Table24232567891011121314151620192122232543256789241011121314345678910111213[[#This Row],[STOK]]</f>
        <v>405000</v>
      </c>
      <c r="M57" s="24">
        <f>Table24232567891011121314151620192122232543256789241011121314345678910111213[[#This Row],[HARGA JUAL]]*Table24232567891011121314151620192122232543256789241011121314345678910111213[[#This Row],[STOK]]</f>
        <v>540000</v>
      </c>
      <c r="N57" s="25"/>
    </row>
    <row r="58" spans="1:14" s="26" customFormat="1" x14ac:dyDescent="0.25">
      <c r="A58" s="10">
        <v>53</v>
      </c>
      <c r="B58" s="20" t="s">
        <v>62</v>
      </c>
      <c r="C58" s="20" t="s">
        <v>72</v>
      </c>
      <c r="D58" s="21">
        <v>35000</v>
      </c>
      <c r="E58" s="21">
        <v>40000</v>
      </c>
      <c r="F58" s="22">
        <v>4</v>
      </c>
      <c r="G58" s="23"/>
      <c r="H58" s="22">
        <f>(Table24232567891011121314151620192122232543256789241011121314345678910111213[[#This Row],[STOK]]-Table24232567891011121314151620192122232543256789241011121314345678910111213[[#This Row],[TERJUAL]])</f>
        <v>4</v>
      </c>
      <c r="I5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8" s="21">
        <f>(Table24232567891011121314151620192122232543256789241011121314345678910111213[[#This Row],[HARGA JUAL]]*Table24232567891011121314151620192122232543256789241011121314345678910111213[[#This Row],[TERJUAL]])</f>
        <v>0</v>
      </c>
      <c r="K58" s="21">
        <f>Table24232567891011121314151620192122232543256789241011121314345678910111213[[#This Row],[HARGA JUAL]]*Table24232567891011121314151620192122232543256789241011121314345678910111213[[#This Row],[SISA]]</f>
        <v>160000</v>
      </c>
      <c r="L58" s="24">
        <f>Table24232567891011121314151620192122232543256789241011121314345678910111213[[#This Row],[HARGA POKOK]]*Table24232567891011121314151620192122232543256789241011121314345678910111213[[#This Row],[STOK]]</f>
        <v>140000</v>
      </c>
      <c r="M58" s="24">
        <f>Table24232567891011121314151620192122232543256789241011121314345678910111213[[#This Row],[HARGA JUAL]]*Table24232567891011121314151620192122232543256789241011121314345678910111213[[#This Row],[STOK]]</f>
        <v>160000</v>
      </c>
      <c r="N58" s="25"/>
    </row>
    <row r="59" spans="1:14" s="26" customFormat="1" x14ac:dyDescent="0.25">
      <c r="A59" s="19">
        <v>54</v>
      </c>
      <c r="B59" s="20" t="s">
        <v>62</v>
      </c>
      <c r="C59" s="20" t="s">
        <v>73</v>
      </c>
      <c r="D59" s="21">
        <v>16000</v>
      </c>
      <c r="E59" s="21">
        <v>25000</v>
      </c>
      <c r="F59" s="22">
        <v>0</v>
      </c>
      <c r="G59" s="23"/>
      <c r="H59" s="22">
        <f>(Table24232567891011121314151620192122232543256789241011121314345678910111213[[#This Row],[STOK]]-Table24232567891011121314151620192122232543256789241011121314345678910111213[[#This Row],[TERJUAL]])</f>
        <v>0</v>
      </c>
      <c r="I5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59" s="21">
        <f>(Table24232567891011121314151620192122232543256789241011121314345678910111213[[#This Row],[HARGA JUAL]]*Table24232567891011121314151620192122232543256789241011121314345678910111213[[#This Row],[TERJUAL]])</f>
        <v>0</v>
      </c>
      <c r="K59" s="21">
        <f>Table24232567891011121314151620192122232543256789241011121314345678910111213[[#This Row],[HARGA JUAL]]*Table24232567891011121314151620192122232543256789241011121314345678910111213[[#This Row],[SISA]]</f>
        <v>0</v>
      </c>
      <c r="L59" s="24">
        <f>Table24232567891011121314151620192122232543256789241011121314345678910111213[[#This Row],[HARGA POKOK]]*Table24232567891011121314151620192122232543256789241011121314345678910111213[[#This Row],[STOK]]</f>
        <v>0</v>
      </c>
      <c r="M59" s="24">
        <f>Table24232567891011121314151620192122232543256789241011121314345678910111213[[#This Row],[HARGA JUAL]]*Table24232567891011121314151620192122232543256789241011121314345678910111213[[#This Row],[STOK]]</f>
        <v>0</v>
      </c>
      <c r="N59" s="25"/>
    </row>
    <row r="60" spans="1:14" s="26" customFormat="1" x14ac:dyDescent="0.25">
      <c r="A60" s="10">
        <v>55</v>
      </c>
      <c r="B60" s="20" t="s">
        <v>62</v>
      </c>
      <c r="C60" s="20" t="s">
        <v>74</v>
      </c>
      <c r="D60" s="21">
        <v>32500</v>
      </c>
      <c r="E60" s="21">
        <v>40000</v>
      </c>
      <c r="F60" s="22">
        <v>6</v>
      </c>
      <c r="G60" s="23"/>
      <c r="H60" s="22">
        <f>(Table24232567891011121314151620192122232543256789241011121314345678910111213[[#This Row],[STOK]]-Table24232567891011121314151620192122232543256789241011121314345678910111213[[#This Row],[TERJUAL]])</f>
        <v>6</v>
      </c>
      <c r="I6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0" s="21">
        <f>(Table24232567891011121314151620192122232543256789241011121314345678910111213[[#This Row],[HARGA JUAL]]*Table24232567891011121314151620192122232543256789241011121314345678910111213[[#This Row],[TERJUAL]])</f>
        <v>0</v>
      </c>
      <c r="K60" s="21">
        <f>Table24232567891011121314151620192122232543256789241011121314345678910111213[[#This Row],[HARGA JUAL]]*Table24232567891011121314151620192122232543256789241011121314345678910111213[[#This Row],[SISA]]</f>
        <v>240000</v>
      </c>
      <c r="L60" s="24">
        <f>Table24232567891011121314151620192122232543256789241011121314345678910111213[[#This Row],[HARGA POKOK]]*Table24232567891011121314151620192122232543256789241011121314345678910111213[[#This Row],[STOK]]</f>
        <v>195000</v>
      </c>
      <c r="M60" s="24">
        <f>Table24232567891011121314151620192122232543256789241011121314345678910111213[[#This Row],[HARGA JUAL]]*Table24232567891011121314151620192122232543256789241011121314345678910111213[[#This Row],[STOK]]</f>
        <v>240000</v>
      </c>
      <c r="N60" s="25"/>
    </row>
    <row r="61" spans="1:14" s="26" customFormat="1" x14ac:dyDescent="0.25">
      <c r="A61" s="19">
        <v>56</v>
      </c>
      <c r="B61" s="20" t="s">
        <v>62</v>
      </c>
      <c r="C61" s="20" t="s">
        <v>162</v>
      </c>
      <c r="D61" s="21">
        <v>22500</v>
      </c>
      <c r="E61" s="21">
        <v>32000</v>
      </c>
      <c r="F61" s="22"/>
      <c r="G61" s="23"/>
      <c r="H61" s="22">
        <f>(Table24232567891011121314151620192122232543256789241011121314345678910111213[[#This Row],[STOK]]-Table24232567891011121314151620192122232543256789241011121314345678910111213[[#This Row],[TERJUAL]])</f>
        <v>0</v>
      </c>
      <c r="I6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1" s="21">
        <f>(Table24232567891011121314151620192122232543256789241011121314345678910111213[[#This Row],[HARGA JUAL]]*Table24232567891011121314151620192122232543256789241011121314345678910111213[[#This Row],[TERJUAL]])</f>
        <v>0</v>
      </c>
      <c r="K61" s="21"/>
      <c r="L61" s="24"/>
      <c r="M61" s="24"/>
      <c r="N61" s="25"/>
    </row>
    <row r="62" spans="1:14" s="26" customFormat="1" x14ac:dyDescent="0.25">
      <c r="A62" s="10">
        <v>57</v>
      </c>
      <c r="B62" s="20" t="s">
        <v>62</v>
      </c>
      <c r="C62" s="20" t="s">
        <v>75</v>
      </c>
      <c r="D62" s="21">
        <v>18000</v>
      </c>
      <c r="E62" s="21">
        <v>27000</v>
      </c>
      <c r="F62" s="22">
        <v>1</v>
      </c>
      <c r="G62" s="23"/>
      <c r="H62" s="22">
        <f>(Table24232567891011121314151620192122232543256789241011121314345678910111213[[#This Row],[STOK]]-Table24232567891011121314151620192122232543256789241011121314345678910111213[[#This Row],[TERJUAL]])</f>
        <v>1</v>
      </c>
      <c r="I6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2" s="21">
        <f>(Table24232567891011121314151620192122232543256789241011121314345678910111213[[#This Row],[HARGA JUAL]]*Table24232567891011121314151620192122232543256789241011121314345678910111213[[#This Row],[TERJUAL]])</f>
        <v>0</v>
      </c>
      <c r="K62" s="21">
        <f>Table24232567891011121314151620192122232543256789241011121314345678910111213[[#This Row],[HARGA JUAL]]*Table24232567891011121314151620192122232543256789241011121314345678910111213[[#This Row],[SISA]]</f>
        <v>27000</v>
      </c>
      <c r="L62" s="24">
        <f>Table24232567891011121314151620192122232543256789241011121314345678910111213[[#This Row],[HARGA POKOK]]*Table24232567891011121314151620192122232543256789241011121314345678910111213[[#This Row],[STOK]]</f>
        <v>18000</v>
      </c>
      <c r="M62" s="24">
        <f>Table24232567891011121314151620192122232543256789241011121314345678910111213[[#This Row],[HARGA JUAL]]*Table24232567891011121314151620192122232543256789241011121314345678910111213[[#This Row],[STOK]]</f>
        <v>27000</v>
      </c>
      <c r="N62" s="25"/>
    </row>
    <row r="63" spans="1:14" s="26" customFormat="1" x14ac:dyDescent="0.25">
      <c r="A63" s="19">
        <v>58</v>
      </c>
      <c r="B63" s="20" t="s">
        <v>62</v>
      </c>
      <c r="C63" s="20" t="s">
        <v>76</v>
      </c>
      <c r="D63" s="21">
        <v>25000</v>
      </c>
      <c r="E63" s="21">
        <v>30000</v>
      </c>
      <c r="F63" s="22"/>
      <c r="G63" s="23"/>
      <c r="H63" s="22">
        <f>(Table24232567891011121314151620192122232543256789241011121314345678910111213[[#This Row],[STOK]]-Table24232567891011121314151620192122232543256789241011121314345678910111213[[#This Row],[TERJUAL]])</f>
        <v>0</v>
      </c>
      <c r="I6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3" s="21">
        <f>(Table24232567891011121314151620192122232543256789241011121314345678910111213[[#This Row],[HARGA JUAL]]*Table24232567891011121314151620192122232543256789241011121314345678910111213[[#This Row],[TERJUAL]])</f>
        <v>0</v>
      </c>
      <c r="K63" s="21">
        <f>Table24232567891011121314151620192122232543256789241011121314345678910111213[[#This Row],[HARGA JUAL]]*Table24232567891011121314151620192122232543256789241011121314345678910111213[[#This Row],[SISA]]</f>
        <v>0</v>
      </c>
      <c r="L63" s="24">
        <f>Table24232567891011121314151620192122232543256789241011121314345678910111213[[#This Row],[HARGA POKOK]]*Table24232567891011121314151620192122232543256789241011121314345678910111213[[#This Row],[STOK]]</f>
        <v>0</v>
      </c>
      <c r="M63" s="24">
        <f>Table24232567891011121314151620192122232543256789241011121314345678910111213[[#This Row],[HARGA JUAL]]*Table24232567891011121314151620192122232543256789241011121314345678910111213[[#This Row],[STOK]]</f>
        <v>0</v>
      </c>
      <c r="N63" s="25"/>
    </row>
    <row r="64" spans="1:14" s="26" customFormat="1" x14ac:dyDescent="0.25">
      <c r="A64" s="10">
        <v>59</v>
      </c>
      <c r="B64" s="20" t="s">
        <v>62</v>
      </c>
      <c r="C64" s="20" t="s">
        <v>77</v>
      </c>
      <c r="D64" s="21">
        <v>48500</v>
      </c>
      <c r="E64" s="21">
        <v>65000</v>
      </c>
      <c r="F64" s="22">
        <v>0</v>
      </c>
      <c r="G64" s="23"/>
      <c r="H64" s="22">
        <f>(Table24232567891011121314151620192122232543256789241011121314345678910111213[[#This Row],[STOK]]-Table24232567891011121314151620192122232543256789241011121314345678910111213[[#This Row],[TERJUAL]])</f>
        <v>0</v>
      </c>
      <c r="I6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4" s="21">
        <f>(Table24232567891011121314151620192122232543256789241011121314345678910111213[[#This Row],[HARGA JUAL]]*Table24232567891011121314151620192122232543256789241011121314345678910111213[[#This Row],[TERJUAL]])</f>
        <v>0</v>
      </c>
      <c r="K64" s="21">
        <f>Table24232567891011121314151620192122232543256789241011121314345678910111213[[#This Row],[HARGA JUAL]]*Table24232567891011121314151620192122232543256789241011121314345678910111213[[#This Row],[SISA]]</f>
        <v>0</v>
      </c>
      <c r="L64" s="24">
        <f>Table24232567891011121314151620192122232543256789241011121314345678910111213[[#This Row],[HARGA POKOK]]*Table24232567891011121314151620192122232543256789241011121314345678910111213[[#This Row],[STOK]]</f>
        <v>0</v>
      </c>
      <c r="M64" s="24">
        <f>Table24232567891011121314151620192122232543256789241011121314345678910111213[[#This Row],[HARGA JUAL]]*Table24232567891011121314151620192122232543256789241011121314345678910111213[[#This Row],[STOK]]</f>
        <v>0</v>
      </c>
      <c r="N64" s="25"/>
    </row>
    <row r="65" spans="1:14" s="26" customFormat="1" x14ac:dyDescent="0.25">
      <c r="A65" s="19">
        <v>60</v>
      </c>
      <c r="B65" s="20" t="s">
        <v>62</v>
      </c>
      <c r="C65" s="20" t="s">
        <v>78</v>
      </c>
      <c r="D65" s="21">
        <v>210000</v>
      </c>
      <c r="E65" s="21">
        <v>240000</v>
      </c>
      <c r="F65" s="22">
        <v>47</v>
      </c>
      <c r="G65" s="23">
        <v>5</v>
      </c>
      <c r="H65" s="22">
        <f>(Table24232567891011121314151620192122232543256789241011121314345678910111213[[#This Row],[STOK]]-Table24232567891011121314151620192122232543256789241011121314345678910111213[[#This Row],[TERJUAL]])</f>
        <v>42</v>
      </c>
      <c r="I6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150000</v>
      </c>
      <c r="J65" s="21">
        <f>(Table24232567891011121314151620192122232543256789241011121314345678910111213[[#This Row],[HARGA JUAL]]*Table24232567891011121314151620192122232543256789241011121314345678910111213[[#This Row],[TERJUAL]])</f>
        <v>1200000</v>
      </c>
      <c r="K65" s="21">
        <f>Table24232567891011121314151620192122232543256789241011121314345678910111213[[#This Row],[HARGA JUAL]]*Table24232567891011121314151620192122232543256789241011121314345678910111213[[#This Row],[SISA]]</f>
        <v>10080000</v>
      </c>
      <c r="L65" s="24">
        <f>Table24232567891011121314151620192122232543256789241011121314345678910111213[[#This Row],[HARGA POKOK]]*Table24232567891011121314151620192122232543256789241011121314345678910111213[[#This Row],[STOK]]</f>
        <v>9870000</v>
      </c>
      <c r="M65" s="24">
        <f>Table24232567891011121314151620192122232543256789241011121314345678910111213[[#This Row],[HARGA JUAL]]*Table24232567891011121314151620192122232543256789241011121314345678910111213[[#This Row],[STOK]]</f>
        <v>11280000</v>
      </c>
      <c r="N65" s="25"/>
    </row>
    <row r="66" spans="1:14" s="18" customFormat="1" x14ac:dyDescent="0.25">
      <c r="A66" s="10">
        <v>61</v>
      </c>
      <c r="B66" s="11" t="s">
        <v>79</v>
      </c>
      <c r="C66" s="11" t="s">
        <v>80</v>
      </c>
      <c r="D66" s="13">
        <v>1500</v>
      </c>
      <c r="E66" s="13">
        <v>3000</v>
      </c>
      <c r="F66" s="14">
        <v>40</v>
      </c>
      <c r="G66" s="15">
        <v>3</v>
      </c>
      <c r="H66" s="14">
        <f>(Table24232567891011121314151620192122232543256789241011121314345678910111213[[#This Row],[STOK]]-Table24232567891011121314151620192122232543256789241011121314345678910111213[[#This Row],[TERJUAL]])</f>
        <v>37</v>
      </c>
      <c r="I66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4500</v>
      </c>
      <c r="J66" s="13">
        <f>(Table24232567891011121314151620192122232543256789241011121314345678910111213[[#This Row],[HARGA JUAL]]*Table24232567891011121314151620192122232543256789241011121314345678910111213[[#This Row],[TERJUAL]])</f>
        <v>9000</v>
      </c>
      <c r="K66" s="13">
        <f>Table24232567891011121314151620192122232543256789241011121314345678910111213[[#This Row],[HARGA JUAL]]*Table24232567891011121314151620192122232543256789241011121314345678910111213[[#This Row],[SISA]]</f>
        <v>111000</v>
      </c>
      <c r="L66" s="16">
        <f>Table24232567891011121314151620192122232543256789241011121314345678910111213[[#This Row],[HARGA POKOK]]*Table24232567891011121314151620192122232543256789241011121314345678910111213[[#This Row],[STOK]]</f>
        <v>60000</v>
      </c>
      <c r="M66" s="16">
        <f>Table24232567891011121314151620192122232543256789241011121314345678910111213[[#This Row],[HARGA JUAL]]*Table24232567891011121314151620192122232543256789241011121314345678910111213[[#This Row],[STOK]]</f>
        <v>120000</v>
      </c>
      <c r="N66" s="17"/>
    </row>
    <row r="67" spans="1:14" s="26" customFormat="1" x14ac:dyDescent="0.25">
      <c r="A67" s="19">
        <v>62</v>
      </c>
      <c r="B67" s="20" t="s">
        <v>79</v>
      </c>
      <c r="C67" s="20" t="s">
        <v>81</v>
      </c>
      <c r="D67" s="21">
        <v>3000</v>
      </c>
      <c r="E67" s="21">
        <v>5000</v>
      </c>
      <c r="F67" s="22">
        <v>21</v>
      </c>
      <c r="G67" s="23">
        <v>37</v>
      </c>
      <c r="H67" s="22">
        <f>(Table24232567891011121314151620192122232543256789241011121314345678910111213[[#This Row],[STOK]]-Table24232567891011121314151620192122232543256789241011121314345678910111213[[#This Row],[TERJUAL]])</f>
        <v>-16</v>
      </c>
      <c r="I67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74000</v>
      </c>
      <c r="J67" s="21">
        <f>(Table24232567891011121314151620192122232543256789241011121314345678910111213[[#This Row],[HARGA JUAL]]*Table24232567891011121314151620192122232543256789241011121314345678910111213[[#This Row],[TERJUAL]])</f>
        <v>185000</v>
      </c>
      <c r="K67" s="21">
        <f>Table24232567891011121314151620192122232543256789241011121314345678910111213[[#This Row],[HARGA JUAL]]*Table24232567891011121314151620192122232543256789241011121314345678910111213[[#This Row],[SISA]]</f>
        <v>-80000</v>
      </c>
      <c r="L67" s="24">
        <f>Table24232567891011121314151620192122232543256789241011121314345678910111213[[#This Row],[HARGA POKOK]]*Table24232567891011121314151620192122232543256789241011121314345678910111213[[#This Row],[STOK]]</f>
        <v>63000</v>
      </c>
      <c r="M67" s="24">
        <f>Table24232567891011121314151620192122232543256789241011121314345678910111213[[#This Row],[HARGA JUAL]]*Table24232567891011121314151620192122232543256789241011121314345678910111213[[#This Row],[STOK]]</f>
        <v>105000</v>
      </c>
      <c r="N67" s="25"/>
    </row>
    <row r="68" spans="1:14" s="26" customFormat="1" x14ac:dyDescent="0.25">
      <c r="A68" s="10">
        <v>63</v>
      </c>
      <c r="B68" s="20" t="s">
        <v>79</v>
      </c>
      <c r="C68" s="20" t="s">
        <v>159</v>
      </c>
      <c r="D68" s="21">
        <v>12000</v>
      </c>
      <c r="E68" s="21">
        <v>18000</v>
      </c>
      <c r="F68" s="22">
        <v>0</v>
      </c>
      <c r="G68" s="23"/>
      <c r="H68" s="22">
        <f>(Table24232567891011121314151620192122232543256789241011121314345678910111213[[#This Row],[STOK]]-Table24232567891011121314151620192122232543256789241011121314345678910111213[[#This Row],[TERJUAL]])</f>
        <v>0</v>
      </c>
      <c r="I6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68" s="21">
        <f>(Table24232567891011121314151620192122232543256789241011121314345678910111213[[#This Row],[HARGA JUAL]]*Table24232567891011121314151620192122232543256789241011121314345678910111213[[#This Row],[TERJUAL]])</f>
        <v>0</v>
      </c>
      <c r="K68" s="21">
        <f>Table24232567891011121314151620192122232543256789241011121314345678910111213[[#This Row],[HARGA JUAL]]*Table24232567891011121314151620192122232543256789241011121314345678910111213[[#This Row],[SISA]]</f>
        <v>0</v>
      </c>
      <c r="L68" s="24">
        <f>Table24232567891011121314151620192122232543256789241011121314345678910111213[[#This Row],[HARGA POKOK]]*Table24232567891011121314151620192122232543256789241011121314345678910111213[[#This Row],[STOK]]</f>
        <v>0</v>
      </c>
      <c r="M68" s="24">
        <f>Table24232567891011121314151620192122232543256789241011121314345678910111213[[#This Row],[HARGA JUAL]]*Table24232567891011121314151620192122232543256789241011121314345678910111213[[#This Row],[STOK]]</f>
        <v>0</v>
      </c>
      <c r="N68" s="25"/>
    </row>
    <row r="69" spans="1:14" s="26" customFormat="1" x14ac:dyDescent="0.25">
      <c r="A69" s="19">
        <v>64</v>
      </c>
      <c r="B69" s="20" t="s">
        <v>79</v>
      </c>
      <c r="C69" s="20" t="s">
        <v>82</v>
      </c>
      <c r="D69" s="21">
        <v>1500</v>
      </c>
      <c r="E69" s="21">
        <v>5000</v>
      </c>
      <c r="F69" s="22">
        <v>1</v>
      </c>
      <c r="G69" s="23">
        <v>3</v>
      </c>
      <c r="H69" s="22">
        <f>(Table24232567891011121314151620192122232543256789241011121314345678910111213[[#This Row],[STOK]]-Table24232567891011121314151620192122232543256789241011121314345678910111213[[#This Row],[TERJUAL]])</f>
        <v>-2</v>
      </c>
      <c r="I6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10500</v>
      </c>
      <c r="J69" s="21">
        <f>(Table24232567891011121314151620192122232543256789241011121314345678910111213[[#This Row],[HARGA JUAL]]*Table24232567891011121314151620192122232543256789241011121314345678910111213[[#This Row],[TERJUAL]])</f>
        <v>15000</v>
      </c>
      <c r="K69" s="21">
        <f>Table24232567891011121314151620192122232543256789241011121314345678910111213[[#This Row],[HARGA JUAL]]*Table24232567891011121314151620192122232543256789241011121314345678910111213[[#This Row],[SISA]]</f>
        <v>-10000</v>
      </c>
      <c r="L69" s="24">
        <f>Table24232567891011121314151620192122232543256789241011121314345678910111213[[#This Row],[HARGA POKOK]]*Table24232567891011121314151620192122232543256789241011121314345678910111213[[#This Row],[STOK]]</f>
        <v>1500</v>
      </c>
      <c r="M69" s="24">
        <f>Table24232567891011121314151620192122232543256789241011121314345678910111213[[#This Row],[HARGA JUAL]]*Table24232567891011121314151620192122232543256789241011121314345678910111213[[#This Row],[STOK]]</f>
        <v>5000</v>
      </c>
      <c r="N69" s="25"/>
    </row>
    <row r="70" spans="1:14" s="26" customFormat="1" x14ac:dyDescent="0.25">
      <c r="A70" s="10">
        <v>65</v>
      </c>
      <c r="B70" s="20" t="s">
        <v>79</v>
      </c>
      <c r="C70" s="20" t="s">
        <v>83</v>
      </c>
      <c r="D70" s="21">
        <v>30000</v>
      </c>
      <c r="E70" s="21">
        <v>40000</v>
      </c>
      <c r="F70" s="22"/>
      <c r="G70" s="23"/>
      <c r="H70" s="22">
        <f>(Table24232567891011121314151620192122232543256789241011121314345678910111213[[#This Row],[STOK]]-Table24232567891011121314151620192122232543256789241011121314345678910111213[[#This Row],[TERJUAL]])</f>
        <v>0</v>
      </c>
      <c r="I7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70" s="21">
        <f>(Table24232567891011121314151620192122232543256789241011121314345678910111213[[#This Row],[HARGA JUAL]]*Table24232567891011121314151620192122232543256789241011121314345678910111213[[#This Row],[TERJUAL]])</f>
        <v>0</v>
      </c>
      <c r="K70" s="21">
        <f>Table24232567891011121314151620192122232543256789241011121314345678910111213[[#This Row],[HARGA JUAL]]*Table24232567891011121314151620192122232543256789241011121314345678910111213[[#This Row],[SISA]]</f>
        <v>0</v>
      </c>
      <c r="L70" s="24">
        <f>Table24232567891011121314151620192122232543256789241011121314345678910111213[[#This Row],[HARGA POKOK]]*Table24232567891011121314151620192122232543256789241011121314345678910111213[[#This Row],[STOK]]</f>
        <v>0</v>
      </c>
      <c r="M70" s="24">
        <f>Table24232567891011121314151620192122232543256789241011121314345678910111213[[#This Row],[HARGA JUAL]]*Table24232567891011121314151620192122232543256789241011121314345678910111213[[#This Row],[STOK]]</f>
        <v>0</v>
      </c>
      <c r="N70" s="25"/>
    </row>
    <row r="71" spans="1:14" s="26" customFormat="1" x14ac:dyDescent="0.25">
      <c r="A71" s="19">
        <v>66</v>
      </c>
      <c r="B71" s="20" t="s">
        <v>79</v>
      </c>
      <c r="C71" s="20" t="s">
        <v>84</v>
      </c>
      <c r="D71" s="21">
        <v>2500</v>
      </c>
      <c r="E71" s="21">
        <v>5000</v>
      </c>
      <c r="F71" s="22">
        <v>18</v>
      </c>
      <c r="G71" s="23">
        <v>7</v>
      </c>
      <c r="H71" s="22">
        <f>(Table24232567891011121314151620192122232543256789241011121314345678910111213[[#This Row],[STOK]]-Table24232567891011121314151620192122232543256789241011121314345678910111213[[#This Row],[TERJUAL]])</f>
        <v>11</v>
      </c>
      <c r="I7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17500</v>
      </c>
      <c r="J71" s="21">
        <f>(Table24232567891011121314151620192122232543256789241011121314345678910111213[[#This Row],[HARGA JUAL]]*Table24232567891011121314151620192122232543256789241011121314345678910111213[[#This Row],[TERJUAL]])</f>
        <v>35000</v>
      </c>
      <c r="K71" s="21">
        <f>Table24232567891011121314151620192122232543256789241011121314345678910111213[[#This Row],[HARGA JUAL]]*Table24232567891011121314151620192122232543256789241011121314345678910111213[[#This Row],[SISA]]</f>
        <v>55000</v>
      </c>
      <c r="L71" s="24">
        <f>Table24232567891011121314151620192122232543256789241011121314345678910111213[[#This Row],[HARGA POKOK]]*Table24232567891011121314151620192122232543256789241011121314345678910111213[[#This Row],[STOK]]</f>
        <v>45000</v>
      </c>
      <c r="M71" s="24">
        <f>Table24232567891011121314151620192122232543256789241011121314345678910111213[[#This Row],[HARGA JUAL]]*Table24232567891011121314151620192122232543256789241011121314345678910111213[[#This Row],[STOK]]</f>
        <v>90000</v>
      </c>
      <c r="N71" s="25"/>
    </row>
    <row r="72" spans="1:14" s="26" customFormat="1" x14ac:dyDescent="0.25">
      <c r="A72" s="10">
        <v>67</v>
      </c>
      <c r="B72" s="20" t="s">
        <v>79</v>
      </c>
      <c r="C72" s="20" t="s">
        <v>85</v>
      </c>
      <c r="D72" s="21">
        <v>30000</v>
      </c>
      <c r="E72" s="21">
        <v>40000</v>
      </c>
      <c r="F72" s="22">
        <v>0</v>
      </c>
      <c r="G72" s="23"/>
      <c r="H72" s="22">
        <f>(Table24232567891011121314151620192122232543256789241011121314345678910111213[[#This Row],[STOK]]-Table24232567891011121314151620192122232543256789241011121314345678910111213[[#This Row],[TERJUAL]])</f>
        <v>0</v>
      </c>
      <c r="I7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72" s="21">
        <f>(Table24232567891011121314151620192122232543256789241011121314345678910111213[[#This Row],[HARGA JUAL]]*Table24232567891011121314151620192122232543256789241011121314345678910111213[[#This Row],[TERJUAL]])</f>
        <v>0</v>
      </c>
      <c r="K72" s="21">
        <f>Table24232567891011121314151620192122232543256789241011121314345678910111213[[#This Row],[HARGA JUAL]]*Table24232567891011121314151620192122232543256789241011121314345678910111213[[#This Row],[SISA]]</f>
        <v>0</v>
      </c>
      <c r="L72" s="24">
        <f>Table24232567891011121314151620192122232543256789241011121314345678910111213[[#This Row],[HARGA POKOK]]*Table24232567891011121314151620192122232543256789241011121314345678910111213[[#This Row],[STOK]]</f>
        <v>0</v>
      </c>
      <c r="M72" s="24">
        <f>Table24232567891011121314151620192122232543256789241011121314345678910111213[[#This Row],[HARGA JUAL]]*Table24232567891011121314151620192122232543256789241011121314345678910111213[[#This Row],[STOK]]</f>
        <v>0</v>
      </c>
      <c r="N72" s="25"/>
    </row>
    <row r="73" spans="1:14" s="26" customFormat="1" x14ac:dyDescent="0.25">
      <c r="A73" s="19">
        <v>68</v>
      </c>
      <c r="B73" s="20" t="s">
        <v>79</v>
      </c>
      <c r="C73" s="20" t="s">
        <v>86</v>
      </c>
      <c r="D73" s="21">
        <v>2500</v>
      </c>
      <c r="E73" s="21">
        <v>5000</v>
      </c>
      <c r="F73" s="22">
        <v>0</v>
      </c>
      <c r="G73" s="23"/>
      <c r="H73" s="22">
        <f>(Table24232567891011121314151620192122232543256789241011121314345678910111213[[#This Row],[STOK]]-Table24232567891011121314151620192122232543256789241011121314345678910111213[[#This Row],[TERJUAL]])</f>
        <v>0</v>
      </c>
      <c r="I7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73" s="21">
        <f>(Table24232567891011121314151620192122232543256789241011121314345678910111213[[#This Row],[HARGA JUAL]]*Table24232567891011121314151620192122232543256789241011121314345678910111213[[#This Row],[TERJUAL]])</f>
        <v>0</v>
      </c>
      <c r="K73" s="21">
        <f>Table24232567891011121314151620192122232543256789241011121314345678910111213[[#This Row],[HARGA JUAL]]*Table24232567891011121314151620192122232543256789241011121314345678910111213[[#This Row],[SISA]]</f>
        <v>0</v>
      </c>
      <c r="L73" s="24">
        <f>Table24232567891011121314151620192122232543256789241011121314345678910111213[[#This Row],[HARGA POKOK]]*Table24232567891011121314151620192122232543256789241011121314345678910111213[[#This Row],[STOK]]</f>
        <v>0</v>
      </c>
      <c r="M73" s="24">
        <f>Table24232567891011121314151620192122232543256789241011121314345678910111213[[#This Row],[HARGA JUAL]]*Table24232567891011121314151620192122232543256789241011121314345678910111213[[#This Row],[STOK]]</f>
        <v>0</v>
      </c>
      <c r="N73" s="25"/>
    </row>
    <row r="74" spans="1:14" s="18" customFormat="1" x14ac:dyDescent="0.25">
      <c r="A74" s="10">
        <v>69</v>
      </c>
      <c r="B74" s="11" t="s">
        <v>87</v>
      </c>
      <c r="C74" s="11" t="s">
        <v>88</v>
      </c>
      <c r="D74" s="13">
        <v>19500</v>
      </c>
      <c r="E74" s="13">
        <v>40000</v>
      </c>
      <c r="F74" s="14">
        <v>2</v>
      </c>
      <c r="G74" s="15"/>
      <c r="H74" s="14">
        <f>(Table24232567891011121314151620192122232543256789241011121314345678910111213[[#This Row],[STOK]]-Table24232567891011121314151620192122232543256789241011121314345678910111213[[#This Row],[TERJUAL]])</f>
        <v>2</v>
      </c>
      <c r="I74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74" s="13">
        <f>(Table24232567891011121314151620192122232543256789241011121314345678910111213[[#This Row],[HARGA JUAL]]*Table24232567891011121314151620192122232543256789241011121314345678910111213[[#This Row],[TERJUAL]])</f>
        <v>0</v>
      </c>
      <c r="K74" s="13"/>
      <c r="L74" s="16"/>
      <c r="M74" s="16"/>
      <c r="N74" s="17"/>
    </row>
    <row r="75" spans="1:14" s="26" customFormat="1" x14ac:dyDescent="0.25">
      <c r="A75" s="19">
        <v>70</v>
      </c>
      <c r="B75" s="20" t="s">
        <v>89</v>
      </c>
      <c r="C75" s="20" t="s">
        <v>90</v>
      </c>
      <c r="D75" s="21">
        <v>17500</v>
      </c>
      <c r="E75" s="21">
        <v>40000</v>
      </c>
      <c r="F75" s="22">
        <v>9</v>
      </c>
      <c r="G75" s="23">
        <v>6</v>
      </c>
      <c r="H75" s="22">
        <f>(Table24232567891011121314151620192122232543256789241011121314345678910111213[[#This Row],[STOK]]-Table24232567891011121314151620192122232543256789241011121314345678910111213[[#This Row],[TERJUAL]])</f>
        <v>3</v>
      </c>
      <c r="I7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135000</v>
      </c>
      <c r="J75" s="21">
        <f>(Table24232567891011121314151620192122232543256789241011121314345678910111213[[#This Row],[HARGA JUAL]]*Table24232567891011121314151620192122232543256789241011121314345678910111213[[#This Row],[TERJUAL]])</f>
        <v>240000</v>
      </c>
      <c r="K75" s="21">
        <f>Table24232567891011121314151620192122232543256789241011121314345678910111213[[#This Row],[HARGA JUAL]]*Table24232567891011121314151620192122232543256789241011121314345678910111213[[#This Row],[SISA]]</f>
        <v>120000</v>
      </c>
      <c r="L75" s="24">
        <f>Table24232567891011121314151620192122232543256789241011121314345678910111213[[#This Row],[HARGA POKOK]]*Table24232567891011121314151620192122232543256789241011121314345678910111213[[#This Row],[STOK]]</f>
        <v>157500</v>
      </c>
      <c r="M75" s="24">
        <f>Table24232567891011121314151620192122232543256789241011121314345678910111213[[#This Row],[HARGA JUAL]]*Table24232567891011121314151620192122232543256789241011121314345678910111213[[#This Row],[STOK]]</f>
        <v>360000</v>
      </c>
      <c r="N75" s="25"/>
    </row>
    <row r="76" spans="1:14" s="18" customFormat="1" x14ac:dyDescent="0.25">
      <c r="A76" s="10">
        <v>71</v>
      </c>
      <c r="B76" s="11" t="s">
        <v>91</v>
      </c>
      <c r="C76" s="11" t="s">
        <v>92</v>
      </c>
      <c r="D76" s="13">
        <v>2500</v>
      </c>
      <c r="E76" s="13">
        <v>5000</v>
      </c>
      <c r="F76" s="14">
        <v>8</v>
      </c>
      <c r="G76" s="15">
        <v>9</v>
      </c>
      <c r="H76" s="14">
        <f>(Table24232567891011121314151620192122232543256789241011121314345678910111213[[#This Row],[STOK]]-Table24232567891011121314151620192122232543256789241011121314345678910111213[[#This Row],[TERJUAL]])</f>
        <v>-1</v>
      </c>
      <c r="I76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22500</v>
      </c>
      <c r="J76" s="13">
        <f>(Table24232567891011121314151620192122232543256789241011121314345678910111213[[#This Row],[HARGA JUAL]]*Table24232567891011121314151620192122232543256789241011121314345678910111213[[#This Row],[TERJUAL]])</f>
        <v>45000</v>
      </c>
      <c r="K76" s="13">
        <f>Table24232567891011121314151620192122232543256789241011121314345678910111213[[#This Row],[HARGA JUAL]]*Table24232567891011121314151620192122232543256789241011121314345678910111213[[#This Row],[SISA]]</f>
        <v>-5000</v>
      </c>
      <c r="L76" s="16">
        <f>Table24232567891011121314151620192122232543256789241011121314345678910111213[[#This Row],[HARGA POKOK]]*Table24232567891011121314151620192122232543256789241011121314345678910111213[[#This Row],[STOK]]</f>
        <v>20000</v>
      </c>
      <c r="M76" s="16">
        <f>Table24232567891011121314151620192122232543256789241011121314345678910111213[[#This Row],[HARGA JUAL]]*Table24232567891011121314151620192122232543256789241011121314345678910111213[[#This Row],[STOK]]</f>
        <v>40000</v>
      </c>
      <c r="N76" s="17"/>
    </row>
    <row r="77" spans="1:14" s="99" customFormat="1" x14ac:dyDescent="0.25">
      <c r="A77" s="92">
        <v>73</v>
      </c>
      <c r="B77" s="93" t="s">
        <v>93</v>
      </c>
      <c r="C77" s="93" t="s">
        <v>94</v>
      </c>
      <c r="D77" s="94">
        <v>502000</v>
      </c>
      <c r="E77" s="94">
        <v>550000</v>
      </c>
      <c r="F77" s="95">
        <v>70</v>
      </c>
      <c r="G77" s="96">
        <v>31</v>
      </c>
      <c r="H77" s="95">
        <f>(Table24232567891011121314151620192122232543256789241011121314345678910111213[[#This Row],[STOK]]-Table24232567891011121314151620192122232543256789241011121314345678910111213[[#This Row],[TERJUAL]])</f>
        <v>39</v>
      </c>
      <c r="I77" s="94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1488000</v>
      </c>
      <c r="J77" s="94">
        <f>(Table24232567891011121314151620192122232543256789241011121314345678910111213[[#This Row],[HARGA JUAL]]*Table24232567891011121314151620192122232543256789241011121314345678910111213[[#This Row],[TERJUAL]])</f>
        <v>17050000</v>
      </c>
      <c r="K77" s="94">
        <f>Table24232567891011121314151620192122232543256789241011121314345678910111213[[#This Row],[HARGA JUAL]]*Table24232567891011121314151620192122232543256789241011121314345678910111213[[#This Row],[SISA]]</f>
        <v>21450000</v>
      </c>
      <c r="L77" s="97">
        <f>Table24232567891011121314151620192122232543256789241011121314345678910111213[[#This Row],[HARGA POKOK]]*Table24232567891011121314151620192122232543256789241011121314345678910111213[[#This Row],[STOK]]</f>
        <v>35140000</v>
      </c>
      <c r="M77" s="97">
        <f>Table24232567891011121314151620192122232543256789241011121314345678910111213[[#This Row],[HARGA JUAL]]*Table24232567891011121314151620192122232543256789241011121314345678910111213[[#This Row],[STOK]]</f>
        <v>38500000</v>
      </c>
      <c r="N77" s="98"/>
    </row>
    <row r="78" spans="1:14" s="26" customFormat="1" x14ac:dyDescent="0.25">
      <c r="A78" s="19">
        <v>74</v>
      </c>
      <c r="B78" s="20" t="s">
        <v>95</v>
      </c>
      <c r="C78" s="20" t="s">
        <v>96</v>
      </c>
      <c r="D78" s="21">
        <v>395000</v>
      </c>
      <c r="E78" s="21">
        <v>530000</v>
      </c>
      <c r="F78" s="22"/>
      <c r="G78" s="23"/>
      <c r="H78" s="22">
        <f>(Table24232567891011121314151620192122232543256789241011121314345678910111213[[#This Row],[STOK]]-Table24232567891011121314151620192122232543256789241011121314345678910111213[[#This Row],[TERJUAL]])</f>
        <v>0</v>
      </c>
      <c r="I78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78" s="21">
        <f>(Table24232567891011121314151620192122232543256789241011121314345678910111213[[#This Row],[HARGA JUAL]]*Table24232567891011121314151620192122232543256789241011121314345678910111213[[#This Row],[TERJUAL]])</f>
        <v>0</v>
      </c>
      <c r="K78" s="21"/>
      <c r="L78" s="24"/>
      <c r="M78" s="24"/>
      <c r="N78" s="25"/>
    </row>
    <row r="79" spans="1:14" s="26" customFormat="1" x14ac:dyDescent="0.25">
      <c r="A79" s="19">
        <v>76</v>
      </c>
      <c r="B79" s="20" t="s">
        <v>95</v>
      </c>
      <c r="C79" s="20" t="s">
        <v>97</v>
      </c>
      <c r="D79" s="21">
        <v>480000</v>
      </c>
      <c r="E79" s="21">
        <v>550000</v>
      </c>
      <c r="F79" s="22">
        <v>1</v>
      </c>
      <c r="G79" s="23">
        <v>1</v>
      </c>
      <c r="H79" s="22">
        <f>(Table24232567891011121314151620192122232543256789241011121314345678910111213[[#This Row],[STOK]]-Table24232567891011121314151620192122232543256789241011121314345678910111213[[#This Row],[TERJUAL]])</f>
        <v>0</v>
      </c>
      <c r="I79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70000</v>
      </c>
      <c r="J79" s="21">
        <f>(Table24232567891011121314151620192122232543256789241011121314345678910111213[[#This Row],[HARGA JUAL]]*Table24232567891011121314151620192122232543256789241011121314345678910111213[[#This Row],[TERJUAL]])</f>
        <v>550000</v>
      </c>
      <c r="K79" s="21">
        <f>Table24232567891011121314151620192122232543256789241011121314345678910111213[[#This Row],[HARGA JUAL]]*Table24232567891011121314151620192122232543256789241011121314345678910111213[[#This Row],[SISA]]</f>
        <v>0</v>
      </c>
      <c r="L79" s="24">
        <f>Table24232567891011121314151620192122232543256789241011121314345678910111213[[#This Row],[HARGA POKOK]]*Table24232567891011121314151620192122232543256789241011121314345678910111213[[#This Row],[STOK]]</f>
        <v>480000</v>
      </c>
      <c r="M79" s="24">
        <f>Table24232567891011121314151620192122232543256789241011121314345678910111213[[#This Row],[HARGA JUAL]]*Table24232567891011121314151620192122232543256789241011121314345678910111213[[#This Row],[STOK]]</f>
        <v>550000</v>
      </c>
      <c r="N79" s="25"/>
    </row>
    <row r="80" spans="1:14" s="26" customFormat="1" x14ac:dyDescent="0.25">
      <c r="A80" s="10">
        <v>77</v>
      </c>
      <c r="B80" s="20" t="s">
        <v>98</v>
      </c>
      <c r="C80" s="20" t="s">
        <v>99</v>
      </c>
      <c r="D80" s="21">
        <v>11600</v>
      </c>
      <c r="E80" s="21">
        <v>17000</v>
      </c>
      <c r="F80" s="22">
        <v>0</v>
      </c>
      <c r="G80" s="23"/>
      <c r="H80" s="22">
        <f>(Table24232567891011121314151620192122232543256789241011121314345678910111213[[#This Row],[STOK]]-Table24232567891011121314151620192122232543256789241011121314345678910111213[[#This Row],[TERJUAL]])</f>
        <v>0</v>
      </c>
      <c r="I8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0" s="21">
        <f>(Table24232567891011121314151620192122232543256789241011121314345678910111213[[#This Row],[HARGA JUAL]]*Table24232567891011121314151620192122232543256789241011121314345678910111213[[#This Row],[TERJUAL]])</f>
        <v>0</v>
      </c>
      <c r="K80" s="21">
        <f>Table24232567891011121314151620192122232543256789241011121314345678910111213[[#This Row],[HARGA JUAL]]*Table24232567891011121314151620192122232543256789241011121314345678910111213[[#This Row],[SISA]]</f>
        <v>0</v>
      </c>
      <c r="L80" s="24">
        <f>Table24232567891011121314151620192122232543256789241011121314345678910111213[[#This Row],[HARGA POKOK]]*Table24232567891011121314151620192122232543256789241011121314345678910111213[[#This Row],[STOK]]</f>
        <v>0</v>
      </c>
      <c r="M80" s="24">
        <f>Table24232567891011121314151620192122232543256789241011121314345678910111213[[#This Row],[HARGA JUAL]]*Table24232567891011121314151620192122232543256789241011121314345678910111213[[#This Row],[STOK]]</f>
        <v>0</v>
      </c>
      <c r="N80" s="25"/>
    </row>
    <row r="81" spans="1:14" s="26" customFormat="1" x14ac:dyDescent="0.25">
      <c r="A81" s="19">
        <v>78</v>
      </c>
      <c r="B81" s="20" t="s">
        <v>98</v>
      </c>
      <c r="C81" s="20" t="s">
        <v>100</v>
      </c>
      <c r="D81" s="21">
        <v>11400</v>
      </c>
      <c r="E81" s="21">
        <v>17000</v>
      </c>
      <c r="F81" s="22">
        <v>17</v>
      </c>
      <c r="G81" s="23"/>
      <c r="H81" s="22">
        <f>(Table24232567891011121314151620192122232543256789241011121314345678910111213[[#This Row],[STOK]]-Table24232567891011121314151620192122232543256789241011121314345678910111213[[#This Row],[TERJUAL]])</f>
        <v>17</v>
      </c>
      <c r="I81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1" s="21">
        <f>(Table24232567891011121314151620192122232543256789241011121314345678910111213[[#This Row],[HARGA JUAL]]*Table24232567891011121314151620192122232543256789241011121314345678910111213[[#This Row],[TERJUAL]])</f>
        <v>0</v>
      </c>
      <c r="K81" s="21">
        <f>Table24232567891011121314151620192122232543256789241011121314345678910111213[[#This Row],[HARGA JUAL]]*Table24232567891011121314151620192122232543256789241011121314345678910111213[[#This Row],[SISA]]</f>
        <v>289000</v>
      </c>
      <c r="L81" s="24">
        <f>Table24232567891011121314151620192122232543256789241011121314345678910111213[[#This Row],[HARGA POKOK]]*Table24232567891011121314151620192122232543256789241011121314345678910111213[[#This Row],[STOK]]</f>
        <v>193800</v>
      </c>
      <c r="M81" s="24">
        <f>Table24232567891011121314151620192122232543256789241011121314345678910111213[[#This Row],[HARGA JUAL]]*Table24232567891011121314151620192122232543256789241011121314345678910111213[[#This Row],[STOK]]</f>
        <v>289000</v>
      </c>
      <c r="N81" s="25" t="s">
        <v>30</v>
      </c>
    </row>
    <row r="82" spans="1:14" s="18" customFormat="1" x14ac:dyDescent="0.25">
      <c r="A82" s="10">
        <v>79</v>
      </c>
      <c r="B82" s="11" t="s">
        <v>101</v>
      </c>
      <c r="C82" s="11" t="s">
        <v>102</v>
      </c>
      <c r="D82" s="13">
        <v>12000</v>
      </c>
      <c r="E82" s="13">
        <v>18000</v>
      </c>
      <c r="F82" s="14">
        <v>0</v>
      </c>
      <c r="G82" s="15"/>
      <c r="H82" s="14">
        <f>(Table24232567891011121314151620192122232543256789241011121314345678910111213[[#This Row],[STOK]]-Table24232567891011121314151620192122232543256789241011121314345678910111213[[#This Row],[TERJUAL]])</f>
        <v>0</v>
      </c>
      <c r="I82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2" s="13">
        <f>(Table24232567891011121314151620192122232543256789241011121314345678910111213[[#This Row],[HARGA JUAL]]*Table24232567891011121314151620192122232543256789241011121314345678910111213[[#This Row],[TERJUAL]])</f>
        <v>0</v>
      </c>
      <c r="K82" s="13">
        <f>Table24232567891011121314151620192122232543256789241011121314345678910111213[[#This Row],[HARGA JUAL]]*Table24232567891011121314151620192122232543256789241011121314345678910111213[[#This Row],[SISA]]</f>
        <v>0</v>
      </c>
      <c r="L82" s="16">
        <f>Table24232567891011121314151620192122232543256789241011121314345678910111213[[#This Row],[HARGA POKOK]]*Table24232567891011121314151620192122232543256789241011121314345678910111213[[#This Row],[STOK]]</f>
        <v>0</v>
      </c>
      <c r="M82" s="16">
        <f>Table24232567891011121314151620192122232543256789241011121314345678910111213[[#This Row],[HARGA JUAL]]*Table24232567891011121314151620192122232543256789241011121314345678910111213[[#This Row],[STOK]]</f>
        <v>0</v>
      </c>
      <c r="N82" s="17"/>
    </row>
    <row r="83" spans="1:14" s="26" customFormat="1" x14ac:dyDescent="0.25">
      <c r="A83" s="19">
        <v>80</v>
      </c>
      <c r="B83" s="20" t="s">
        <v>101</v>
      </c>
      <c r="C83" s="20" t="s">
        <v>103</v>
      </c>
      <c r="D83" s="21">
        <v>14000</v>
      </c>
      <c r="E83" s="21">
        <v>37000</v>
      </c>
      <c r="F83" s="22">
        <v>0</v>
      </c>
      <c r="G83" s="23"/>
      <c r="H83" s="22">
        <f>(Table24232567891011121314151620192122232543256789241011121314345678910111213[[#This Row],[STOK]]-Table24232567891011121314151620192122232543256789241011121314345678910111213[[#This Row],[TERJUAL]])</f>
        <v>0</v>
      </c>
      <c r="I8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3" s="21">
        <f>(Table24232567891011121314151620192122232543256789241011121314345678910111213[[#This Row],[HARGA JUAL]]*Table24232567891011121314151620192122232543256789241011121314345678910111213[[#This Row],[TERJUAL]])</f>
        <v>0</v>
      </c>
      <c r="K83" s="21">
        <f>Table24232567891011121314151620192122232543256789241011121314345678910111213[[#This Row],[HARGA JUAL]]*Table24232567891011121314151620192122232543256789241011121314345678910111213[[#This Row],[SISA]]</f>
        <v>0</v>
      </c>
      <c r="L83" s="24">
        <f>Table24232567891011121314151620192122232543256789241011121314345678910111213[[#This Row],[HARGA POKOK]]*Table24232567891011121314151620192122232543256789241011121314345678910111213[[#This Row],[STOK]]</f>
        <v>0</v>
      </c>
      <c r="M83" s="24">
        <f>Table24232567891011121314151620192122232543256789241011121314345678910111213[[#This Row],[HARGA JUAL]]*Table24232567891011121314151620192122232543256789241011121314345678910111213[[#This Row],[STOK]]</f>
        <v>0</v>
      </c>
      <c r="N83" s="25"/>
    </row>
    <row r="84" spans="1:14" s="26" customFormat="1" x14ac:dyDescent="0.25">
      <c r="A84" s="10">
        <v>81</v>
      </c>
      <c r="B84" s="20" t="s">
        <v>101</v>
      </c>
      <c r="C84" s="20" t="s">
        <v>104</v>
      </c>
      <c r="D84" s="21">
        <v>13000</v>
      </c>
      <c r="E84" s="21">
        <v>32000</v>
      </c>
      <c r="F84" s="22">
        <v>0</v>
      </c>
      <c r="G84" s="23"/>
      <c r="H84" s="22">
        <f>(Table24232567891011121314151620192122232543256789241011121314345678910111213[[#This Row],[STOK]]-Table24232567891011121314151620192122232543256789241011121314345678910111213[[#This Row],[TERJUAL]])</f>
        <v>0</v>
      </c>
      <c r="I84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4" s="21">
        <f>(Table24232567891011121314151620192122232543256789241011121314345678910111213[[#This Row],[HARGA JUAL]]*Table24232567891011121314151620192122232543256789241011121314345678910111213[[#This Row],[TERJUAL]])</f>
        <v>0</v>
      </c>
      <c r="K84" s="21">
        <f>Table24232567891011121314151620192122232543256789241011121314345678910111213[[#This Row],[HARGA JUAL]]*Table24232567891011121314151620192122232543256789241011121314345678910111213[[#This Row],[SISA]]</f>
        <v>0</v>
      </c>
      <c r="L84" s="24">
        <f>Table24232567891011121314151620192122232543256789241011121314345678910111213[[#This Row],[HARGA POKOK]]*Table24232567891011121314151620192122232543256789241011121314345678910111213[[#This Row],[STOK]]</f>
        <v>0</v>
      </c>
      <c r="M84" s="24">
        <f>Table24232567891011121314151620192122232543256789241011121314345678910111213[[#This Row],[HARGA JUAL]]*Table24232567891011121314151620192122232543256789241011121314345678910111213[[#This Row],[STOK]]</f>
        <v>0</v>
      </c>
      <c r="N84" s="25"/>
    </row>
    <row r="85" spans="1:14" s="26" customFormat="1" x14ac:dyDescent="0.25">
      <c r="A85" s="19">
        <v>82</v>
      </c>
      <c r="B85" s="20" t="s">
        <v>105</v>
      </c>
      <c r="C85" s="20" t="s">
        <v>106</v>
      </c>
      <c r="D85" s="21">
        <v>20000</v>
      </c>
      <c r="E85" s="21">
        <v>40000</v>
      </c>
      <c r="F85" s="22">
        <v>0</v>
      </c>
      <c r="G85" s="23"/>
      <c r="H85" s="22">
        <f>(Table24232567891011121314151620192122232543256789241011121314345678910111213[[#This Row],[STOK]]-Table24232567891011121314151620192122232543256789241011121314345678910111213[[#This Row],[TERJUAL]])</f>
        <v>0</v>
      </c>
      <c r="I85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5" s="21">
        <f>(Table24232567891011121314151620192122232543256789241011121314345678910111213[[#This Row],[HARGA JUAL]]*Table24232567891011121314151620192122232543256789241011121314345678910111213[[#This Row],[TERJUAL]])</f>
        <v>0</v>
      </c>
      <c r="K85" s="21">
        <f>Table24232567891011121314151620192122232543256789241011121314345678910111213[[#This Row],[HARGA JUAL]]*Table24232567891011121314151620192122232543256789241011121314345678910111213[[#This Row],[SISA]]</f>
        <v>0</v>
      </c>
      <c r="L85" s="24">
        <f>Table24232567891011121314151620192122232543256789241011121314345678910111213[[#This Row],[HARGA POKOK]]*Table24232567891011121314151620192122232543256789241011121314345678910111213[[#This Row],[STOK]]</f>
        <v>0</v>
      </c>
      <c r="M85" s="24">
        <f>Table24232567891011121314151620192122232543256789241011121314345678910111213[[#This Row],[HARGA JUAL]]*Table24232567891011121314151620192122232543256789241011121314345678910111213[[#This Row],[STOK]]</f>
        <v>0</v>
      </c>
      <c r="N85" s="25"/>
    </row>
    <row r="86" spans="1:14" s="26" customFormat="1" x14ac:dyDescent="0.25">
      <c r="A86" s="10">
        <v>83</v>
      </c>
      <c r="B86" s="20" t="s">
        <v>105</v>
      </c>
      <c r="C86" s="20" t="s">
        <v>107</v>
      </c>
      <c r="D86" s="21">
        <v>26000</v>
      </c>
      <c r="E86" s="21">
        <v>45000</v>
      </c>
      <c r="F86" s="22">
        <v>0</v>
      </c>
      <c r="G86" s="23"/>
      <c r="H86" s="22">
        <f>(Table24232567891011121314151620192122232543256789241011121314345678910111213[[#This Row],[STOK]]-Table24232567891011121314151620192122232543256789241011121314345678910111213[[#This Row],[TERJUAL]])</f>
        <v>0</v>
      </c>
      <c r="I86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6" s="21">
        <f>(Table24232567891011121314151620192122232543256789241011121314345678910111213[[#This Row],[HARGA JUAL]]*Table24232567891011121314151620192122232543256789241011121314345678910111213[[#This Row],[TERJUAL]])</f>
        <v>0</v>
      </c>
      <c r="K86" s="21">
        <f>Table24232567891011121314151620192122232543256789241011121314345678910111213[[#This Row],[HARGA JUAL]]*Table24232567891011121314151620192122232543256789241011121314345678910111213[[#This Row],[SISA]]</f>
        <v>0</v>
      </c>
      <c r="L86" s="24">
        <f>Table24232567891011121314151620192122232543256789241011121314345678910111213[[#This Row],[HARGA POKOK]]*Table24232567891011121314151620192122232543256789241011121314345678910111213[[#This Row],[STOK]]</f>
        <v>0</v>
      </c>
      <c r="M86" s="24">
        <f>Table24232567891011121314151620192122232543256789241011121314345678910111213[[#This Row],[HARGA JUAL]]*Table24232567891011121314151620192122232543256789241011121314345678910111213[[#This Row],[STOK]]</f>
        <v>0</v>
      </c>
      <c r="N86" s="25"/>
    </row>
    <row r="87" spans="1:14" s="18" customFormat="1" x14ac:dyDescent="0.25">
      <c r="A87" s="19">
        <v>84</v>
      </c>
      <c r="B87" s="11" t="s">
        <v>108</v>
      </c>
      <c r="C87" s="11" t="s">
        <v>109</v>
      </c>
      <c r="D87" s="13">
        <v>600000</v>
      </c>
      <c r="E87" s="13">
        <v>800000</v>
      </c>
      <c r="F87" s="14">
        <v>0</v>
      </c>
      <c r="G87" s="15"/>
      <c r="H87" s="14">
        <f>(Table24232567891011121314151620192122232543256789241011121314345678910111213[[#This Row],[STOK]]-Table24232567891011121314151620192122232543256789241011121314345678910111213[[#This Row],[TERJUAL]])</f>
        <v>0</v>
      </c>
      <c r="I87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87" s="13">
        <f>(Table24232567891011121314151620192122232543256789241011121314345678910111213[[#This Row],[HARGA JUAL]]*Table24232567891011121314151620192122232543256789241011121314345678910111213[[#This Row],[TERJUAL]])</f>
        <v>0</v>
      </c>
      <c r="K87" s="13">
        <f>Table24232567891011121314151620192122232543256789241011121314345678910111213[[#This Row],[HARGA JUAL]]*Table24232567891011121314151620192122232543256789241011121314345678910111213[[#This Row],[SISA]]</f>
        <v>0</v>
      </c>
      <c r="L87" s="16">
        <f>Table24232567891011121314151620192122232543256789241011121314345678910111213[[#This Row],[HARGA POKOK]]*Table24232567891011121314151620192122232543256789241011121314345678910111213[[#This Row],[STOK]]</f>
        <v>0</v>
      </c>
      <c r="M87" s="16">
        <f>Table24232567891011121314151620192122232543256789241011121314345678910111213[[#This Row],[HARGA JUAL]]*Table24232567891011121314151620192122232543256789241011121314345678910111213[[#This Row],[STOK]]</f>
        <v>0</v>
      </c>
      <c r="N87" s="17"/>
    </row>
    <row r="88" spans="1:14" s="18" customFormat="1" x14ac:dyDescent="0.25">
      <c r="A88" s="19"/>
      <c r="B88" s="11" t="s">
        <v>165</v>
      </c>
      <c r="C88" s="11" t="s">
        <v>166</v>
      </c>
      <c r="D88" s="13">
        <v>315000</v>
      </c>
      <c r="E88" s="13">
        <v>450000</v>
      </c>
      <c r="F88" s="14">
        <v>5</v>
      </c>
      <c r="G88" s="15">
        <v>3</v>
      </c>
      <c r="H88" s="14">
        <f>(Table24232567891011121314151620192122232543256789241011121314345678910111213[[#This Row],[STOK]]-Table24232567891011121314151620192122232543256789241011121314345678910111213[[#This Row],[TERJUAL]])</f>
        <v>2</v>
      </c>
      <c r="I88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405000</v>
      </c>
      <c r="J88" s="13">
        <f>(Table24232567891011121314151620192122232543256789241011121314345678910111213[[#This Row],[HARGA JUAL]]*Table24232567891011121314151620192122232543256789241011121314345678910111213[[#This Row],[TERJUAL]])</f>
        <v>1350000</v>
      </c>
      <c r="K88" s="13"/>
      <c r="L88" s="16"/>
      <c r="M88" s="16"/>
      <c r="N88" s="17"/>
    </row>
    <row r="89" spans="1:14" s="18" customFormat="1" x14ac:dyDescent="0.25">
      <c r="A89" s="19"/>
      <c r="B89" s="11" t="s">
        <v>167</v>
      </c>
      <c r="C89" s="11" t="s">
        <v>168</v>
      </c>
      <c r="D89" s="13">
        <v>13500</v>
      </c>
      <c r="E89" s="13">
        <v>20000</v>
      </c>
      <c r="F89" s="14">
        <v>12</v>
      </c>
      <c r="G89" s="15">
        <v>5</v>
      </c>
      <c r="H89" s="14">
        <f>(Table24232567891011121314151620192122232543256789241011121314345678910111213[[#This Row],[STOK]]-Table24232567891011121314151620192122232543256789241011121314345678910111213[[#This Row],[TERJUAL]])</f>
        <v>7</v>
      </c>
      <c r="I89" s="13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32500</v>
      </c>
      <c r="J89" s="13">
        <f>(Table24232567891011121314151620192122232543256789241011121314345678910111213[[#This Row],[HARGA JUAL]]*Table24232567891011121314151620192122232543256789241011121314345678910111213[[#This Row],[TERJUAL]])</f>
        <v>100000</v>
      </c>
      <c r="K89" s="13"/>
      <c r="L89" s="16"/>
      <c r="M89" s="16"/>
      <c r="N89" s="17"/>
    </row>
    <row r="90" spans="1:14" s="26" customFormat="1" x14ac:dyDescent="0.25">
      <c r="A90" s="10">
        <v>85</v>
      </c>
      <c r="B90" s="20" t="s">
        <v>110</v>
      </c>
      <c r="C90" s="20" t="s">
        <v>111</v>
      </c>
      <c r="D90" s="21">
        <v>1000</v>
      </c>
      <c r="E90" s="21">
        <v>2000</v>
      </c>
      <c r="F90" s="22"/>
      <c r="G90" s="31"/>
      <c r="H90" s="22">
        <f>(Table24232567891011121314151620192122232543256789241011121314345678910111213[[#This Row],[STOK]]-Table24232567891011121314151620192122232543256789241011121314345678910111213[[#This Row],[TERJUAL]])</f>
        <v>0</v>
      </c>
      <c r="I90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0</v>
      </c>
      <c r="J90" s="21">
        <f>(Table24232567891011121314151620192122232543256789241011121314345678910111213[[#This Row],[HARGA JUAL]]*Table24232567891011121314151620192122232543256789241011121314345678910111213[[#This Row],[TERJUAL]])</f>
        <v>0</v>
      </c>
      <c r="K90" s="21">
        <f>Table24232567891011121314151620192122232543256789241011121314345678910111213[[#This Row],[HARGA JUAL]]*Table24232567891011121314151620192122232543256789241011121314345678910111213[[#This Row],[SISA]]</f>
        <v>0</v>
      </c>
      <c r="L90" s="24">
        <f>Table24232567891011121314151620192122232543256789241011121314345678910111213[[#This Row],[HARGA POKOK]]*Table24232567891011121314151620192122232543256789241011121314345678910111213[[#This Row],[STOK]]</f>
        <v>0</v>
      </c>
      <c r="M90" s="24">
        <f>Table24232567891011121314151620192122232543256789241011121314345678910111213[[#This Row],[HARGA JUAL]]*Table24232567891011121314151620192122232543256789241011121314345678910111213[[#This Row],[STOK]]</f>
        <v>0</v>
      </c>
      <c r="N90" s="25"/>
    </row>
    <row r="91" spans="1:14" s="91" customFormat="1" x14ac:dyDescent="0.25">
      <c r="A91" s="19">
        <v>86</v>
      </c>
      <c r="B91" s="84" t="s">
        <v>112</v>
      </c>
      <c r="C91" s="84" t="s">
        <v>113</v>
      </c>
      <c r="D91" s="85">
        <v>10040</v>
      </c>
      <c r="E91" s="86">
        <v>13000</v>
      </c>
      <c r="F91" s="87"/>
      <c r="G91" s="88">
        <v>897</v>
      </c>
      <c r="H91" s="87">
        <f>(Table24232567891011121314151620192122232543256789241011121314345678910111213[[#This Row],[STOK]]-Table24232567891011121314151620192122232543256789241011121314345678910111213[[#This Row],[TERJUAL]])</f>
        <v>-897</v>
      </c>
      <c r="I91" s="8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2655120</v>
      </c>
      <c r="J91" s="86">
        <f>(Table24232567891011121314151620192122232543256789241011121314345678910111213[[#This Row],[HARGA JUAL]]*Table24232567891011121314151620192122232543256789241011121314345678910111213[[#This Row],[TERJUAL]])</f>
        <v>11661000</v>
      </c>
      <c r="K91" s="86"/>
      <c r="L91" s="89"/>
      <c r="M91" s="89"/>
      <c r="N91" s="90"/>
    </row>
    <row r="92" spans="1:14" s="26" customFormat="1" x14ac:dyDescent="0.25">
      <c r="A92" s="19">
        <v>88</v>
      </c>
      <c r="B92" s="20" t="s">
        <v>114</v>
      </c>
      <c r="C92" s="20" t="s">
        <v>115</v>
      </c>
      <c r="D92" s="32">
        <v>8000</v>
      </c>
      <c r="E92" s="21">
        <v>12000</v>
      </c>
      <c r="F92" s="22">
        <v>0</v>
      </c>
      <c r="G92" s="33" t="s">
        <v>152</v>
      </c>
      <c r="H92" s="22">
        <f>(Table24232567891011121314151620192122232543256789241011121314345678910111213[[#This Row],[STOK]]-Table24232567891011121314151620192122232543256789241011121314345678910111213[[#This Row],[TERJUAL]])</f>
        <v>-2</v>
      </c>
      <c r="I92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8000</v>
      </c>
      <c r="J92" s="21">
        <f>(Table24232567891011121314151620192122232543256789241011121314345678910111213[[#This Row],[HARGA JUAL]]*Table24232567891011121314151620192122232543256789241011121314345678910111213[[#This Row],[TERJUAL]])</f>
        <v>24000</v>
      </c>
      <c r="K92" s="21"/>
      <c r="L92" s="24"/>
      <c r="M92" s="24"/>
      <c r="N92" s="25"/>
    </row>
    <row r="93" spans="1:14" s="26" customFormat="1" x14ac:dyDescent="0.25">
      <c r="A93" s="10">
        <v>89</v>
      </c>
      <c r="B93" s="20" t="s">
        <v>116</v>
      </c>
      <c r="C93" s="20" t="s">
        <v>97</v>
      </c>
      <c r="D93" s="32">
        <v>9700</v>
      </c>
      <c r="E93" s="21">
        <v>12000</v>
      </c>
      <c r="F93" s="22"/>
      <c r="G93" s="33" t="s">
        <v>169</v>
      </c>
      <c r="H93" s="22">
        <f>(Table24232567891011121314151620192122232543256789241011121314345678910111213[[#This Row],[STOK]]-Table24232567891011121314151620192122232543256789241011121314345678910111213[[#This Row],[TERJUAL]])</f>
        <v>-83</v>
      </c>
      <c r="I93" s="21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190900</v>
      </c>
      <c r="J93" s="21">
        <f>(Table24232567891011121314151620192122232543256789241011121314345678910111213[[#This Row],[HARGA JUAL]]*Table24232567891011121314151620192122232543256789241011121314345678910111213[[#This Row],[TERJUAL]])</f>
        <v>996000</v>
      </c>
      <c r="K93" s="21"/>
      <c r="L93" s="24"/>
      <c r="M93" s="24"/>
      <c r="N93" s="25"/>
    </row>
    <row r="94" spans="1:14" s="26" customFormat="1" x14ac:dyDescent="0.25">
      <c r="A94" s="19">
        <v>90</v>
      </c>
      <c r="B94" s="34" t="s">
        <v>62</v>
      </c>
      <c r="C94" s="34" t="s">
        <v>164</v>
      </c>
      <c r="D94" s="35">
        <v>3000</v>
      </c>
      <c r="E94" s="36">
        <v>5000</v>
      </c>
      <c r="F94" s="37">
        <v>26</v>
      </c>
      <c r="G94" s="38">
        <v>2</v>
      </c>
      <c r="H94" s="39">
        <f>(Table24232567891011121314151620192122232543256789241011121314345678910111213[[#This Row],[STOK]]-Table24232567891011121314151620192122232543256789241011121314345678910111213[[#This Row],[TERJUAL]])</f>
        <v>24</v>
      </c>
      <c r="I94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4000</v>
      </c>
      <c r="J94" s="36">
        <f>(Table24232567891011121314151620192122232543256789241011121314345678910111213[[#This Row],[HARGA JUAL]]*Table24232567891011121314151620192122232543256789241011121314345678910111213[[#This Row],[TERJUAL]])</f>
        <v>10000</v>
      </c>
      <c r="K94" s="36">
        <f>(Table24232567891011121314151620192122232543256789241011121314345678910111213[[#This Row],[HARGA JUAL]]*Table24232567891011121314151620192122232543256789241011121314345678910111213[[#This Row],[SISA]])</f>
        <v>120000</v>
      </c>
      <c r="L94" s="40"/>
      <c r="M94" s="40"/>
      <c r="N94" s="41"/>
    </row>
    <row r="95" spans="1:14" s="26" customFormat="1" x14ac:dyDescent="0.25">
      <c r="A95" s="10">
        <v>91</v>
      </c>
      <c r="B95" s="34" t="s">
        <v>62</v>
      </c>
      <c r="C95" s="34" t="s">
        <v>75</v>
      </c>
      <c r="D95" s="35">
        <v>3000</v>
      </c>
      <c r="E95" s="36">
        <v>5000</v>
      </c>
      <c r="F95" s="37">
        <v>7</v>
      </c>
      <c r="G95" s="38">
        <v>7</v>
      </c>
      <c r="H95" s="39">
        <f>(Table24232567891011121314151620192122232543256789241011121314345678910111213[[#This Row],[STOK]]-Table24232567891011121314151620192122232543256789241011121314345678910111213[[#This Row],[TERJUAL]])</f>
        <v>0</v>
      </c>
      <c r="I95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14000</v>
      </c>
      <c r="J95" s="36">
        <f>(Table24232567891011121314151620192122232543256789241011121314345678910111213[[#This Row],[HARGA JUAL]]*Table24232567891011121314151620192122232543256789241011121314345678910111213[[#This Row],[TERJUAL]])</f>
        <v>35000</v>
      </c>
      <c r="K95" s="36">
        <f>(Table24232567891011121314151620192122232543256789241011121314345678910111213[[#This Row],[HARGA JUAL]]*Table24232567891011121314151620192122232543256789241011121314345678910111213[[#This Row],[SISA]])</f>
        <v>0</v>
      </c>
      <c r="L95" s="40"/>
      <c r="M95" s="40"/>
      <c r="N95" s="41"/>
    </row>
    <row r="96" spans="1:14" s="26" customFormat="1" x14ac:dyDescent="0.25">
      <c r="A96" s="19">
        <v>92</v>
      </c>
      <c r="B96" s="34" t="s">
        <v>62</v>
      </c>
      <c r="C96" s="34" t="s">
        <v>153</v>
      </c>
      <c r="D96" s="35">
        <v>3000</v>
      </c>
      <c r="E96" s="36">
        <v>5000</v>
      </c>
      <c r="F96" s="37">
        <v>7</v>
      </c>
      <c r="G96" s="38">
        <v>8</v>
      </c>
      <c r="H96" s="39">
        <f>(Table24232567891011121314151620192122232543256789241011121314345678910111213[[#This Row],[STOK]]-Table24232567891011121314151620192122232543256789241011121314345678910111213[[#This Row],[TERJUAL]])</f>
        <v>-1</v>
      </c>
      <c r="I96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16000</v>
      </c>
      <c r="J96" s="36">
        <f>(Table24232567891011121314151620192122232543256789241011121314345678910111213[[#This Row],[HARGA JUAL]]*Table24232567891011121314151620192122232543256789241011121314345678910111213[[#This Row],[TERJUAL]])</f>
        <v>40000</v>
      </c>
      <c r="K96" s="36"/>
      <c r="L96" s="40"/>
      <c r="M96" s="40"/>
      <c r="N96" s="41"/>
    </row>
    <row r="97" spans="1:21" s="26" customFormat="1" x14ac:dyDescent="0.25">
      <c r="A97" s="10">
        <v>93</v>
      </c>
      <c r="B97" s="34" t="s">
        <v>62</v>
      </c>
      <c r="C97" s="34" t="s">
        <v>117</v>
      </c>
      <c r="D97" s="35">
        <v>3000</v>
      </c>
      <c r="E97" s="36">
        <v>5000</v>
      </c>
      <c r="F97" s="37">
        <v>34</v>
      </c>
      <c r="G97" s="38">
        <v>12</v>
      </c>
      <c r="H97" s="39">
        <f>(Table24232567891011121314151620192122232543256789241011121314345678910111213[[#This Row],[STOK]]-Table24232567891011121314151620192122232543256789241011121314345678910111213[[#This Row],[TERJUAL]])</f>
        <v>22</v>
      </c>
      <c r="I97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24000</v>
      </c>
      <c r="J97" s="36">
        <f>(Table24232567891011121314151620192122232543256789241011121314345678910111213[[#This Row],[HARGA JUAL]]*Table24232567891011121314151620192122232543256789241011121314345678910111213[[#This Row],[TERJUAL]])</f>
        <v>60000</v>
      </c>
      <c r="K97" s="36">
        <f>(Table24232567891011121314151620192122232543256789241011121314345678910111213[[#This Row],[HARGA JUAL]]*Table24232567891011121314151620192122232543256789241011121314345678910111213[[#This Row],[SISA]])</f>
        <v>110000</v>
      </c>
      <c r="L97" s="40"/>
      <c r="M97" s="40"/>
      <c r="N97" s="41"/>
    </row>
    <row r="98" spans="1:21" s="26" customFormat="1" x14ac:dyDescent="0.25">
      <c r="A98" s="19">
        <v>94</v>
      </c>
      <c r="B98" s="34" t="s">
        <v>62</v>
      </c>
      <c r="C98" s="34" t="s">
        <v>65</v>
      </c>
      <c r="D98" s="35">
        <v>3000</v>
      </c>
      <c r="E98" s="36">
        <v>5000</v>
      </c>
      <c r="F98" s="37">
        <v>11</v>
      </c>
      <c r="G98" s="38">
        <v>9</v>
      </c>
      <c r="H98" s="39">
        <f>(Table24232567891011121314151620192122232543256789241011121314345678910111213[[#This Row],[STOK]]-Table24232567891011121314151620192122232543256789241011121314345678910111213[[#This Row],[TERJUAL]])</f>
        <v>2</v>
      </c>
      <c r="I98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18000</v>
      </c>
      <c r="J98" s="36">
        <f>(Table24232567891011121314151620192122232543256789241011121314345678910111213[[#This Row],[HARGA JUAL]]*Table24232567891011121314151620192122232543256789241011121314345678910111213[[#This Row],[TERJUAL]])</f>
        <v>45000</v>
      </c>
      <c r="K98" s="36"/>
      <c r="L98" s="40"/>
      <c r="M98" s="40"/>
      <c r="N98" s="41"/>
    </row>
    <row r="99" spans="1:21" s="26" customFormat="1" x14ac:dyDescent="0.25">
      <c r="A99" s="10">
        <v>95</v>
      </c>
      <c r="B99" s="34" t="s">
        <v>62</v>
      </c>
      <c r="C99" s="34" t="s">
        <v>154</v>
      </c>
      <c r="D99" s="35">
        <v>3000</v>
      </c>
      <c r="E99" s="36">
        <v>5000</v>
      </c>
      <c r="F99" s="37">
        <v>6</v>
      </c>
      <c r="G99" s="38">
        <v>13</v>
      </c>
      <c r="H99" s="39">
        <f>(Table24232567891011121314151620192122232543256789241011121314345678910111213[[#This Row],[STOK]]-Table24232567891011121314151620192122232543256789241011121314345678910111213[[#This Row],[TERJUAL]])</f>
        <v>-7</v>
      </c>
      <c r="I99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26000</v>
      </c>
      <c r="J99" s="36">
        <f>(Table24232567891011121314151620192122232543256789241011121314345678910111213[[#This Row],[HARGA JUAL]]*Table24232567891011121314151620192122232543256789241011121314345678910111213[[#This Row],[TERJUAL]])</f>
        <v>65000</v>
      </c>
      <c r="K99" s="36"/>
      <c r="L99" s="40"/>
      <c r="M99" s="40"/>
      <c r="N99" s="41"/>
    </row>
    <row r="100" spans="1:21" s="26" customFormat="1" x14ac:dyDescent="0.25">
      <c r="A100" s="19">
        <v>96</v>
      </c>
      <c r="B100" s="34" t="s">
        <v>62</v>
      </c>
      <c r="C100" s="34" t="s">
        <v>74</v>
      </c>
      <c r="D100" s="35">
        <v>5000</v>
      </c>
      <c r="E100" s="36">
        <v>10000</v>
      </c>
      <c r="F100" s="37">
        <v>5</v>
      </c>
      <c r="G100" s="38">
        <v>4</v>
      </c>
      <c r="H100" s="39">
        <f>(Table24232567891011121314151620192122232543256789241011121314345678910111213[[#This Row],[STOK]]-Table24232567891011121314151620192122232543256789241011121314345678910111213[[#This Row],[TERJUAL]])</f>
        <v>1</v>
      </c>
      <c r="I100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20000</v>
      </c>
      <c r="J100" s="36">
        <f>(Table24232567891011121314151620192122232543256789241011121314345678910111213[[#This Row],[HARGA JUAL]]*Table24232567891011121314151620192122232543256789241011121314345678910111213[[#This Row],[TERJUAL]])</f>
        <v>40000</v>
      </c>
      <c r="K100" s="36"/>
      <c r="L100" s="40"/>
      <c r="M100" s="40"/>
      <c r="N100" s="41"/>
    </row>
    <row r="101" spans="1:21" s="26" customFormat="1" x14ac:dyDescent="0.25">
      <c r="A101" s="10">
        <v>97</v>
      </c>
      <c r="B101" s="34" t="s">
        <v>62</v>
      </c>
      <c r="C101" s="34" t="s">
        <v>118</v>
      </c>
      <c r="D101" s="35">
        <v>2000</v>
      </c>
      <c r="E101" s="36">
        <v>5000</v>
      </c>
      <c r="F101" s="37">
        <v>36</v>
      </c>
      <c r="G101" s="38">
        <v>25</v>
      </c>
      <c r="H101" s="39">
        <f>(Table24232567891011121314151620192122232543256789241011121314345678910111213[[#This Row],[STOK]]-Table24232567891011121314151620192122232543256789241011121314345678910111213[[#This Row],[TERJUAL]])</f>
        <v>11</v>
      </c>
      <c r="I101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75000</v>
      </c>
      <c r="J101" s="36">
        <f>(Table24232567891011121314151620192122232543256789241011121314345678910111213[[#This Row],[HARGA JUAL]]*Table24232567891011121314151620192122232543256789241011121314345678910111213[[#This Row],[TERJUAL]])</f>
        <v>125000</v>
      </c>
      <c r="K101" s="36">
        <f>Table24232567891011121314151620192122232543256789241011121314345678910111213[[#This Row],[HARGA JUAL]]*Table24232567891011121314151620192122232543256789241011121314345678910111213[[#This Row],[SISA]]</f>
        <v>55000</v>
      </c>
      <c r="L101" s="40"/>
      <c r="M101" s="40"/>
      <c r="N101" s="41"/>
    </row>
    <row r="102" spans="1:21" s="26" customFormat="1" x14ac:dyDescent="0.25">
      <c r="A102" s="19">
        <v>98</v>
      </c>
      <c r="B102" s="34" t="s">
        <v>62</v>
      </c>
      <c r="C102" s="34" t="s">
        <v>73</v>
      </c>
      <c r="D102" s="35">
        <v>2500</v>
      </c>
      <c r="E102" s="36">
        <v>5000</v>
      </c>
      <c r="F102" s="37">
        <v>7</v>
      </c>
      <c r="G102" s="38">
        <v>25</v>
      </c>
      <c r="H102" s="39">
        <f>(Table24232567891011121314151620192122232543256789241011121314345678910111213[[#This Row],[STOK]]-Table24232567891011121314151620192122232543256789241011121314345678910111213[[#This Row],[TERJUAL]])</f>
        <v>-18</v>
      </c>
      <c r="I102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62500</v>
      </c>
      <c r="J102" s="36">
        <f>(Table24232567891011121314151620192122232543256789241011121314345678910111213[[#This Row],[HARGA JUAL]]*Table24232567891011121314151620192122232543256789241011121314345678910111213[[#This Row],[TERJUAL]])</f>
        <v>125000</v>
      </c>
      <c r="K102" s="36">
        <f>Table24232567891011121314151620192122232543256789241011121314345678910111213[[#This Row],[HARGA JUAL]]*Table24232567891011121314151620192122232543256789241011121314345678910111213[[#This Row],[SISA]]</f>
        <v>-90000</v>
      </c>
      <c r="L102" s="40"/>
      <c r="M102" s="40"/>
      <c r="N102" s="41"/>
    </row>
    <row r="103" spans="1:21" s="26" customFormat="1" x14ac:dyDescent="0.25">
      <c r="A103" s="10">
        <v>99</v>
      </c>
      <c r="B103" s="34" t="s">
        <v>62</v>
      </c>
      <c r="C103" s="34" t="s">
        <v>119</v>
      </c>
      <c r="D103" s="35">
        <v>2500</v>
      </c>
      <c r="E103" s="36">
        <v>5000</v>
      </c>
      <c r="F103" s="37">
        <v>12</v>
      </c>
      <c r="G103" s="38">
        <v>13</v>
      </c>
      <c r="H103" s="39">
        <f>(Table24232567891011121314151620192122232543256789241011121314345678910111213[[#This Row],[STOK]]-Table24232567891011121314151620192122232543256789241011121314345678910111213[[#This Row],[TERJUAL]])</f>
        <v>-1</v>
      </c>
      <c r="I103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32500</v>
      </c>
      <c r="J103" s="36">
        <f>(Table24232567891011121314151620192122232543256789241011121314345678910111213[[#This Row],[HARGA JUAL]]*Table24232567891011121314151620192122232543256789241011121314345678910111213[[#This Row],[TERJUAL]])</f>
        <v>65000</v>
      </c>
      <c r="K103" s="36"/>
      <c r="L103" s="40"/>
      <c r="M103" s="40"/>
      <c r="N103" s="41"/>
    </row>
    <row r="104" spans="1:21" s="26" customFormat="1" x14ac:dyDescent="0.25">
      <c r="A104" s="19">
        <v>100</v>
      </c>
      <c r="B104" s="34" t="s">
        <v>62</v>
      </c>
      <c r="C104" s="34" t="s">
        <v>120</v>
      </c>
      <c r="D104" s="35">
        <v>3000</v>
      </c>
      <c r="E104" s="36">
        <v>5000</v>
      </c>
      <c r="F104" s="37">
        <v>12</v>
      </c>
      <c r="G104" s="38">
        <v>4</v>
      </c>
      <c r="H104" s="39">
        <f>(Table24232567891011121314151620192122232543256789241011121314345678910111213[[#This Row],[STOK]]-Table24232567891011121314151620192122232543256789241011121314345678910111213[[#This Row],[TERJUAL]])</f>
        <v>8</v>
      </c>
      <c r="I104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8000</v>
      </c>
      <c r="J104" s="36">
        <f>(Table24232567891011121314151620192122232543256789241011121314345678910111213[[#This Row],[HARGA JUAL]]*Table24232567891011121314151620192122232543256789241011121314345678910111213[[#This Row],[TERJUAL]])</f>
        <v>20000</v>
      </c>
      <c r="K104" s="36">
        <f>Table24232567891011121314151620192122232543256789241011121314345678910111213[[#This Row],[HARGA JUAL]]*Table24232567891011121314151620192122232543256789241011121314345678910111213[[#This Row],[SISA]]</f>
        <v>40000</v>
      </c>
      <c r="L104" s="40"/>
      <c r="M104" s="40"/>
      <c r="N104" s="41"/>
    </row>
    <row r="105" spans="1:21" s="26" customFormat="1" x14ac:dyDescent="0.25">
      <c r="A105" s="19"/>
      <c r="B105" s="34" t="s">
        <v>160</v>
      </c>
      <c r="C105" s="34" t="s">
        <v>161</v>
      </c>
      <c r="D105" s="35">
        <v>10000</v>
      </c>
      <c r="E105" s="36">
        <v>13000</v>
      </c>
      <c r="F105" s="37">
        <v>100</v>
      </c>
      <c r="G105" s="38">
        <v>100</v>
      </c>
      <c r="H105" s="39">
        <f>(Table24232567891011121314151620192122232543256789241011121314345678910111213[[#This Row],[STOK]]-Table24232567891011121314151620192122232543256789241011121314345678910111213[[#This Row],[TERJUAL]])</f>
        <v>0</v>
      </c>
      <c r="I105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300000</v>
      </c>
      <c r="J105" s="36">
        <f>(Table24232567891011121314151620192122232543256789241011121314345678910111213[[#This Row],[HARGA JUAL]]*Table24232567891011121314151620192122232543256789241011121314345678910111213[[#This Row],[TERJUAL]])</f>
        <v>1300000</v>
      </c>
      <c r="K105" s="36"/>
      <c r="L105" s="40"/>
      <c r="M105" s="40"/>
      <c r="N105" s="41"/>
    </row>
    <row r="106" spans="1:21" s="26" customFormat="1" x14ac:dyDescent="0.25">
      <c r="A106" s="10">
        <v>101</v>
      </c>
      <c r="B106" s="34" t="s">
        <v>121</v>
      </c>
      <c r="C106" s="34" t="s">
        <v>122</v>
      </c>
      <c r="D106" s="35">
        <v>120000</v>
      </c>
      <c r="E106" s="36">
        <v>135000</v>
      </c>
      <c r="F106" s="37">
        <v>100</v>
      </c>
      <c r="G106" s="38">
        <v>77</v>
      </c>
      <c r="H106" s="39">
        <f>(Table24232567891011121314151620192122232543256789241011121314345678910111213[[#This Row],[STOK]]-Table24232567891011121314151620192122232543256789241011121314345678910111213[[#This Row],[TERJUAL]])</f>
        <v>23</v>
      </c>
      <c r="I106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1155000</v>
      </c>
      <c r="J106" s="36">
        <f>(Table24232567891011121314151620192122232543256789241011121314345678910111213[[#This Row],[HARGA JUAL]]*Table24232567891011121314151620192122232543256789241011121314345678910111213[[#This Row],[TERJUAL]])</f>
        <v>10395000</v>
      </c>
      <c r="K106" s="36">
        <f>Table24232567891011121314151620192122232543256789241011121314345678910111213[[#This Row],[HARGA JUAL]]*Table24232567891011121314151620192122232543256789241011121314345678910111213[[#This Row],[SISA]]</f>
        <v>3105000</v>
      </c>
      <c r="L106" s="40"/>
      <c r="M106" s="40"/>
      <c r="N106" s="41"/>
    </row>
    <row r="107" spans="1:21" s="26" customFormat="1" x14ac:dyDescent="0.25">
      <c r="A107" s="19">
        <v>102</v>
      </c>
      <c r="B107" s="34" t="s">
        <v>123</v>
      </c>
      <c r="C107" s="34" t="s">
        <v>124</v>
      </c>
      <c r="D107" s="35">
        <v>8000</v>
      </c>
      <c r="E107" s="36">
        <v>10000</v>
      </c>
      <c r="F107" s="37">
        <v>710</v>
      </c>
      <c r="G107" s="38">
        <v>357</v>
      </c>
      <c r="H107" s="39">
        <f>(Table24232567891011121314151620192122232543256789241011121314345678910111213[[#This Row],[STOK]]-Table24232567891011121314151620192122232543256789241011121314345678910111213[[#This Row],[TERJUAL]])</f>
        <v>353</v>
      </c>
      <c r="I107" s="36">
        <f>(Table24232567891011121314151620192122232543256789241011121314345678910111213[[#This Row],[HARGA JUAL]]*Table24232567891011121314151620192122232543256789241011121314345678910111213[[#This Row],[TERJUAL]])-(Table24232567891011121314151620192122232543256789241011121314345678910111213[[#This Row],[HARGA POKOK]]*Table24232567891011121314151620192122232543256789241011121314345678910111213[[#This Row],[TERJUAL]])</f>
        <v>714000</v>
      </c>
      <c r="J107" s="36">
        <f>(Table24232567891011121314151620192122232543256789241011121314345678910111213[[#This Row],[HARGA JUAL]]*Table24232567891011121314151620192122232543256789241011121314345678910111213[[#This Row],[TERJUAL]])</f>
        <v>3570000</v>
      </c>
      <c r="K107" s="36"/>
      <c r="L107" s="40"/>
      <c r="M107" s="40"/>
      <c r="N107" s="25"/>
    </row>
    <row r="108" spans="1:21" s="50" customFormat="1" x14ac:dyDescent="0.25">
      <c r="A108" s="190" t="s">
        <v>125</v>
      </c>
      <c r="B108" s="191"/>
      <c r="C108" s="100"/>
      <c r="D108" s="100"/>
      <c r="E108" s="100"/>
      <c r="F108" s="101"/>
      <c r="G108" s="101"/>
      <c r="H108" s="102"/>
      <c r="I108" s="103">
        <f>SUM(I5:I107)</f>
        <v>8980520</v>
      </c>
      <c r="J108" s="103">
        <f>SUM(J5:J107)</f>
        <v>63276000</v>
      </c>
      <c r="K108" s="103">
        <f>SUM(K5:K107)</f>
        <v>136194000</v>
      </c>
      <c r="L108" s="104">
        <f>SUM(L5:L107)</f>
        <v>148639300</v>
      </c>
      <c r="M108" s="104">
        <f>SUM(M5:M107)</f>
        <v>164333000</v>
      </c>
      <c r="N108" s="105"/>
    </row>
    <row r="109" spans="1:21" x14ac:dyDescent="0.25">
      <c r="O109" s="1"/>
      <c r="P109" s="1"/>
      <c r="Q109" s="1"/>
      <c r="R109" s="1"/>
      <c r="S109" s="1"/>
      <c r="T109" s="1"/>
      <c r="U109" s="1"/>
    </row>
    <row r="110" spans="1:21" x14ac:dyDescent="0.25">
      <c r="A110" s="42"/>
      <c r="B110" s="1"/>
      <c r="C110" s="1"/>
      <c r="E110" s="56" t="s">
        <v>173</v>
      </c>
      <c r="F110" s="56"/>
      <c r="G110" s="56"/>
      <c r="H110" s="56"/>
      <c r="I110" s="56"/>
      <c r="J110" s="56"/>
      <c r="K110" s="56"/>
      <c r="O110" s="1"/>
      <c r="P110" s="1"/>
      <c r="Q110" s="1"/>
      <c r="R110" s="1"/>
      <c r="S110" s="1"/>
      <c r="T110" s="1"/>
      <c r="U110" s="1"/>
    </row>
    <row r="111" spans="1:21" x14ac:dyDescent="0.25">
      <c r="A111" s="42" t="s">
        <v>155</v>
      </c>
      <c r="B111" s="1"/>
      <c r="C111" s="1"/>
      <c r="E111" s="43"/>
      <c r="F111" s="43"/>
      <c r="G111" s="44"/>
      <c r="H111" s="44"/>
      <c r="I111" s="1"/>
      <c r="J111" s="1"/>
      <c r="K111" s="1"/>
      <c r="L111" s="1"/>
      <c r="M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42" t="s">
        <v>126</v>
      </c>
      <c r="E112" s="43"/>
      <c r="F112" s="43"/>
      <c r="G112" s="4"/>
      <c r="H112" s="4"/>
      <c r="I112" s="1"/>
      <c r="J112" s="1"/>
      <c r="K112" s="1"/>
      <c r="L112" s="1"/>
      <c r="M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42" t="s">
        <v>127</v>
      </c>
      <c r="B113" s="1"/>
      <c r="C113" s="1"/>
      <c r="E113" s="26" t="s">
        <v>128</v>
      </c>
      <c r="F113" s="45"/>
      <c r="G113" s="46">
        <f>SUBTOTAL(109,Table24232567891011121314151620192122232543256789241011121314345678910111213[TOTAL H. B. LAKU TERJUAL])</f>
        <v>63276000</v>
      </c>
      <c r="H113" s="46"/>
      <c r="I113" s="46"/>
      <c r="J113" s="26"/>
      <c r="K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42"/>
      <c r="B114" s="1"/>
      <c r="C114" s="47"/>
      <c r="E114" s="26"/>
      <c r="F114" s="45"/>
      <c r="G114" s="46"/>
      <c r="H114" s="46"/>
      <c r="I114" s="46"/>
      <c r="J114" s="26"/>
      <c r="K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48" t="s">
        <v>1</v>
      </c>
      <c r="B115" s="49" t="s">
        <v>163</v>
      </c>
      <c r="C115" s="49"/>
      <c r="E115" s="26" t="s">
        <v>129</v>
      </c>
      <c r="F115" s="50" t="s">
        <v>130</v>
      </c>
      <c r="G115" s="51">
        <v>30000</v>
      </c>
      <c r="H115" s="51"/>
      <c r="I115" s="51"/>
      <c r="J115" s="26"/>
      <c r="K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48"/>
      <c r="B116" s="52" t="s">
        <v>131</v>
      </c>
      <c r="C116" s="53" t="s">
        <v>132</v>
      </c>
      <c r="E116" s="26" t="s">
        <v>125</v>
      </c>
      <c r="F116" s="26"/>
      <c r="G116" s="54">
        <f>(G113-G115)</f>
        <v>63246000</v>
      </c>
      <c r="H116" s="54"/>
      <c r="I116" s="54"/>
      <c r="J116" s="26"/>
      <c r="K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55"/>
      <c r="B117" s="53">
        <v>31</v>
      </c>
      <c r="C117" s="53">
        <v>18</v>
      </c>
      <c r="E117" s="26"/>
      <c r="G117" s="1"/>
      <c r="H117" s="1"/>
      <c r="I117" s="1"/>
      <c r="J117" s="1"/>
      <c r="K117" s="1"/>
      <c r="L117" s="1"/>
      <c r="O117" s="1"/>
      <c r="P117" s="1"/>
      <c r="Q117" s="1"/>
      <c r="R117" s="1"/>
      <c r="S117" s="1"/>
      <c r="T117" s="1"/>
      <c r="U117" s="1"/>
    </row>
    <row r="118" spans="1:21" x14ac:dyDescent="0.25">
      <c r="B118" s="56"/>
      <c r="C118" s="56"/>
      <c r="G118" s="1"/>
      <c r="H118" s="1"/>
      <c r="I118" s="1"/>
      <c r="J118" s="1"/>
      <c r="K118" s="1"/>
      <c r="L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57"/>
      <c r="B119" s="57"/>
      <c r="C119" s="57"/>
      <c r="G119" s="1"/>
      <c r="H119" s="1"/>
      <c r="I119" s="1"/>
      <c r="J119" s="1"/>
      <c r="K119" s="1"/>
      <c r="L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2"/>
      <c r="B120" s="2"/>
      <c r="G120" s="1"/>
      <c r="H120" s="1"/>
      <c r="I120" s="1"/>
      <c r="J120" s="1"/>
      <c r="K120" s="1"/>
      <c r="L120" s="1"/>
      <c r="O120" s="1"/>
      <c r="P120" s="1"/>
      <c r="Q120" s="1"/>
      <c r="R120" s="1"/>
      <c r="S120" s="1"/>
      <c r="T120" s="1"/>
      <c r="U120" s="1"/>
    </row>
    <row r="121" spans="1:21" x14ac:dyDescent="0.25">
      <c r="B121" s="56"/>
      <c r="C121" s="56"/>
      <c r="G121" s="1"/>
      <c r="H121" s="1"/>
      <c r="I121" s="1"/>
      <c r="J121" s="1"/>
      <c r="K121" s="1"/>
      <c r="L121" s="1"/>
      <c r="O121" s="1"/>
      <c r="P121" s="1"/>
      <c r="Q121" s="1"/>
      <c r="R121" s="1"/>
      <c r="S121" s="1"/>
      <c r="T121" s="1"/>
      <c r="U121" s="1"/>
    </row>
    <row r="122" spans="1:21" x14ac:dyDescent="0.25">
      <c r="B122" s="56"/>
      <c r="C122" s="56"/>
      <c r="G122" s="1"/>
      <c r="H122" s="1"/>
      <c r="I122" s="1"/>
      <c r="J122" s="1"/>
      <c r="K122" s="1"/>
      <c r="L122" s="1"/>
      <c r="O122" s="1"/>
      <c r="P122" s="1"/>
      <c r="Q122" s="1"/>
      <c r="R122" s="1"/>
      <c r="S122" s="1"/>
      <c r="T122" s="1"/>
      <c r="U122" s="1"/>
    </row>
    <row r="123" spans="1:21" x14ac:dyDescent="0.25">
      <c r="B123" s="56"/>
      <c r="C123" s="56"/>
      <c r="G123" s="1"/>
      <c r="H123" s="1"/>
      <c r="I123" s="1"/>
      <c r="J123" s="1"/>
      <c r="K123" s="1"/>
      <c r="L123" s="1"/>
      <c r="O123" s="1"/>
      <c r="P123" s="1"/>
      <c r="Q123" s="1"/>
      <c r="R123" s="1"/>
      <c r="S123" s="1"/>
      <c r="T123" s="1"/>
      <c r="U123" s="1"/>
    </row>
    <row r="124" spans="1:21" x14ac:dyDescent="0.25">
      <c r="B124" s="56"/>
      <c r="C124" s="56"/>
      <c r="G124" s="1"/>
      <c r="H124" s="1"/>
      <c r="I124" s="1"/>
      <c r="J124" s="1"/>
      <c r="K124" s="1"/>
      <c r="L124" s="1"/>
      <c r="O124" s="1"/>
      <c r="P124" s="1"/>
      <c r="Q124" s="1"/>
      <c r="R124" s="1"/>
      <c r="S124" s="1"/>
      <c r="T124" s="1"/>
      <c r="U124" s="1"/>
    </row>
    <row r="125" spans="1:21" x14ac:dyDescent="0.25">
      <c r="B125" s="56"/>
      <c r="C125" s="56"/>
      <c r="G125" s="1"/>
      <c r="H125" s="1"/>
      <c r="I125" s="1"/>
      <c r="J125" s="1"/>
      <c r="K125" s="1"/>
      <c r="L125" s="1"/>
      <c r="O125" s="1"/>
      <c r="P125" s="1"/>
      <c r="Q125" s="1"/>
      <c r="R125" s="1"/>
      <c r="S125" s="1"/>
      <c r="T125" s="1"/>
      <c r="U125" s="1"/>
    </row>
    <row r="126" spans="1:21" x14ac:dyDescent="0.25">
      <c r="B126" s="56"/>
      <c r="C126" s="56"/>
      <c r="G126" s="1"/>
      <c r="H126" s="1"/>
      <c r="I126" s="1"/>
      <c r="J126" s="1"/>
      <c r="K126" s="1"/>
      <c r="L126" s="1"/>
      <c r="O126" s="1"/>
      <c r="P126" s="1"/>
      <c r="Q126" s="1"/>
      <c r="R126" s="1"/>
      <c r="S126" s="1"/>
      <c r="T126" s="1"/>
      <c r="U126" s="1"/>
    </row>
    <row r="127" spans="1:21" x14ac:dyDescent="0.25">
      <c r="B127" s="56"/>
      <c r="C127" s="56"/>
      <c r="G127" s="1"/>
      <c r="H127" s="1"/>
      <c r="I127" s="1"/>
      <c r="J127" s="1"/>
      <c r="K127" s="1"/>
      <c r="L127" s="1"/>
      <c r="O127" s="1"/>
      <c r="P127" s="1"/>
      <c r="Q127" s="1"/>
      <c r="R127" s="1"/>
      <c r="S127" s="1"/>
      <c r="T127" s="1"/>
      <c r="U127" s="1"/>
    </row>
    <row r="128" spans="1:21" x14ac:dyDescent="0.25">
      <c r="B128" s="56"/>
      <c r="C128" s="56"/>
      <c r="G128" s="1"/>
      <c r="H128" s="1"/>
      <c r="I128" s="1"/>
      <c r="J128" s="1"/>
      <c r="K128" s="1"/>
      <c r="L128" s="1"/>
      <c r="O128" s="1"/>
      <c r="P128" s="1"/>
      <c r="Q128" s="1"/>
      <c r="R128" s="1"/>
      <c r="S128" s="1"/>
      <c r="T128" s="1"/>
      <c r="U128" s="1"/>
    </row>
    <row r="129" spans="1:21" x14ac:dyDescent="0.25">
      <c r="B129" s="56"/>
      <c r="C129" s="56"/>
      <c r="G129" s="1"/>
      <c r="H129" s="1"/>
      <c r="I129" s="1"/>
      <c r="J129" s="1"/>
      <c r="K129" s="1"/>
      <c r="L129" s="1"/>
      <c r="O129" s="1"/>
      <c r="P129" s="1"/>
      <c r="Q129" s="1"/>
      <c r="R129" s="1"/>
      <c r="S129" s="1"/>
      <c r="T129" s="1"/>
      <c r="U129" s="1"/>
    </row>
    <row r="130" spans="1:21" x14ac:dyDescent="0.25">
      <c r="B130" s="56"/>
      <c r="C130" s="56"/>
      <c r="G130" s="1"/>
      <c r="H130" s="1"/>
      <c r="I130" s="1"/>
      <c r="J130" s="1"/>
      <c r="K130" s="1"/>
      <c r="L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89" t="s">
        <v>133</v>
      </c>
      <c r="B131" s="189"/>
      <c r="C131" s="189"/>
      <c r="D131" s="189"/>
      <c r="G131" s="1"/>
      <c r="H131" s="1"/>
      <c r="I131" s="1"/>
      <c r="J131" s="1"/>
      <c r="K131" s="1"/>
      <c r="L131" s="1"/>
      <c r="M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89" t="s">
        <v>174</v>
      </c>
      <c r="B132" s="189"/>
      <c r="C132" s="189"/>
      <c r="D132" s="189"/>
      <c r="G132" s="1"/>
      <c r="H132" s="1"/>
      <c r="I132" s="1"/>
      <c r="J132" s="1"/>
      <c r="K132" s="1"/>
      <c r="L132" s="1"/>
      <c r="M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92" t="s">
        <v>134</v>
      </c>
      <c r="B133" s="192"/>
      <c r="C133" s="192"/>
      <c r="D133" s="192"/>
      <c r="G133" s="1"/>
      <c r="H133" s="1"/>
      <c r="I133" s="1"/>
      <c r="J133" s="1"/>
      <c r="K133" s="1"/>
      <c r="L133" s="1"/>
      <c r="M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93" t="s">
        <v>135</v>
      </c>
      <c r="B134" s="194"/>
      <c r="C134" s="109" t="s">
        <v>136</v>
      </c>
      <c r="D134" s="110"/>
      <c r="G134" s="1"/>
      <c r="H134" s="1"/>
      <c r="I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58" t="s">
        <v>137</v>
      </c>
      <c r="B135" s="59"/>
      <c r="C135" s="60"/>
      <c r="D135" s="61"/>
      <c r="E135" s="62"/>
      <c r="G135" s="1"/>
      <c r="H135" s="1"/>
      <c r="I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63" t="s">
        <v>138</v>
      </c>
      <c r="B136" s="64"/>
      <c r="C136" s="60">
        <v>63246000</v>
      </c>
      <c r="D136" s="65"/>
      <c r="E136" s="62"/>
      <c r="G136" s="1"/>
      <c r="H136" s="1"/>
      <c r="I136" s="1"/>
      <c r="J136" s="1"/>
      <c r="K136" s="1"/>
      <c r="L136" s="1"/>
      <c r="M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66"/>
      <c r="B137" s="67"/>
      <c r="C137" s="60"/>
      <c r="D137" s="65"/>
      <c r="E137" s="62"/>
      <c r="G137" s="1"/>
      <c r="H137" s="1"/>
      <c r="I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93" t="s">
        <v>139</v>
      </c>
      <c r="B138" s="194"/>
      <c r="C138" s="60"/>
      <c r="D138" s="61">
        <v>63246000</v>
      </c>
      <c r="E138" s="62"/>
      <c r="G138" s="1"/>
      <c r="H138" s="1"/>
      <c r="I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78" t="s">
        <v>140</v>
      </c>
      <c r="B139" s="79"/>
      <c r="C139" s="60"/>
      <c r="D139" s="65">
        <v>54265480</v>
      </c>
      <c r="E139" s="62"/>
      <c r="F139" s="68"/>
      <c r="G139" s="68"/>
      <c r="H139" s="42"/>
      <c r="I139" s="69"/>
      <c r="J139" s="1"/>
      <c r="K139" s="1"/>
      <c r="L139" s="1"/>
      <c r="M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95" t="s">
        <v>141</v>
      </c>
      <c r="B140" s="196"/>
      <c r="C140" s="70"/>
      <c r="D140" s="71">
        <f>(D138-D139)</f>
        <v>8980520</v>
      </c>
      <c r="G140" s="1"/>
      <c r="H140" s="1"/>
      <c r="I140" s="72"/>
      <c r="J140" s="1"/>
      <c r="K140" s="1"/>
      <c r="L140" s="72"/>
      <c r="M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58" t="s">
        <v>142</v>
      </c>
      <c r="B141" s="59"/>
      <c r="C141" s="60"/>
      <c r="D141" s="73"/>
      <c r="G141" s="1"/>
      <c r="H141" s="1"/>
      <c r="I141" s="72"/>
      <c r="J141" s="1"/>
      <c r="K141" s="1"/>
      <c r="L141" s="72"/>
      <c r="M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74" t="s">
        <v>143</v>
      </c>
      <c r="B142" s="75"/>
      <c r="C142" s="60">
        <v>4500000</v>
      </c>
      <c r="D142" s="65"/>
      <c r="G142" s="1"/>
      <c r="H142" s="1"/>
      <c r="I142" s="76"/>
      <c r="J142" s="1"/>
      <c r="K142" s="1"/>
      <c r="L142" s="72"/>
      <c r="M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78" t="s">
        <v>144</v>
      </c>
      <c r="B143" s="79"/>
      <c r="C143" s="60">
        <v>650000</v>
      </c>
      <c r="D143" s="65"/>
      <c r="G143" s="1"/>
      <c r="H143" s="1"/>
      <c r="I143" s="1"/>
      <c r="J143" s="1"/>
      <c r="K143" s="1"/>
      <c r="L143" s="72"/>
      <c r="M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78" t="s">
        <v>145</v>
      </c>
      <c r="B144" s="79"/>
      <c r="C144" s="60">
        <v>100000</v>
      </c>
      <c r="D144" s="65"/>
      <c r="G144" s="1"/>
      <c r="H144" s="1"/>
      <c r="I144" s="1"/>
      <c r="J144" s="1"/>
      <c r="K144" s="1"/>
      <c r="L144" s="72"/>
      <c r="M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85" t="s">
        <v>170</v>
      </c>
      <c r="B145" s="186"/>
      <c r="C145" s="60">
        <v>78000</v>
      </c>
      <c r="D145" s="65"/>
      <c r="G145" s="1"/>
      <c r="H145" s="1"/>
      <c r="I145" s="1"/>
      <c r="J145" s="1"/>
      <c r="K145" s="1"/>
      <c r="L145" s="72"/>
      <c r="M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93" t="s">
        <v>146</v>
      </c>
      <c r="B146" s="194"/>
      <c r="C146" s="55" t="s">
        <v>147</v>
      </c>
      <c r="D146" s="77">
        <f>SUM(C142:C144)</f>
        <v>5250000</v>
      </c>
      <c r="G146" s="1"/>
      <c r="H146" s="1"/>
      <c r="I146" s="1"/>
      <c r="J146" s="1"/>
      <c r="K146" s="1"/>
      <c r="L146" s="1"/>
      <c r="M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78" t="s">
        <v>148</v>
      </c>
      <c r="B147" s="79"/>
      <c r="C147" s="55"/>
      <c r="D147" s="65"/>
      <c r="G147" s="1"/>
      <c r="H147" s="1"/>
      <c r="I147" s="1"/>
      <c r="J147" s="1"/>
      <c r="K147" s="1"/>
      <c r="L147" s="1"/>
      <c r="M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58" t="s">
        <v>149</v>
      </c>
      <c r="B148" s="59"/>
      <c r="C148" s="25"/>
      <c r="D148" s="71">
        <f>(D140-D146)</f>
        <v>3730520</v>
      </c>
      <c r="G148" s="1"/>
      <c r="H148" s="1"/>
      <c r="I148" s="1"/>
      <c r="J148" s="1"/>
      <c r="K148" s="1"/>
      <c r="L148" s="1"/>
      <c r="M148" s="1"/>
      <c r="O148" s="1"/>
      <c r="P148" s="1"/>
      <c r="Q148" s="1"/>
      <c r="R148" s="1"/>
      <c r="S148" s="1"/>
      <c r="T148" s="1"/>
      <c r="U148" s="1"/>
    </row>
    <row r="149" spans="1:21" x14ac:dyDescent="0.25">
      <c r="B149" s="1"/>
      <c r="C149" s="1"/>
      <c r="G149" s="1"/>
      <c r="H149" s="1"/>
      <c r="I149" s="1"/>
      <c r="J149" s="1"/>
      <c r="K149" s="1"/>
      <c r="L149" s="1"/>
      <c r="M149" s="1"/>
      <c r="O149" s="1"/>
      <c r="P149" s="1"/>
      <c r="Q149" s="1"/>
      <c r="R149" s="1"/>
      <c r="S149" s="1"/>
      <c r="T149" s="1"/>
      <c r="U149" s="1"/>
    </row>
    <row r="150" spans="1:21" x14ac:dyDescent="0.25">
      <c r="B150" s="1"/>
      <c r="C150" s="1"/>
      <c r="G150" s="1"/>
      <c r="H150" s="1"/>
      <c r="I150" s="1"/>
      <c r="J150" s="1"/>
      <c r="K150" s="1"/>
      <c r="L150" s="1"/>
      <c r="M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81"/>
      <c r="B151" s="82"/>
      <c r="C151" s="83"/>
    </row>
    <row r="152" spans="1:21" x14ac:dyDescent="0.25">
      <c r="A152" s="184" t="s">
        <v>150</v>
      </c>
      <c r="B152" s="184"/>
      <c r="C152" s="184"/>
    </row>
    <row r="153" spans="1:21" x14ac:dyDescent="0.25">
      <c r="A153" s="80" t="s">
        <v>1</v>
      </c>
      <c r="B153" s="80" t="s">
        <v>151</v>
      </c>
      <c r="C153" s="80" t="s">
        <v>136</v>
      </c>
    </row>
    <row r="154" spans="1:21" x14ac:dyDescent="0.25">
      <c r="A154" s="108">
        <v>1</v>
      </c>
      <c r="B154" s="106" t="s">
        <v>171</v>
      </c>
      <c r="C154" s="107">
        <v>40437366</v>
      </c>
      <c r="G154" s="1"/>
      <c r="H154" s="1"/>
      <c r="I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U154" s="1"/>
    </row>
    <row r="155" spans="1:21" x14ac:dyDescent="0.25">
      <c r="B155" s="1"/>
      <c r="C155" s="1"/>
      <c r="G155" s="1"/>
      <c r="H155" s="1"/>
      <c r="I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</row>
    <row r="156" spans="1:21" x14ac:dyDescent="0.25">
      <c r="B156" s="1"/>
      <c r="C156" s="1"/>
      <c r="G156" s="1"/>
      <c r="H156" s="1"/>
      <c r="I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U156" s="1"/>
    </row>
    <row r="157" spans="1:21" x14ac:dyDescent="0.25">
      <c r="B157" s="1"/>
      <c r="C157" s="1"/>
      <c r="G157" s="1"/>
      <c r="H157" s="1"/>
      <c r="I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U157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70" s="1" customFormat="1" x14ac:dyDescent="0.25"/>
  </sheetData>
  <mergeCells count="12">
    <mergeCell ref="A152:C152"/>
    <mergeCell ref="A145:B145"/>
    <mergeCell ref="A1:N1"/>
    <mergeCell ref="A2:N2"/>
    <mergeCell ref="A131:D131"/>
    <mergeCell ref="A132:D132"/>
    <mergeCell ref="A108:B108"/>
    <mergeCell ref="A133:D133"/>
    <mergeCell ref="A134:B134"/>
    <mergeCell ref="A138:B138"/>
    <mergeCell ref="A140:B140"/>
    <mergeCell ref="A146:B146"/>
  </mergeCells>
  <pageMargins left="0.7" right="0.7" top="0.75" bottom="0.75" header="0.3" footer="0.3"/>
  <pageSetup scale="41" fitToHeight="0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79"/>
  <sheetViews>
    <sheetView topLeftCell="A151" workbookViewId="0">
      <selection activeCell="A161" sqref="A161:C172"/>
    </sheetView>
  </sheetViews>
  <sheetFormatPr defaultRowHeight="15.75" x14ac:dyDescent="0.25"/>
  <cols>
    <col min="1" max="1" width="6.28515625" style="1" customWidth="1"/>
    <col min="2" max="2" width="36.140625" style="47" customWidth="1"/>
    <col min="3" max="3" width="31.7109375" style="2" customWidth="1"/>
    <col min="4" max="4" width="22" style="1" customWidth="1"/>
    <col min="5" max="5" width="21.28515625" style="1" bestFit="1" customWidth="1"/>
    <col min="6" max="6" width="9.5703125" style="1" customWidth="1"/>
    <col min="7" max="7" width="19.85546875" style="47" customWidth="1"/>
    <col min="8" max="8" width="14.28515625" style="3" customWidth="1"/>
    <col min="9" max="9" width="19.5703125" style="4" customWidth="1"/>
    <col min="10" max="10" width="27.7109375" style="4" customWidth="1"/>
    <col min="11" max="11" width="28.7109375" style="4" customWidth="1"/>
    <col min="12" max="12" width="25.28515625" style="47" bestFit="1" customWidth="1"/>
    <col min="13" max="13" width="20.7109375" style="47" customWidth="1"/>
    <col min="14" max="14" width="10.5703125" style="1" customWidth="1"/>
    <col min="22" max="16384" width="9.140625" style="1"/>
  </cols>
  <sheetData>
    <row r="1" spans="1:21" x14ac:dyDescent="0.2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"/>
      <c r="P1" s="1"/>
      <c r="Q1" s="1"/>
      <c r="R1" s="1"/>
      <c r="S1" s="1"/>
      <c r="T1" s="1"/>
      <c r="U1" s="1"/>
    </row>
    <row r="2" spans="1:21" x14ac:dyDescent="0.25">
      <c r="A2" s="188" t="s">
        <v>175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"/>
      <c r="P2" s="1"/>
      <c r="Q2" s="1"/>
      <c r="R2" s="1"/>
      <c r="S2" s="1"/>
      <c r="T2" s="1"/>
      <c r="U2" s="1"/>
    </row>
    <row r="3" spans="1:21" x14ac:dyDescent="0.25">
      <c r="O3" s="1"/>
      <c r="P3" s="1"/>
      <c r="Q3" s="1"/>
      <c r="R3" s="1"/>
      <c r="S3" s="1"/>
      <c r="T3" s="1"/>
      <c r="U3" s="1"/>
    </row>
    <row r="4" spans="1:21" x14ac:dyDescent="0.25">
      <c r="A4" s="5" t="s">
        <v>1</v>
      </c>
      <c r="B4" s="6" t="s">
        <v>2</v>
      </c>
      <c r="C4" s="7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8" t="s">
        <v>8</v>
      </c>
      <c r="I4" s="9" t="s">
        <v>9</v>
      </c>
      <c r="J4" s="9" t="s">
        <v>10</v>
      </c>
      <c r="K4" s="9" t="s">
        <v>11</v>
      </c>
      <c r="L4" s="6" t="s">
        <v>12</v>
      </c>
      <c r="M4" s="6" t="s">
        <v>13</v>
      </c>
      <c r="N4" s="6" t="s">
        <v>14</v>
      </c>
      <c r="O4" s="1"/>
      <c r="P4" s="1"/>
      <c r="Q4" s="1"/>
      <c r="R4" s="1"/>
      <c r="S4" s="1"/>
      <c r="T4" s="1"/>
      <c r="U4" s="1"/>
    </row>
    <row r="5" spans="1:21" s="18" customFormat="1" x14ac:dyDescent="0.25">
      <c r="A5" s="10">
        <v>1</v>
      </c>
      <c r="B5" s="11" t="s">
        <v>15</v>
      </c>
      <c r="C5" s="11" t="s">
        <v>16</v>
      </c>
      <c r="D5" s="12">
        <v>96500</v>
      </c>
      <c r="E5" s="13">
        <v>120000</v>
      </c>
      <c r="F5" s="14">
        <v>151</v>
      </c>
      <c r="G5" s="15">
        <v>45</v>
      </c>
      <c r="H5" s="14">
        <f>(Table242325678910111213141516201921222325432567892410111213143456789101112134[[#This Row],[STOK]]-Table242325678910111213141516201921222325432567892410111213143456789101112134[[#This Row],[TERJUAL]])</f>
        <v>106</v>
      </c>
      <c r="I5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1057500</v>
      </c>
      <c r="J5" s="13">
        <f>(Table242325678910111213141516201921222325432567892410111213143456789101112134[[#This Row],[HARGA JUAL]]*Table242325678910111213141516201921222325432567892410111213143456789101112134[[#This Row],[TERJUAL]])</f>
        <v>5400000</v>
      </c>
      <c r="K5" s="13">
        <f>Table242325678910111213141516201921222325432567892410111213143456789101112134[[#This Row],[HARGA JUAL]]*Table242325678910111213141516201921222325432567892410111213143456789101112134[[#This Row],[SISA]]</f>
        <v>12720000</v>
      </c>
      <c r="L5" s="16">
        <f>Table242325678910111213141516201921222325432567892410111213143456789101112134[[#This Row],[HARGA POKOK]]*Table242325678910111213141516201921222325432567892410111213143456789101112134[[#This Row],[STOK]]</f>
        <v>14571500</v>
      </c>
      <c r="M5" s="16">
        <f>Table242325678910111213141516201921222325432567892410111213143456789101112134[[#This Row],[HARGA JUAL]]*Table242325678910111213141516201921222325432567892410111213143456789101112134[[#This Row],[STOK]]</f>
        <v>18120000</v>
      </c>
      <c r="N5" s="17"/>
    </row>
    <row r="6" spans="1:21" s="26" customFormat="1" x14ac:dyDescent="0.25">
      <c r="A6" s="19">
        <v>2</v>
      </c>
      <c r="B6" s="20" t="s">
        <v>15</v>
      </c>
      <c r="C6" s="20" t="s">
        <v>17</v>
      </c>
      <c r="D6" s="21">
        <v>92000</v>
      </c>
      <c r="E6" s="21">
        <v>118000</v>
      </c>
      <c r="F6" s="22">
        <v>79</v>
      </c>
      <c r="G6" s="23">
        <v>8</v>
      </c>
      <c r="H6" s="22">
        <f>(Table242325678910111213141516201921222325432567892410111213143456789101112134[[#This Row],[STOK]]-Table242325678910111213141516201921222325432567892410111213143456789101112134[[#This Row],[TERJUAL]])</f>
        <v>71</v>
      </c>
      <c r="I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208000</v>
      </c>
      <c r="J6" s="21">
        <f>(Table242325678910111213141516201921222325432567892410111213143456789101112134[[#This Row],[HARGA JUAL]]*Table242325678910111213141516201921222325432567892410111213143456789101112134[[#This Row],[TERJUAL]])</f>
        <v>944000</v>
      </c>
      <c r="K6" s="21">
        <f>Table242325678910111213141516201921222325432567892410111213143456789101112134[[#This Row],[HARGA JUAL]]*Table242325678910111213141516201921222325432567892410111213143456789101112134[[#This Row],[SISA]]</f>
        <v>8378000</v>
      </c>
      <c r="L6" s="24">
        <f>Table242325678910111213141516201921222325432567892410111213143456789101112134[[#This Row],[HARGA POKOK]]*Table242325678910111213141516201921222325432567892410111213143456789101112134[[#This Row],[STOK]]</f>
        <v>7268000</v>
      </c>
      <c r="M6" s="24">
        <f>Table242325678910111213141516201921222325432567892410111213143456789101112134[[#This Row],[HARGA JUAL]]*Table242325678910111213141516201921222325432567892410111213143456789101112134[[#This Row],[STOK]]</f>
        <v>9322000</v>
      </c>
      <c r="N6" s="25"/>
    </row>
    <row r="7" spans="1:21" s="26" customFormat="1" x14ac:dyDescent="0.25">
      <c r="A7" s="10">
        <v>3</v>
      </c>
      <c r="B7" s="20" t="s">
        <v>15</v>
      </c>
      <c r="C7" s="20" t="s">
        <v>18</v>
      </c>
      <c r="D7" s="21">
        <v>78000</v>
      </c>
      <c r="E7" s="21">
        <v>95000</v>
      </c>
      <c r="F7" s="22">
        <v>18</v>
      </c>
      <c r="G7" s="23">
        <v>5</v>
      </c>
      <c r="H7" s="22">
        <f>(Table242325678910111213141516201921222325432567892410111213143456789101112134[[#This Row],[STOK]]-Table242325678910111213141516201921222325432567892410111213143456789101112134[[#This Row],[TERJUAL]])</f>
        <v>13</v>
      </c>
      <c r="I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85000</v>
      </c>
      <c r="J7" s="21">
        <f>(Table242325678910111213141516201921222325432567892410111213143456789101112134[[#This Row],[HARGA JUAL]]*Table242325678910111213141516201921222325432567892410111213143456789101112134[[#This Row],[TERJUAL]])</f>
        <v>475000</v>
      </c>
      <c r="K7" s="21">
        <f>Table242325678910111213141516201921222325432567892410111213143456789101112134[[#This Row],[HARGA JUAL]]*Table242325678910111213141516201921222325432567892410111213143456789101112134[[#This Row],[SISA]]</f>
        <v>1235000</v>
      </c>
      <c r="L7" s="24">
        <f>Table242325678910111213141516201921222325432567892410111213143456789101112134[[#This Row],[HARGA POKOK]]*Table242325678910111213141516201921222325432567892410111213143456789101112134[[#This Row],[STOK]]</f>
        <v>1404000</v>
      </c>
      <c r="M7" s="24">
        <f>Table242325678910111213141516201921222325432567892410111213143456789101112134[[#This Row],[HARGA JUAL]]*Table242325678910111213141516201921222325432567892410111213143456789101112134[[#This Row],[STOK]]</f>
        <v>1710000</v>
      </c>
      <c r="N7" s="25"/>
    </row>
    <row r="8" spans="1:21" s="26" customFormat="1" x14ac:dyDescent="0.25">
      <c r="A8" s="19">
        <v>4</v>
      </c>
      <c r="B8" s="20" t="s">
        <v>15</v>
      </c>
      <c r="C8" s="20" t="s">
        <v>19</v>
      </c>
      <c r="D8" s="21">
        <v>79500</v>
      </c>
      <c r="E8" s="21">
        <v>110000</v>
      </c>
      <c r="F8" s="22">
        <v>114</v>
      </c>
      <c r="G8" s="23">
        <v>31</v>
      </c>
      <c r="H8" s="22">
        <f>(Table242325678910111213141516201921222325432567892410111213143456789101112134[[#This Row],[STOK]]-Table242325678910111213141516201921222325432567892410111213143456789101112134[[#This Row],[TERJUAL]])</f>
        <v>83</v>
      </c>
      <c r="I8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945500</v>
      </c>
      <c r="J8" s="21">
        <f>(Table242325678910111213141516201921222325432567892410111213143456789101112134[[#This Row],[HARGA JUAL]]*Table242325678910111213141516201921222325432567892410111213143456789101112134[[#This Row],[TERJUAL]])</f>
        <v>3410000</v>
      </c>
      <c r="K8" s="21">
        <f>Table242325678910111213141516201921222325432567892410111213143456789101112134[[#This Row],[HARGA JUAL]]*Table242325678910111213141516201921222325432567892410111213143456789101112134[[#This Row],[SISA]]</f>
        <v>9130000</v>
      </c>
      <c r="L8" s="24">
        <f>Table242325678910111213141516201921222325432567892410111213143456789101112134[[#This Row],[HARGA POKOK]]*Table242325678910111213141516201921222325432567892410111213143456789101112134[[#This Row],[STOK]]</f>
        <v>9063000</v>
      </c>
      <c r="M8" s="24">
        <f>Table242325678910111213141516201921222325432567892410111213143456789101112134[[#This Row],[HARGA JUAL]]*Table242325678910111213141516201921222325432567892410111213143456789101112134[[#This Row],[STOK]]</f>
        <v>12540000</v>
      </c>
      <c r="N8" s="25"/>
    </row>
    <row r="9" spans="1:21" s="26" customFormat="1" x14ac:dyDescent="0.25">
      <c r="A9" s="10">
        <v>5</v>
      </c>
      <c r="B9" s="20" t="s">
        <v>15</v>
      </c>
      <c r="C9" s="20" t="s">
        <v>20</v>
      </c>
      <c r="D9" s="21">
        <v>72500</v>
      </c>
      <c r="E9" s="21">
        <v>110000</v>
      </c>
      <c r="F9" s="22">
        <v>151</v>
      </c>
      <c r="G9" s="23">
        <v>10</v>
      </c>
      <c r="H9" s="22">
        <f>(Table242325678910111213141516201921222325432567892410111213143456789101112134[[#This Row],[STOK]]-Table242325678910111213141516201921222325432567892410111213143456789101112134[[#This Row],[TERJUAL]])</f>
        <v>141</v>
      </c>
      <c r="I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375000</v>
      </c>
      <c r="J9" s="21">
        <f>(Table242325678910111213141516201921222325432567892410111213143456789101112134[[#This Row],[HARGA JUAL]]*Table242325678910111213141516201921222325432567892410111213143456789101112134[[#This Row],[TERJUAL]])</f>
        <v>1100000</v>
      </c>
      <c r="K9" s="21">
        <f>Table242325678910111213141516201921222325432567892410111213143456789101112134[[#This Row],[HARGA JUAL]]*Table242325678910111213141516201921222325432567892410111213143456789101112134[[#This Row],[SISA]]</f>
        <v>15510000</v>
      </c>
      <c r="L9" s="24">
        <f>Table242325678910111213141516201921222325432567892410111213143456789101112134[[#This Row],[HARGA POKOK]]*Table242325678910111213141516201921222325432567892410111213143456789101112134[[#This Row],[STOK]]</f>
        <v>10947500</v>
      </c>
      <c r="M9" s="24">
        <f>Table242325678910111213141516201921222325432567892410111213143456789101112134[[#This Row],[HARGA JUAL]]*Table242325678910111213141516201921222325432567892410111213143456789101112134[[#This Row],[STOK]]</f>
        <v>16610000</v>
      </c>
      <c r="N9" s="25"/>
    </row>
    <row r="10" spans="1:21" s="26" customFormat="1" x14ac:dyDescent="0.25">
      <c r="A10" s="10"/>
      <c r="B10" s="20"/>
      <c r="C10" s="20" t="s">
        <v>157</v>
      </c>
      <c r="D10" s="21">
        <v>78500</v>
      </c>
      <c r="E10" s="21">
        <v>115000</v>
      </c>
      <c r="F10" s="22">
        <v>41</v>
      </c>
      <c r="G10" s="23"/>
      <c r="H10" s="22">
        <f>(Table242325678910111213141516201921222325432567892410111213143456789101112134[[#This Row],[STOK]]-Table242325678910111213141516201921222325432567892410111213143456789101112134[[#This Row],[TERJUAL]])</f>
        <v>41</v>
      </c>
      <c r="I1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10" s="21">
        <f>(Table242325678910111213141516201921222325432567892410111213143456789101112134[[#This Row],[HARGA JUAL]]*Table242325678910111213141516201921222325432567892410111213143456789101112134[[#This Row],[TERJUAL]])</f>
        <v>0</v>
      </c>
      <c r="K10" s="21"/>
      <c r="L10" s="24"/>
      <c r="M10" s="24"/>
      <c r="N10" s="25"/>
    </row>
    <row r="11" spans="1:21" s="26" customFormat="1" x14ac:dyDescent="0.25">
      <c r="A11" s="19">
        <v>6</v>
      </c>
      <c r="B11" s="20" t="s">
        <v>15</v>
      </c>
      <c r="C11" s="20" t="s">
        <v>21</v>
      </c>
      <c r="D11" s="21">
        <v>158000</v>
      </c>
      <c r="E11" s="21">
        <v>170000</v>
      </c>
      <c r="F11" s="22">
        <v>9</v>
      </c>
      <c r="G11" s="23">
        <v>6</v>
      </c>
      <c r="H11" s="22">
        <f>(Table242325678910111213141516201921222325432567892410111213143456789101112134[[#This Row],[STOK]]-Table242325678910111213141516201921222325432567892410111213143456789101112134[[#This Row],[TERJUAL]])</f>
        <v>3</v>
      </c>
      <c r="I1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72000</v>
      </c>
      <c r="J11" s="21">
        <f>(Table242325678910111213141516201921222325432567892410111213143456789101112134[[#This Row],[HARGA JUAL]]*Table242325678910111213141516201921222325432567892410111213143456789101112134[[#This Row],[TERJUAL]])</f>
        <v>1020000</v>
      </c>
      <c r="K11" s="21">
        <f>Table242325678910111213141516201921222325432567892410111213143456789101112134[[#This Row],[HARGA JUAL]]*Table242325678910111213141516201921222325432567892410111213143456789101112134[[#This Row],[SISA]]</f>
        <v>510000</v>
      </c>
      <c r="L11" s="24">
        <f>Table242325678910111213141516201921222325432567892410111213143456789101112134[[#This Row],[HARGA POKOK]]*Table242325678910111213141516201921222325432567892410111213143456789101112134[[#This Row],[STOK]]</f>
        <v>1422000</v>
      </c>
      <c r="M11" s="24">
        <f>Table242325678910111213141516201921222325432567892410111213143456789101112134[[#This Row],[HARGA JUAL]]*Table242325678910111213141516201921222325432567892410111213143456789101112134[[#This Row],[STOK]]</f>
        <v>1530000</v>
      </c>
      <c r="N11" s="25"/>
    </row>
    <row r="12" spans="1:21" s="26" customFormat="1" x14ac:dyDescent="0.25">
      <c r="A12" s="10">
        <v>7</v>
      </c>
      <c r="B12" s="20" t="s">
        <v>15</v>
      </c>
      <c r="C12" s="20" t="s">
        <v>22</v>
      </c>
      <c r="D12" s="21">
        <v>35000</v>
      </c>
      <c r="E12" s="21">
        <v>50000</v>
      </c>
      <c r="F12" s="22">
        <v>100</v>
      </c>
      <c r="G12" s="23">
        <v>7</v>
      </c>
      <c r="H12" s="22">
        <f>(Table242325678910111213141516201921222325432567892410111213143456789101112134[[#This Row],[STOK]]-Table242325678910111213141516201921222325432567892410111213143456789101112134[[#This Row],[TERJUAL]])</f>
        <v>93</v>
      </c>
      <c r="I1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105000</v>
      </c>
      <c r="J12" s="21">
        <f>(Table242325678910111213141516201921222325432567892410111213143456789101112134[[#This Row],[HARGA JUAL]]*Table242325678910111213141516201921222325432567892410111213143456789101112134[[#This Row],[TERJUAL]])</f>
        <v>350000</v>
      </c>
      <c r="K12" s="21"/>
      <c r="L12" s="24"/>
      <c r="M12" s="24"/>
      <c r="N12" s="25"/>
    </row>
    <row r="13" spans="1:21" s="18" customFormat="1" x14ac:dyDescent="0.25">
      <c r="A13" s="19">
        <v>8</v>
      </c>
      <c r="B13" s="11" t="s">
        <v>23</v>
      </c>
      <c r="C13" s="11" t="s">
        <v>24</v>
      </c>
      <c r="D13" s="13">
        <v>84000</v>
      </c>
      <c r="E13" s="13">
        <v>97000</v>
      </c>
      <c r="F13" s="14">
        <v>35</v>
      </c>
      <c r="G13" s="15">
        <v>6</v>
      </c>
      <c r="H13" s="14">
        <f>(Table242325678910111213141516201921222325432567892410111213143456789101112134[[#This Row],[STOK]]-Table242325678910111213141516201921222325432567892410111213143456789101112134[[#This Row],[TERJUAL]])</f>
        <v>29</v>
      </c>
      <c r="I13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78000</v>
      </c>
      <c r="J13" s="13">
        <f>(Table242325678910111213141516201921222325432567892410111213143456789101112134[[#This Row],[HARGA JUAL]]*Table242325678910111213141516201921222325432567892410111213143456789101112134[[#This Row],[TERJUAL]])</f>
        <v>582000</v>
      </c>
      <c r="K13" s="13">
        <f>Table242325678910111213141516201921222325432567892410111213143456789101112134[[#This Row],[HARGA JUAL]]*Table242325678910111213141516201921222325432567892410111213143456789101112134[[#This Row],[SISA]]</f>
        <v>2813000</v>
      </c>
      <c r="L13" s="16">
        <f>Table242325678910111213141516201921222325432567892410111213143456789101112134[[#This Row],[HARGA POKOK]]*Table242325678910111213141516201921222325432567892410111213143456789101112134[[#This Row],[STOK]]</f>
        <v>2940000</v>
      </c>
      <c r="M13" s="16">
        <f>Table242325678910111213141516201921222325432567892410111213143456789101112134[[#This Row],[HARGA JUAL]]*Table242325678910111213141516201921222325432567892410111213143456789101112134[[#This Row],[STOK]]</f>
        <v>3395000</v>
      </c>
      <c r="N13" s="17"/>
    </row>
    <row r="14" spans="1:21" s="26" customFormat="1" x14ac:dyDescent="0.25">
      <c r="A14" s="10">
        <v>9</v>
      </c>
      <c r="B14" s="20" t="s">
        <v>23</v>
      </c>
      <c r="C14" s="20" t="s">
        <v>25</v>
      </c>
      <c r="D14" s="21">
        <v>157500</v>
      </c>
      <c r="E14" s="21">
        <v>180000</v>
      </c>
      <c r="F14" s="22">
        <v>24</v>
      </c>
      <c r="G14" s="23">
        <v>1</v>
      </c>
      <c r="H14" s="22">
        <f>(Table242325678910111213141516201921222325432567892410111213143456789101112134[[#This Row],[STOK]]-Table242325678910111213141516201921222325432567892410111213143456789101112134[[#This Row],[TERJUAL]])</f>
        <v>23</v>
      </c>
      <c r="I1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22500</v>
      </c>
      <c r="J14" s="21">
        <f>(Table242325678910111213141516201921222325432567892410111213143456789101112134[[#This Row],[HARGA JUAL]]*Table242325678910111213141516201921222325432567892410111213143456789101112134[[#This Row],[TERJUAL]])</f>
        <v>180000</v>
      </c>
      <c r="K14" s="21">
        <f>Table242325678910111213141516201921222325432567892410111213143456789101112134[[#This Row],[HARGA JUAL]]*Table242325678910111213141516201921222325432567892410111213143456789101112134[[#This Row],[SISA]]</f>
        <v>4140000</v>
      </c>
      <c r="L14" s="24">
        <f>Table242325678910111213141516201921222325432567892410111213143456789101112134[[#This Row],[HARGA POKOK]]*Table242325678910111213141516201921222325432567892410111213143456789101112134[[#This Row],[STOK]]</f>
        <v>3780000</v>
      </c>
      <c r="M14" s="24">
        <f>Table242325678910111213141516201921222325432567892410111213143456789101112134[[#This Row],[HARGA JUAL]]*Table242325678910111213141516201921222325432567892410111213143456789101112134[[#This Row],[STOK]]</f>
        <v>4320000</v>
      </c>
      <c r="N14" s="25"/>
    </row>
    <row r="15" spans="1:21" s="26" customFormat="1" x14ac:dyDescent="0.25">
      <c r="A15" s="19">
        <v>10</v>
      </c>
      <c r="B15" s="20" t="s">
        <v>23</v>
      </c>
      <c r="C15" s="20" t="s">
        <v>26</v>
      </c>
      <c r="D15" s="21">
        <v>133000</v>
      </c>
      <c r="E15" s="21">
        <v>120000</v>
      </c>
      <c r="F15" s="22">
        <v>0</v>
      </c>
      <c r="G15" s="23"/>
      <c r="H15" s="22">
        <f>(Table242325678910111213141516201921222325432567892410111213143456789101112134[[#This Row],[STOK]]-Table242325678910111213141516201921222325432567892410111213143456789101112134[[#This Row],[TERJUAL]])</f>
        <v>0</v>
      </c>
      <c r="I1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15" s="21">
        <f>(Table242325678910111213141516201921222325432567892410111213143456789101112134[[#This Row],[HARGA JUAL]]*Table242325678910111213141516201921222325432567892410111213143456789101112134[[#This Row],[TERJUAL]])</f>
        <v>0</v>
      </c>
      <c r="K15" s="21">
        <f>Table242325678910111213141516201921222325432567892410111213143456789101112134[[#This Row],[HARGA JUAL]]*Table242325678910111213141516201921222325432567892410111213143456789101112134[[#This Row],[SISA]]</f>
        <v>0</v>
      </c>
      <c r="L15" s="24">
        <f>Table242325678910111213141516201921222325432567892410111213143456789101112134[[#This Row],[HARGA POKOK]]*Table242325678910111213141516201921222325432567892410111213143456789101112134[[#This Row],[STOK]]</f>
        <v>0</v>
      </c>
      <c r="M15" s="24">
        <f>Table242325678910111213141516201921222325432567892410111213143456789101112134[[#This Row],[HARGA JUAL]]*Table242325678910111213141516201921222325432567892410111213143456789101112134[[#This Row],[STOK]]</f>
        <v>0</v>
      </c>
      <c r="N15" s="25"/>
    </row>
    <row r="16" spans="1:21" s="26" customFormat="1" x14ac:dyDescent="0.25">
      <c r="A16" s="10">
        <v>11</v>
      </c>
      <c r="B16" s="20" t="s">
        <v>23</v>
      </c>
      <c r="C16" s="20" t="s">
        <v>27</v>
      </c>
      <c r="D16" s="21">
        <v>45500</v>
      </c>
      <c r="E16" s="21">
        <v>57000</v>
      </c>
      <c r="F16" s="22">
        <v>9</v>
      </c>
      <c r="G16" s="23">
        <v>3</v>
      </c>
      <c r="H16" s="22">
        <f>(Table242325678910111213141516201921222325432567892410111213143456789101112134[[#This Row],[STOK]]-Table242325678910111213141516201921222325432567892410111213143456789101112134[[#This Row],[TERJUAL]])</f>
        <v>6</v>
      </c>
      <c r="I1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34500</v>
      </c>
      <c r="J16" s="21">
        <f>(Table242325678910111213141516201921222325432567892410111213143456789101112134[[#This Row],[HARGA JUAL]]*Table242325678910111213141516201921222325432567892410111213143456789101112134[[#This Row],[TERJUAL]])</f>
        <v>171000</v>
      </c>
      <c r="K16" s="21">
        <f>Table242325678910111213141516201921222325432567892410111213143456789101112134[[#This Row],[HARGA JUAL]]*Table242325678910111213141516201921222325432567892410111213143456789101112134[[#This Row],[SISA]]</f>
        <v>342000</v>
      </c>
      <c r="L16" s="24">
        <f>Table242325678910111213141516201921222325432567892410111213143456789101112134[[#This Row],[HARGA POKOK]]*Table242325678910111213141516201921222325432567892410111213143456789101112134[[#This Row],[STOK]]</f>
        <v>409500</v>
      </c>
      <c r="M16" s="24">
        <f>Table242325678910111213141516201921222325432567892410111213143456789101112134[[#This Row],[HARGA JUAL]]*Table242325678910111213141516201921222325432567892410111213143456789101112134[[#This Row],[STOK]]</f>
        <v>513000</v>
      </c>
      <c r="N16" s="25"/>
    </row>
    <row r="17" spans="1:14" s="26" customFormat="1" x14ac:dyDescent="0.25">
      <c r="A17" s="10"/>
      <c r="B17" s="20"/>
      <c r="C17" s="20" t="s">
        <v>180</v>
      </c>
      <c r="D17" s="21">
        <v>30000</v>
      </c>
      <c r="E17" s="21">
        <v>50000</v>
      </c>
      <c r="F17" s="22">
        <v>50</v>
      </c>
      <c r="G17" s="23">
        <v>3</v>
      </c>
      <c r="H17" s="22">
        <f>(Table242325678910111213141516201921222325432567892410111213143456789101112134[[#This Row],[STOK]]-Table242325678910111213141516201921222325432567892410111213143456789101112134[[#This Row],[TERJUAL]])</f>
        <v>47</v>
      </c>
      <c r="I1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60000</v>
      </c>
      <c r="J17" s="21">
        <f>(Table242325678910111213141516201921222325432567892410111213143456789101112134[[#This Row],[HARGA JUAL]]*Table242325678910111213141516201921222325432567892410111213143456789101112134[[#This Row],[TERJUAL]])</f>
        <v>150000</v>
      </c>
      <c r="K17" s="21"/>
      <c r="L17" s="24"/>
      <c r="M17" s="24"/>
      <c r="N17" s="25"/>
    </row>
    <row r="18" spans="1:14" s="26" customFormat="1" x14ac:dyDescent="0.25">
      <c r="A18" s="10"/>
      <c r="B18" s="20"/>
      <c r="C18" s="20" t="s">
        <v>158</v>
      </c>
      <c r="D18" s="21">
        <v>82500</v>
      </c>
      <c r="E18" s="21">
        <v>115000</v>
      </c>
      <c r="F18" s="22">
        <v>11</v>
      </c>
      <c r="G18" s="23">
        <v>6</v>
      </c>
      <c r="H18" s="22">
        <f>(Table242325678910111213141516201921222325432567892410111213143456789101112134[[#This Row],[STOK]]-Table242325678910111213141516201921222325432567892410111213143456789101112134[[#This Row],[TERJUAL]])</f>
        <v>5</v>
      </c>
      <c r="I18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195000</v>
      </c>
      <c r="J18" s="21">
        <f>(Table242325678910111213141516201921222325432567892410111213143456789101112134[[#This Row],[HARGA JUAL]]*Table242325678910111213141516201921222325432567892410111213143456789101112134[[#This Row],[TERJUAL]])</f>
        <v>690000</v>
      </c>
      <c r="K18" s="21"/>
      <c r="L18" s="24"/>
      <c r="M18" s="24"/>
      <c r="N18" s="25"/>
    </row>
    <row r="19" spans="1:14" s="26" customFormat="1" x14ac:dyDescent="0.25">
      <c r="A19" s="19">
        <v>12</v>
      </c>
      <c r="B19" s="20" t="s">
        <v>23</v>
      </c>
      <c r="C19" s="20" t="s">
        <v>28</v>
      </c>
      <c r="D19" s="21">
        <v>85000</v>
      </c>
      <c r="E19" s="21">
        <v>100000</v>
      </c>
      <c r="F19" s="22">
        <v>0</v>
      </c>
      <c r="G19" s="23"/>
      <c r="H19" s="22">
        <f>(Table242325678910111213141516201921222325432567892410111213143456789101112134[[#This Row],[STOK]]-Table242325678910111213141516201921222325432567892410111213143456789101112134[[#This Row],[TERJUAL]])</f>
        <v>0</v>
      </c>
      <c r="I1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19" s="21">
        <f>(Table242325678910111213141516201921222325432567892410111213143456789101112134[[#This Row],[HARGA JUAL]]*Table242325678910111213141516201921222325432567892410111213143456789101112134[[#This Row],[TERJUAL]])</f>
        <v>0</v>
      </c>
      <c r="K19" s="21">
        <f>Table242325678910111213141516201921222325432567892410111213143456789101112134[[#This Row],[HARGA JUAL]]*Table242325678910111213141516201921222325432567892410111213143456789101112134[[#This Row],[SISA]]</f>
        <v>0</v>
      </c>
      <c r="L19" s="24">
        <f>Table242325678910111213141516201921222325432567892410111213143456789101112134[[#This Row],[HARGA POKOK]]*Table242325678910111213141516201921222325432567892410111213143456789101112134[[#This Row],[STOK]]</f>
        <v>0</v>
      </c>
      <c r="M19" s="24">
        <f>Table242325678910111213141516201921222325432567892410111213143456789101112134[[#This Row],[HARGA JUAL]]*Table242325678910111213141516201921222325432567892410111213143456789101112134[[#This Row],[STOK]]</f>
        <v>0</v>
      </c>
      <c r="N19" s="25"/>
    </row>
    <row r="20" spans="1:14" s="26" customFormat="1" x14ac:dyDescent="0.25">
      <c r="A20" s="10">
        <v>13</v>
      </c>
      <c r="B20" s="20" t="s">
        <v>23</v>
      </c>
      <c r="C20" s="20" t="s">
        <v>29</v>
      </c>
      <c r="D20" s="21">
        <v>66000</v>
      </c>
      <c r="E20" s="21">
        <v>85000</v>
      </c>
      <c r="F20" s="22">
        <v>13</v>
      </c>
      <c r="G20" s="23">
        <v>5</v>
      </c>
      <c r="H20" s="22">
        <f>(Table242325678910111213141516201921222325432567892410111213143456789101112134[[#This Row],[STOK]]-Table242325678910111213141516201921222325432567892410111213143456789101112134[[#This Row],[TERJUAL]])</f>
        <v>8</v>
      </c>
      <c r="I2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95000</v>
      </c>
      <c r="J20" s="21">
        <f>(Table242325678910111213141516201921222325432567892410111213143456789101112134[[#This Row],[HARGA JUAL]]*Table242325678910111213141516201921222325432567892410111213143456789101112134[[#This Row],[TERJUAL]])</f>
        <v>425000</v>
      </c>
      <c r="K20" s="21">
        <f>Table242325678910111213141516201921222325432567892410111213143456789101112134[[#This Row],[HARGA JUAL]]*Table242325678910111213141516201921222325432567892410111213143456789101112134[[#This Row],[SISA]]</f>
        <v>680000</v>
      </c>
      <c r="L20" s="24">
        <f>Table242325678910111213141516201921222325432567892410111213143456789101112134[[#This Row],[HARGA POKOK]]*Table242325678910111213141516201921222325432567892410111213143456789101112134[[#This Row],[STOK]]</f>
        <v>858000</v>
      </c>
      <c r="M20" s="24">
        <f>Table242325678910111213141516201921222325432567892410111213143456789101112134[[#This Row],[HARGA JUAL]]*Table242325678910111213141516201921222325432567892410111213143456789101112134[[#This Row],[STOK]]</f>
        <v>1105000</v>
      </c>
      <c r="N20" s="25" t="s">
        <v>30</v>
      </c>
    </row>
    <row r="21" spans="1:14" s="26" customFormat="1" x14ac:dyDescent="0.25">
      <c r="A21" s="19">
        <v>14</v>
      </c>
      <c r="B21" s="20" t="s">
        <v>23</v>
      </c>
      <c r="C21" s="20" t="s">
        <v>31</v>
      </c>
      <c r="D21" s="21">
        <v>58500</v>
      </c>
      <c r="E21" s="21">
        <v>68000</v>
      </c>
      <c r="F21" s="22">
        <v>63</v>
      </c>
      <c r="G21" s="23">
        <v>14</v>
      </c>
      <c r="H21" s="22">
        <f>(Table242325678910111213141516201921222325432567892410111213143456789101112134[[#This Row],[STOK]]-Table242325678910111213141516201921222325432567892410111213143456789101112134[[#This Row],[TERJUAL]])</f>
        <v>49</v>
      </c>
      <c r="I2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133000</v>
      </c>
      <c r="J21" s="21">
        <f>(Table242325678910111213141516201921222325432567892410111213143456789101112134[[#This Row],[HARGA JUAL]]*Table242325678910111213141516201921222325432567892410111213143456789101112134[[#This Row],[TERJUAL]])</f>
        <v>952000</v>
      </c>
      <c r="K21" s="21"/>
      <c r="L21" s="24"/>
      <c r="M21" s="24"/>
      <c r="N21" s="25"/>
    </row>
    <row r="22" spans="1:14" s="26" customFormat="1" x14ac:dyDescent="0.25">
      <c r="A22" s="10">
        <v>15</v>
      </c>
      <c r="B22" s="20" t="s">
        <v>23</v>
      </c>
      <c r="C22" s="27" t="s">
        <v>32</v>
      </c>
      <c r="D22" s="21">
        <v>22500</v>
      </c>
      <c r="E22" s="21">
        <v>8000</v>
      </c>
      <c r="F22" s="22">
        <v>0</v>
      </c>
      <c r="G22" s="23"/>
      <c r="H22" s="22">
        <f>(Table242325678910111213141516201921222325432567892410111213143456789101112134[[#This Row],[STOK]]-Table242325678910111213141516201921222325432567892410111213143456789101112134[[#This Row],[TERJUAL]])</f>
        <v>0</v>
      </c>
      <c r="I2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22" s="21">
        <f>(Table242325678910111213141516201921222325432567892410111213143456789101112134[[#This Row],[HARGA JUAL]]*Table242325678910111213141516201921222325432567892410111213143456789101112134[[#This Row],[TERJUAL]])</f>
        <v>0</v>
      </c>
      <c r="K22" s="21">
        <f>Table242325678910111213141516201921222325432567892410111213143456789101112134[[#This Row],[HARGA JUAL]]*Table242325678910111213141516201921222325432567892410111213143456789101112134[[#This Row],[SISA]]</f>
        <v>0</v>
      </c>
      <c r="L22" s="24">
        <f>Table242325678910111213141516201921222325432567892410111213143456789101112134[[#This Row],[HARGA POKOK]]*Table242325678910111213141516201921222325432567892410111213143456789101112134[[#This Row],[STOK]]</f>
        <v>0</v>
      </c>
      <c r="M22" s="24">
        <f>Table242325678910111213141516201921222325432567892410111213143456789101112134[[#This Row],[HARGA JUAL]]*Table242325678910111213141516201921222325432567892410111213143456789101112134[[#This Row],[STOK]]</f>
        <v>0</v>
      </c>
      <c r="N22" s="25"/>
    </row>
    <row r="23" spans="1:14" s="26" customFormat="1" x14ac:dyDescent="0.25">
      <c r="A23" s="19">
        <v>16</v>
      </c>
      <c r="B23" s="20" t="s">
        <v>23</v>
      </c>
      <c r="C23" s="20" t="s">
        <v>33</v>
      </c>
      <c r="D23" s="21">
        <v>56000</v>
      </c>
      <c r="E23" s="21">
        <v>80000</v>
      </c>
      <c r="F23" s="22">
        <v>0</v>
      </c>
      <c r="G23" s="23"/>
      <c r="H23" s="22">
        <f>(Table242325678910111213141516201921222325432567892410111213143456789101112134[[#This Row],[STOK]]-Table242325678910111213141516201921222325432567892410111213143456789101112134[[#This Row],[TERJUAL]])</f>
        <v>0</v>
      </c>
      <c r="I2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23" s="21">
        <f>(Table242325678910111213141516201921222325432567892410111213143456789101112134[[#This Row],[HARGA JUAL]]*Table242325678910111213141516201921222325432567892410111213143456789101112134[[#This Row],[TERJUAL]])</f>
        <v>0</v>
      </c>
      <c r="K23" s="21">
        <f>Table242325678910111213141516201921222325432567892410111213143456789101112134[[#This Row],[HARGA JUAL]]*Table242325678910111213141516201921222325432567892410111213143456789101112134[[#This Row],[SISA]]</f>
        <v>0</v>
      </c>
      <c r="L23" s="24">
        <f>Table242325678910111213141516201921222325432567892410111213143456789101112134[[#This Row],[HARGA POKOK]]*Table242325678910111213141516201921222325432567892410111213143456789101112134[[#This Row],[STOK]]</f>
        <v>0</v>
      </c>
      <c r="M23" s="24">
        <f>Table242325678910111213141516201921222325432567892410111213143456789101112134[[#This Row],[HARGA JUAL]]*Table242325678910111213141516201921222325432567892410111213143456789101112134[[#This Row],[STOK]]</f>
        <v>0</v>
      </c>
      <c r="N23" s="25"/>
    </row>
    <row r="24" spans="1:14" s="26" customFormat="1" x14ac:dyDescent="0.25">
      <c r="A24" s="10">
        <v>17</v>
      </c>
      <c r="B24" s="20" t="s">
        <v>23</v>
      </c>
      <c r="C24" s="20" t="s">
        <v>34</v>
      </c>
      <c r="D24" s="21">
        <v>40000</v>
      </c>
      <c r="E24" s="21">
        <v>60000</v>
      </c>
      <c r="F24" s="22">
        <v>0</v>
      </c>
      <c r="G24" s="23"/>
      <c r="H24" s="22">
        <f>(Table242325678910111213141516201921222325432567892410111213143456789101112134[[#This Row],[STOK]]-Table242325678910111213141516201921222325432567892410111213143456789101112134[[#This Row],[TERJUAL]])</f>
        <v>0</v>
      </c>
      <c r="I2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24" s="21">
        <f>(Table242325678910111213141516201921222325432567892410111213143456789101112134[[#This Row],[HARGA JUAL]]*Table242325678910111213141516201921222325432567892410111213143456789101112134[[#This Row],[TERJUAL]])</f>
        <v>0</v>
      </c>
      <c r="K24" s="21">
        <f>Table242325678910111213141516201921222325432567892410111213143456789101112134[[#This Row],[HARGA JUAL]]*Table242325678910111213141516201921222325432567892410111213143456789101112134[[#This Row],[SISA]]</f>
        <v>0</v>
      </c>
      <c r="L24" s="24">
        <f>Table242325678910111213141516201921222325432567892410111213143456789101112134[[#This Row],[HARGA POKOK]]*Table242325678910111213141516201921222325432567892410111213143456789101112134[[#This Row],[STOK]]</f>
        <v>0</v>
      </c>
      <c r="M24" s="24">
        <f>Table242325678910111213141516201921222325432567892410111213143456789101112134[[#This Row],[HARGA JUAL]]*Table242325678910111213141516201921222325432567892410111213143456789101112134[[#This Row],[STOK]]</f>
        <v>0</v>
      </c>
      <c r="N24" s="25"/>
    </row>
    <row r="25" spans="1:14" s="26" customFormat="1" x14ac:dyDescent="0.25">
      <c r="A25" s="19">
        <v>18</v>
      </c>
      <c r="B25" s="20" t="s">
        <v>23</v>
      </c>
      <c r="C25" s="20" t="s">
        <v>35</v>
      </c>
      <c r="D25" s="21">
        <v>10500</v>
      </c>
      <c r="E25" s="21">
        <v>22000</v>
      </c>
      <c r="F25" s="22"/>
      <c r="G25" s="23"/>
      <c r="H25" s="22">
        <f>(Table242325678910111213141516201921222325432567892410111213143456789101112134[[#This Row],[STOK]]-Table242325678910111213141516201921222325432567892410111213143456789101112134[[#This Row],[TERJUAL]])</f>
        <v>0</v>
      </c>
      <c r="I2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25" s="21">
        <f>(Table242325678910111213141516201921222325432567892410111213143456789101112134[[#This Row],[HARGA JUAL]]*Table242325678910111213141516201921222325432567892410111213143456789101112134[[#This Row],[TERJUAL]])</f>
        <v>0</v>
      </c>
      <c r="K25" s="21">
        <f>Table242325678910111213141516201921222325432567892410111213143456789101112134[[#This Row],[HARGA JUAL]]*Table242325678910111213141516201921222325432567892410111213143456789101112134[[#This Row],[SISA]]</f>
        <v>0</v>
      </c>
      <c r="L25" s="24">
        <f>Table242325678910111213141516201921222325432567892410111213143456789101112134[[#This Row],[HARGA POKOK]]*Table242325678910111213141516201921222325432567892410111213143456789101112134[[#This Row],[STOK]]</f>
        <v>0</v>
      </c>
      <c r="M25" s="24">
        <f>Table242325678910111213141516201921222325432567892410111213143456789101112134[[#This Row],[HARGA JUAL]]*Table242325678910111213141516201921222325432567892410111213143456789101112134[[#This Row],[STOK]]</f>
        <v>0</v>
      </c>
      <c r="N25" s="25"/>
    </row>
    <row r="26" spans="1:14" s="26" customFormat="1" x14ac:dyDescent="0.25">
      <c r="A26" s="10">
        <v>19</v>
      </c>
      <c r="B26" s="20" t="s">
        <v>23</v>
      </c>
      <c r="C26" s="20" t="s">
        <v>36</v>
      </c>
      <c r="D26" s="21">
        <v>66000</v>
      </c>
      <c r="E26" s="21">
        <v>80000</v>
      </c>
      <c r="F26" s="22">
        <v>5</v>
      </c>
      <c r="G26" s="23">
        <v>2</v>
      </c>
      <c r="H26" s="22">
        <f>(Table242325678910111213141516201921222325432567892410111213143456789101112134[[#This Row],[STOK]]-Table242325678910111213141516201921222325432567892410111213143456789101112134[[#This Row],[TERJUAL]])</f>
        <v>3</v>
      </c>
      <c r="I2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28000</v>
      </c>
      <c r="J26" s="21">
        <f>(Table242325678910111213141516201921222325432567892410111213143456789101112134[[#This Row],[HARGA JUAL]]*Table242325678910111213141516201921222325432567892410111213143456789101112134[[#This Row],[TERJUAL]])</f>
        <v>160000</v>
      </c>
      <c r="K26" s="21">
        <f>Table242325678910111213141516201921222325432567892410111213143456789101112134[[#This Row],[HARGA JUAL]]*Table242325678910111213141516201921222325432567892410111213143456789101112134[[#This Row],[SISA]]</f>
        <v>240000</v>
      </c>
      <c r="L26" s="24">
        <f>Table242325678910111213141516201921222325432567892410111213143456789101112134[[#This Row],[HARGA POKOK]]*Table242325678910111213141516201921222325432567892410111213143456789101112134[[#This Row],[STOK]]</f>
        <v>330000</v>
      </c>
      <c r="M26" s="24">
        <f>Table242325678910111213141516201921222325432567892410111213143456789101112134[[#This Row],[HARGA JUAL]]*Table242325678910111213141516201921222325432567892410111213143456789101112134[[#This Row],[STOK]]</f>
        <v>400000</v>
      </c>
      <c r="N26" s="25"/>
    </row>
    <row r="27" spans="1:14" s="26" customFormat="1" x14ac:dyDescent="0.25">
      <c r="A27" s="19">
        <v>20</v>
      </c>
      <c r="B27" s="20" t="s">
        <v>23</v>
      </c>
      <c r="C27" s="20" t="s">
        <v>37</v>
      </c>
      <c r="D27" s="21">
        <v>16500</v>
      </c>
      <c r="E27" s="21">
        <v>25000</v>
      </c>
      <c r="F27" s="22">
        <v>37</v>
      </c>
      <c r="G27" s="23">
        <v>7</v>
      </c>
      <c r="H27" s="22">
        <f>(Table242325678910111213141516201921222325432567892410111213143456789101112134[[#This Row],[STOK]]-Table242325678910111213141516201921222325432567892410111213143456789101112134[[#This Row],[TERJUAL]])</f>
        <v>30</v>
      </c>
      <c r="I2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59500</v>
      </c>
      <c r="J27" s="21">
        <f>(Table242325678910111213141516201921222325432567892410111213143456789101112134[[#This Row],[HARGA JUAL]]*Table242325678910111213141516201921222325432567892410111213143456789101112134[[#This Row],[TERJUAL]])</f>
        <v>175000</v>
      </c>
      <c r="K27" s="21">
        <f>Table242325678910111213141516201921222325432567892410111213143456789101112134[[#This Row],[HARGA JUAL]]*Table242325678910111213141516201921222325432567892410111213143456789101112134[[#This Row],[SISA]]</f>
        <v>750000</v>
      </c>
      <c r="L27" s="24">
        <f>Table242325678910111213141516201921222325432567892410111213143456789101112134[[#This Row],[HARGA POKOK]]*Table242325678910111213141516201921222325432567892410111213143456789101112134[[#This Row],[STOK]]</f>
        <v>610500</v>
      </c>
      <c r="M27" s="24">
        <f>Table242325678910111213141516201921222325432567892410111213143456789101112134[[#This Row],[HARGA JUAL]]*Table242325678910111213141516201921222325432567892410111213143456789101112134[[#This Row],[STOK]]</f>
        <v>925000</v>
      </c>
      <c r="N27" s="25"/>
    </row>
    <row r="28" spans="1:14" s="26" customFormat="1" x14ac:dyDescent="0.25">
      <c r="A28" s="10">
        <v>21</v>
      </c>
      <c r="B28" s="7" t="s">
        <v>23</v>
      </c>
      <c r="C28" s="7" t="s">
        <v>38</v>
      </c>
      <c r="D28" s="28">
        <v>31500</v>
      </c>
      <c r="E28" s="28">
        <v>45000</v>
      </c>
      <c r="F28" s="29">
        <v>61</v>
      </c>
      <c r="G28" s="30">
        <v>12</v>
      </c>
      <c r="H28" s="29">
        <f>(Table242325678910111213141516201921222325432567892410111213143456789101112134[[#This Row],[STOK]]-Table242325678910111213141516201921222325432567892410111213143456789101112134[[#This Row],[TERJUAL]])</f>
        <v>49</v>
      </c>
      <c r="I28" s="28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162000</v>
      </c>
      <c r="J28" s="28">
        <f>(Table242325678910111213141516201921222325432567892410111213143456789101112134[[#This Row],[HARGA JUAL]]*Table242325678910111213141516201921222325432567892410111213143456789101112134[[#This Row],[TERJUAL]])</f>
        <v>540000</v>
      </c>
      <c r="K28" s="28">
        <f>Table242325678910111213141516201921222325432567892410111213143456789101112134[[#This Row],[HARGA JUAL]]*Table242325678910111213141516201921222325432567892410111213143456789101112134[[#This Row],[SISA]]</f>
        <v>2205000</v>
      </c>
      <c r="L28" s="9">
        <f>Table242325678910111213141516201921222325432567892410111213143456789101112134[[#This Row],[HARGA POKOK]]*Table242325678910111213141516201921222325432567892410111213143456789101112134[[#This Row],[STOK]]</f>
        <v>1921500</v>
      </c>
      <c r="M28" s="9">
        <f>Table242325678910111213141516201921222325432567892410111213143456789101112134[[#This Row],[HARGA JUAL]]*Table242325678910111213141516201921222325432567892410111213143456789101112134[[#This Row],[STOK]]</f>
        <v>2745000</v>
      </c>
      <c r="N28" s="5" t="s">
        <v>39</v>
      </c>
    </row>
    <row r="29" spans="1:14" s="26" customFormat="1" x14ac:dyDescent="0.25">
      <c r="A29" s="19">
        <v>22</v>
      </c>
      <c r="B29" s="20" t="s">
        <v>23</v>
      </c>
      <c r="C29" s="20" t="s">
        <v>40</v>
      </c>
      <c r="D29" s="21">
        <v>4500</v>
      </c>
      <c r="E29" s="21">
        <v>8000</v>
      </c>
      <c r="F29" s="22">
        <v>228</v>
      </c>
      <c r="G29" s="23">
        <v>3</v>
      </c>
      <c r="H29" s="22">
        <f>(Table242325678910111213141516201921222325432567892410111213143456789101112134[[#This Row],[STOK]]-Table242325678910111213141516201921222325432567892410111213143456789101112134[[#This Row],[TERJUAL]])</f>
        <v>225</v>
      </c>
      <c r="I2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10500</v>
      </c>
      <c r="J29" s="21">
        <f>(Table242325678910111213141516201921222325432567892410111213143456789101112134[[#This Row],[HARGA JUAL]]*Table242325678910111213141516201921222325432567892410111213143456789101112134[[#This Row],[TERJUAL]])</f>
        <v>24000</v>
      </c>
      <c r="K29" s="21">
        <f>Table242325678910111213141516201921222325432567892410111213143456789101112134[[#This Row],[HARGA JUAL]]*Table242325678910111213141516201921222325432567892410111213143456789101112134[[#This Row],[SISA]]</f>
        <v>1800000</v>
      </c>
      <c r="L29" s="24">
        <f>Table242325678910111213141516201921222325432567892410111213143456789101112134[[#This Row],[HARGA POKOK]]*Table242325678910111213141516201921222325432567892410111213143456789101112134[[#This Row],[STOK]]</f>
        <v>1026000</v>
      </c>
      <c r="M29" s="24">
        <f>Table242325678910111213141516201921222325432567892410111213143456789101112134[[#This Row],[HARGA JUAL]]*Table242325678910111213141516201921222325432567892410111213143456789101112134[[#This Row],[STOK]]</f>
        <v>1824000</v>
      </c>
      <c r="N29" s="25"/>
    </row>
    <row r="30" spans="1:14" s="18" customFormat="1" x14ac:dyDescent="0.25">
      <c r="A30" s="10">
        <v>23</v>
      </c>
      <c r="B30" s="11" t="s">
        <v>41</v>
      </c>
      <c r="C30" s="11" t="s">
        <v>42</v>
      </c>
      <c r="D30" s="13">
        <v>104000</v>
      </c>
      <c r="E30" s="13">
        <v>120000</v>
      </c>
      <c r="F30" s="14">
        <v>67</v>
      </c>
      <c r="G30" s="15">
        <v>1</v>
      </c>
      <c r="H30" s="14">
        <f>(Table242325678910111213141516201921222325432567892410111213143456789101112134[[#This Row],[STOK]]-Table242325678910111213141516201921222325432567892410111213143456789101112134[[#This Row],[TERJUAL]])</f>
        <v>66</v>
      </c>
      <c r="I30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16000</v>
      </c>
      <c r="J30" s="13">
        <f>(Table242325678910111213141516201921222325432567892410111213143456789101112134[[#This Row],[HARGA JUAL]]*Table242325678910111213141516201921222325432567892410111213143456789101112134[[#This Row],[TERJUAL]])</f>
        <v>120000</v>
      </c>
      <c r="K30" s="13">
        <f>Table242325678910111213141516201921222325432567892410111213143456789101112134[[#This Row],[HARGA JUAL]]*Table242325678910111213141516201921222325432567892410111213143456789101112134[[#This Row],[SISA]]</f>
        <v>7920000</v>
      </c>
      <c r="L30" s="16">
        <f>Table242325678910111213141516201921222325432567892410111213143456789101112134[[#This Row],[HARGA POKOK]]*Table242325678910111213141516201921222325432567892410111213143456789101112134[[#This Row],[STOK]]</f>
        <v>6968000</v>
      </c>
      <c r="M30" s="16">
        <f>Table242325678910111213141516201921222325432567892410111213143456789101112134[[#This Row],[HARGA JUAL]]*Table242325678910111213141516201921222325432567892410111213143456789101112134[[#This Row],[STOK]]</f>
        <v>8040000</v>
      </c>
      <c r="N30" s="17"/>
    </row>
    <row r="31" spans="1:14" s="26" customFormat="1" x14ac:dyDescent="0.25">
      <c r="A31" s="19">
        <v>24</v>
      </c>
      <c r="B31" s="20" t="s">
        <v>41</v>
      </c>
      <c r="C31" s="20" t="s">
        <v>43</v>
      </c>
      <c r="D31" s="21">
        <v>136500</v>
      </c>
      <c r="E31" s="21">
        <v>148000</v>
      </c>
      <c r="F31" s="22">
        <v>6</v>
      </c>
      <c r="G31" s="23"/>
      <c r="H31" s="22">
        <f>(Table242325678910111213141516201921222325432567892410111213143456789101112134[[#This Row],[STOK]]-Table242325678910111213141516201921222325432567892410111213143456789101112134[[#This Row],[TERJUAL]])</f>
        <v>6</v>
      </c>
      <c r="I3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31" s="21">
        <f>(Table242325678910111213141516201921222325432567892410111213143456789101112134[[#This Row],[HARGA JUAL]]*Table242325678910111213141516201921222325432567892410111213143456789101112134[[#This Row],[TERJUAL]])</f>
        <v>0</v>
      </c>
      <c r="K31" s="21">
        <f>Table242325678910111213141516201921222325432567892410111213143456789101112134[[#This Row],[HARGA JUAL]]*Table242325678910111213141516201921222325432567892410111213143456789101112134[[#This Row],[SISA]]</f>
        <v>888000</v>
      </c>
      <c r="L31" s="24">
        <f>Table242325678910111213141516201921222325432567892410111213143456789101112134[[#This Row],[HARGA POKOK]]*Table242325678910111213141516201921222325432567892410111213143456789101112134[[#This Row],[STOK]]</f>
        <v>819000</v>
      </c>
      <c r="M31" s="24">
        <f>Table242325678910111213141516201921222325432567892410111213143456789101112134[[#This Row],[HARGA JUAL]]*Table242325678910111213141516201921222325432567892410111213143456789101112134[[#This Row],[STOK]]</f>
        <v>888000</v>
      </c>
      <c r="N31" s="25"/>
    </row>
    <row r="32" spans="1:14" s="26" customFormat="1" x14ac:dyDescent="0.25">
      <c r="A32" s="10">
        <v>25</v>
      </c>
      <c r="B32" s="20" t="s">
        <v>41</v>
      </c>
      <c r="C32" s="20" t="s">
        <v>156</v>
      </c>
      <c r="D32" s="21">
        <v>71000</v>
      </c>
      <c r="E32" s="21">
        <v>90000</v>
      </c>
      <c r="F32" s="22">
        <v>31</v>
      </c>
      <c r="G32" s="23">
        <v>2</v>
      </c>
      <c r="H32" s="22">
        <f>(Table242325678910111213141516201921222325432567892410111213143456789101112134[[#This Row],[STOK]]-Table242325678910111213141516201921222325432567892410111213143456789101112134[[#This Row],[TERJUAL]])</f>
        <v>29</v>
      </c>
      <c r="I3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38000</v>
      </c>
      <c r="J32" s="21">
        <f>(Table242325678910111213141516201921222325432567892410111213143456789101112134[[#This Row],[HARGA JUAL]]*Table242325678910111213141516201921222325432567892410111213143456789101112134[[#This Row],[TERJUAL]])</f>
        <v>180000</v>
      </c>
      <c r="K32" s="21">
        <f>Table242325678910111213141516201921222325432567892410111213143456789101112134[[#This Row],[HARGA JUAL]]*Table242325678910111213141516201921222325432567892410111213143456789101112134[[#This Row],[SISA]]</f>
        <v>2610000</v>
      </c>
      <c r="L32" s="24">
        <f>Table242325678910111213141516201921222325432567892410111213143456789101112134[[#This Row],[HARGA POKOK]]*Table242325678910111213141516201921222325432567892410111213143456789101112134[[#This Row],[STOK]]</f>
        <v>2201000</v>
      </c>
      <c r="M32" s="24">
        <f>Table242325678910111213141516201921222325432567892410111213143456789101112134[[#This Row],[HARGA JUAL]]*Table242325678910111213141516201921222325432567892410111213143456789101112134[[#This Row],[STOK]]</f>
        <v>2790000</v>
      </c>
      <c r="N32" s="25"/>
    </row>
    <row r="33" spans="1:14" s="26" customFormat="1" x14ac:dyDescent="0.25">
      <c r="A33" s="19">
        <v>26</v>
      </c>
      <c r="B33" s="20" t="s">
        <v>41</v>
      </c>
      <c r="C33" s="20" t="s">
        <v>44</v>
      </c>
      <c r="D33" s="21">
        <v>77500</v>
      </c>
      <c r="E33" s="21">
        <v>115000</v>
      </c>
      <c r="F33" s="22">
        <v>44</v>
      </c>
      <c r="G33" s="23"/>
      <c r="H33" s="22">
        <f>(Table242325678910111213141516201921222325432567892410111213143456789101112134[[#This Row],[STOK]]-Table242325678910111213141516201921222325432567892410111213143456789101112134[[#This Row],[TERJUAL]])</f>
        <v>44</v>
      </c>
      <c r="I3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33" s="21">
        <f>(Table242325678910111213141516201921222325432567892410111213143456789101112134[[#This Row],[HARGA JUAL]]*Table242325678910111213141516201921222325432567892410111213143456789101112134[[#This Row],[TERJUAL]])</f>
        <v>0</v>
      </c>
      <c r="K33" s="21">
        <f>Table242325678910111213141516201921222325432567892410111213143456789101112134[[#This Row],[HARGA JUAL]]*Table242325678910111213141516201921222325432567892410111213143456789101112134[[#This Row],[SISA]]</f>
        <v>5060000</v>
      </c>
      <c r="L33" s="24">
        <f>Table242325678910111213141516201921222325432567892410111213143456789101112134[[#This Row],[HARGA POKOK]]*Table242325678910111213141516201921222325432567892410111213143456789101112134[[#This Row],[STOK]]</f>
        <v>3410000</v>
      </c>
      <c r="M33" s="24">
        <f>Table242325678910111213141516201921222325432567892410111213143456789101112134[[#This Row],[HARGA JUAL]]*Table242325678910111213141516201921222325432567892410111213143456789101112134[[#This Row],[STOK]]</f>
        <v>5060000</v>
      </c>
      <c r="N33" s="25"/>
    </row>
    <row r="34" spans="1:14" s="26" customFormat="1" x14ac:dyDescent="0.25">
      <c r="A34" s="10">
        <v>27</v>
      </c>
      <c r="B34" s="20" t="s">
        <v>41</v>
      </c>
      <c r="C34" s="20" t="s">
        <v>45</v>
      </c>
      <c r="D34" s="21">
        <v>165000</v>
      </c>
      <c r="E34" s="21">
        <v>50000</v>
      </c>
      <c r="F34" s="22">
        <v>0</v>
      </c>
      <c r="G34" s="23"/>
      <c r="H34" s="22">
        <f>(Table242325678910111213141516201921222325432567892410111213143456789101112134[[#This Row],[STOK]]-Table242325678910111213141516201921222325432567892410111213143456789101112134[[#This Row],[TERJUAL]])</f>
        <v>0</v>
      </c>
      <c r="I3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34" s="21">
        <f>(Table242325678910111213141516201921222325432567892410111213143456789101112134[[#This Row],[HARGA JUAL]]*Table242325678910111213141516201921222325432567892410111213143456789101112134[[#This Row],[TERJUAL]])</f>
        <v>0</v>
      </c>
      <c r="K34" s="21">
        <f>Table242325678910111213141516201921222325432567892410111213143456789101112134[[#This Row],[HARGA JUAL]]*Table242325678910111213141516201921222325432567892410111213143456789101112134[[#This Row],[SISA]]</f>
        <v>0</v>
      </c>
      <c r="L34" s="24">
        <f>Table242325678910111213141516201921222325432567892410111213143456789101112134[[#This Row],[HARGA POKOK]]*Table242325678910111213141516201921222325432567892410111213143456789101112134[[#This Row],[STOK]]</f>
        <v>0</v>
      </c>
      <c r="M34" s="24">
        <f>Table242325678910111213141516201921222325432567892410111213143456789101112134[[#This Row],[HARGA JUAL]]*Table242325678910111213141516201921222325432567892410111213143456789101112134[[#This Row],[STOK]]</f>
        <v>0</v>
      </c>
      <c r="N34" s="25"/>
    </row>
    <row r="35" spans="1:14" s="18" customFormat="1" x14ac:dyDescent="0.25">
      <c r="A35" s="19">
        <v>28</v>
      </c>
      <c r="B35" s="11" t="s">
        <v>46</v>
      </c>
      <c r="C35" s="11" t="s">
        <v>47</v>
      </c>
      <c r="D35" s="13">
        <v>54500</v>
      </c>
      <c r="E35" s="13">
        <v>65000</v>
      </c>
      <c r="F35" s="14">
        <v>11</v>
      </c>
      <c r="G35" s="15">
        <v>10</v>
      </c>
      <c r="H35" s="14">
        <f>(Table242325678910111213141516201921222325432567892410111213143456789101112134[[#This Row],[STOK]]-Table242325678910111213141516201921222325432567892410111213143456789101112134[[#This Row],[TERJUAL]])</f>
        <v>1</v>
      </c>
      <c r="I35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105000</v>
      </c>
      <c r="J35" s="13">
        <f>(Table242325678910111213141516201921222325432567892410111213143456789101112134[[#This Row],[HARGA JUAL]]*Table242325678910111213141516201921222325432567892410111213143456789101112134[[#This Row],[TERJUAL]])</f>
        <v>650000</v>
      </c>
      <c r="K35" s="13">
        <f>Table242325678910111213141516201921222325432567892410111213143456789101112134[[#This Row],[HARGA JUAL]]*Table242325678910111213141516201921222325432567892410111213143456789101112134[[#This Row],[SISA]]</f>
        <v>65000</v>
      </c>
      <c r="L35" s="16">
        <f>Table242325678910111213141516201921222325432567892410111213143456789101112134[[#This Row],[HARGA POKOK]]*Table242325678910111213141516201921222325432567892410111213143456789101112134[[#This Row],[STOK]]</f>
        <v>599500</v>
      </c>
      <c r="M35" s="16">
        <f>Table242325678910111213141516201921222325432567892410111213143456789101112134[[#This Row],[HARGA JUAL]]*Table242325678910111213141516201921222325432567892410111213143456789101112134[[#This Row],[STOK]]</f>
        <v>715000</v>
      </c>
      <c r="N35" s="17"/>
    </row>
    <row r="36" spans="1:14" s="26" customFormat="1" x14ac:dyDescent="0.25">
      <c r="A36" s="10">
        <v>29</v>
      </c>
      <c r="B36" s="20" t="s">
        <v>46</v>
      </c>
      <c r="C36" s="20" t="s">
        <v>48</v>
      </c>
      <c r="D36" s="21">
        <v>47500</v>
      </c>
      <c r="E36" s="21">
        <v>60000</v>
      </c>
      <c r="F36" s="22">
        <v>33</v>
      </c>
      <c r="G36" s="23">
        <v>6</v>
      </c>
      <c r="H36" s="22">
        <f>(Table242325678910111213141516201921222325432567892410111213143456789101112134[[#This Row],[STOK]]-Table242325678910111213141516201921222325432567892410111213143456789101112134[[#This Row],[TERJUAL]])</f>
        <v>27</v>
      </c>
      <c r="I3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75000</v>
      </c>
      <c r="J36" s="21">
        <f>(Table242325678910111213141516201921222325432567892410111213143456789101112134[[#This Row],[HARGA JUAL]]*Table242325678910111213141516201921222325432567892410111213143456789101112134[[#This Row],[TERJUAL]])</f>
        <v>360000</v>
      </c>
      <c r="K36" s="21"/>
      <c r="L36" s="24"/>
      <c r="M36" s="24"/>
      <c r="N36" s="25"/>
    </row>
    <row r="37" spans="1:14" s="26" customFormat="1" x14ac:dyDescent="0.25">
      <c r="A37" s="19">
        <v>30</v>
      </c>
      <c r="B37" s="20" t="s">
        <v>46</v>
      </c>
      <c r="C37" s="20" t="s">
        <v>49</v>
      </c>
      <c r="D37" s="21">
        <v>67000</v>
      </c>
      <c r="E37" s="21">
        <v>85000</v>
      </c>
      <c r="F37" s="22">
        <v>71</v>
      </c>
      <c r="G37" s="23">
        <v>2</v>
      </c>
      <c r="H37" s="22">
        <f>(Table242325678910111213141516201921222325432567892410111213143456789101112134[[#This Row],[STOK]]-Table242325678910111213141516201921222325432567892410111213143456789101112134[[#This Row],[TERJUAL]])</f>
        <v>69</v>
      </c>
      <c r="I3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36000</v>
      </c>
      <c r="J37" s="21">
        <f>(Table242325678910111213141516201921222325432567892410111213143456789101112134[[#This Row],[HARGA JUAL]]*Table242325678910111213141516201921222325432567892410111213143456789101112134[[#This Row],[TERJUAL]])</f>
        <v>170000</v>
      </c>
      <c r="K37" s="21"/>
      <c r="L37" s="24"/>
      <c r="M37" s="24"/>
      <c r="N37" s="25"/>
    </row>
    <row r="38" spans="1:14" s="26" customFormat="1" x14ac:dyDescent="0.25">
      <c r="A38" s="10">
        <v>31</v>
      </c>
      <c r="B38" s="20" t="s">
        <v>46</v>
      </c>
      <c r="C38" s="20" t="s">
        <v>50</v>
      </c>
      <c r="D38" s="21">
        <v>77500</v>
      </c>
      <c r="E38" s="21">
        <v>90000</v>
      </c>
      <c r="F38" s="22">
        <v>47</v>
      </c>
      <c r="G38" s="23">
        <v>8</v>
      </c>
      <c r="H38" s="22">
        <f>(Table242325678910111213141516201921222325432567892410111213143456789101112134[[#This Row],[STOK]]-Table242325678910111213141516201921222325432567892410111213143456789101112134[[#This Row],[TERJUAL]])</f>
        <v>39</v>
      </c>
      <c r="I38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100000</v>
      </c>
      <c r="J38" s="21">
        <f>(Table242325678910111213141516201921222325432567892410111213143456789101112134[[#This Row],[HARGA JUAL]]*Table242325678910111213141516201921222325432567892410111213143456789101112134[[#This Row],[TERJUAL]])</f>
        <v>720000</v>
      </c>
      <c r="K38" s="21"/>
      <c r="L38" s="24"/>
      <c r="M38" s="24"/>
      <c r="N38" s="25"/>
    </row>
    <row r="39" spans="1:14" s="26" customFormat="1" x14ac:dyDescent="0.25">
      <c r="A39" s="19">
        <v>32</v>
      </c>
      <c r="B39" s="20" t="s">
        <v>46</v>
      </c>
      <c r="C39" s="20" t="s">
        <v>51</v>
      </c>
      <c r="D39" s="21">
        <v>17500</v>
      </c>
      <c r="E39" s="21">
        <v>35000</v>
      </c>
      <c r="F39" s="22">
        <v>20</v>
      </c>
      <c r="G39" s="23">
        <v>4</v>
      </c>
      <c r="H39" s="22">
        <f>(Table242325678910111213141516201921222325432567892410111213143456789101112134[[#This Row],[STOK]]-Table242325678910111213141516201921222325432567892410111213143456789101112134[[#This Row],[TERJUAL]])</f>
        <v>16</v>
      </c>
      <c r="I3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70000</v>
      </c>
      <c r="J39" s="21">
        <f>(Table242325678910111213141516201921222325432567892410111213143456789101112134[[#This Row],[HARGA JUAL]]*Table242325678910111213141516201921222325432567892410111213143456789101112134[[#This Row],[TERJUAL]])</f>
        <v>140000</v>
      </c>
      <c r="K39" s="21">
        <f>Table242325678910111213141516201921222325432567892410111213143456789101112134[[#This Row],[HARGA JUAL]]*Table242325678910111213141516201921222325432567892410111213143456789101112134[[#This Row],[SISA]]</f>
        <v>560000</v>
      </c>
      <c r="L39" s="24">
        <f>Table242325678910111213141516201921222325432567892410111213143456789101112134[[#This Row],[HARGA POKOK]]*Table242325678910111213141516201921222325432567892410111213143456789101112134[[#This Row],[STOK]]</f>
        <v>350000</v>
      </c>
      <c r="M39" s="24">
        <f>Table242325678910111213141516201921222325432567892410111213143456789101112134[[#This Row],[HARGA JUAL]]*Table242325678910111213141516201921222325432567892410111213143456789101112134[[#This Row],[STOK]]</f>
        <v>700000</v>
      </c>
      <c r="N39" s="25"/>
    </row>
    <row r="40" spans="1:14" s="26" customFormat="1" x14ac:dyDescent="0.25">
      <c r="A40" s="10">
        <v>33</v>
      </c>
      <c r="B40" s="20" t="s">
        <v>46</v>
      </c>
      <c r="C40" s="20" t="s">
        <v>52</v>
      </c>
      <c r="D40" s="21">
        <v>11500</v>
      </c>
      <c r="E40" s="21">
        <v>23000</v>
      </c>
      <c r="F40" s="22">
        <v>11</v>
      </c>
      <c r="G40" s="23">
        <v>4</v>
      </c>
      <c r="H40" s="22">
        <f>(Table242325678910111213141516201921222325432567892410111213143456789101112134[[#This Row],[STOK]]-Table242325678910111213141516201921222325432567892410111213143456789101112134[[#This Row],[TERJUAL]])</f>
        <v>7</v>
      </c>
      <c r="I4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46000</v>
      </c>
      <c r="J40" s="21">
        <f>(Table242325678910111213141516201921222325432567892410111213143456789101112134[[#This Row],[HARGA JUAL]]*Table242325678910111213141516201921222325432567892410111213143456789101112134[[#This Row],[TERJUAL]])</f>
        <v>92000</v>
      </c>
      <c r="K40" s="21">
        <f>Table242325678910111213141516201921222325432567892410111213143456789101112134[[#This Row],[HARGA JUAL]]*Table242325678910111213141516201921222325432567892410111213143456789101112134[[#This Row],[SISA]]</f>
        <v>161000</v>
      </c>
      <c r="L40" s="24">
        <f>Table242325678910111213141516201921222325432567892410111213143456789101112134[[#This Row],[HARGA POKOK]]*Table242325678910111213141516201921222325432567892410111213143456789101112134[[#This Row],[STOK]]</f>
        <v>126500</v>
      </c>
      <c r="M40" s="24">
        <f>Table242325678910111213141516201921222325432567892410111213143456789101112134[[#This Row],[HARGA JUAL]]*Table242325678910111213141516201921222325432567892410111213143456789101112134[[#This Row],[STOK]]</f>
        <v>253000</v>
      </c>
      <c r="N40" s="25"/>
    </row>
    <row r="41" spans="1:14" s="26" customFormat="1" x14ac:dyDescent="0.25">
      <c r="A41" s="10"/>
      <c r="B41" s="20"/>
      <c r="C41" s="20" t="s">
        <v>183</v>
      </c>
      <c r="D41" s="21">
        <v>17500</v>
      </c>
      <c r="E41" s="21">
        <v>30000</v>
      </c>
      <c r="F41" s="22">
        <v>100</v>
      </c>
      <c r="G41" s="23">
        <v>4</v>
      </c>
      <c r="H41" s="22">
        <f>(Table242325678910111213141516201921222325432567892410111213143456789101112134[[#This Row],[STOK]]-Table242325678910111213141516201921222325432567892410111213143456789101112134[[#This Row],[TERJUAL]])</f>
        <v>96</v>
      </c>
      <c r="I4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50000</v>
      </c>
      <c r="J41" s="21">
        <f>(Table242325678910111213141516201921222325432567892410111213143456789101112134[[#This Row],[HARGA JUAL]]*Table242325678910111213141516201921222325432567892410111213143456789101112134[[#This Row],[TERJUAL]])</f>
        <v>120000</v>
      </c>
      <c r="K41" s="21"/>
      <c r="L41" s="24"/>
      <c r="M41" s="24"/>
      <c r="N41" s="25"/>
    </row>
    <row r="42" spans="1:14" s="26" customFormat="1" x14ac:dyDescent="0.25">
      <c r="A42" s="19">
        <v>34</v>
      </c>
      <c r="B42" s="20" t="s">
        <v>46</v>
      </c>
      <c r="C42" s="20" t="s">
        <v>184</v>
      </c>
      <c r="D42" s="21">
        <v>15500</v>
      </c>
      <c r="E42" s="21">
        <v>27000</v>
      </c>
      <c r="F42" s="22">
        <v>100</v>
      </c>
      <c r="G42" s="23"/>
      <c r="H42" s="22">
        <f>(Table242325678910111213141516201921222325432567892410111213143456789101112134[[#This Row],[STOK]]-Table242325678910111213141516201921222325432567892410111213143456789101112134[[#This Row],[TERJUAL]])</f>
        <v>100</v>
      </c>
      <c r="I4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42" s="21">
        <f>(Table242325678910111213141516201921222325432567892410111213143456789101112134[[#This Row],[HARGA JUAL]]*Table242325678910111213141516201921222325432567892410111213143456789101112134[[#This Row],[TERJUAL]])</f>
        <v>0</v>
      </c>
      <c r="K42" s="21">
        <f>Table242325678910111213141516201921222325432567892410111213143456789101112134[[#This Row],[HARGA JUAL]]*Table242325678910111213141516201921222325432567892410111213143456789101112134[[#This Row],[SISA]]</f>
        <v>2700000</v>
      </c>
      <c r="L42" s="24">
        <f>Table242325678910111213141516201921222325432567892410111213143456789101112134[[#This Row],[HARGA POKOK]]*Table242325678910111213141516201921222325432567892410111213143456789101112134[[#This Row],[STOK]]</f>
        <v>1550000</v>
      </c>
      <c r="M42" s="24">
        <f>Table242325678910111213141516201921222325432567892410111213143456789101112134[[#This Row],[HARGA JUAL]]*Table242325678910111213141516201921222325432567892410111213143456789101112134[[#This Row],[STOK]]</f>
        <v>2700000</v>
      </c>
      <c r="N42" s="25"/>
    </row>
    <row r="43" spans="1:14" s="26" customFormat="1" x14ac:dyDescent="0.25">
      <c r="A43" s="10">
        <v>35</v>
      </c>
      <c r="B43" s="20" t="s">
        <v>46</v>
      </c>
      <c r="C43" s="20" t="s">
        <v>54</v>
      </c>
      <c r="D43" s="21">
        <v>19500</v>
      </c>
      <c r="E43" s="21">
        <v>28000</v>
      </c>
      <c r="F43" s="22">
        <v>45</v>
      </c>
      <c r="G43" s="23">
        <v>38</v>
      </c>
      <c r="H43" s="22">
        <f>(Table242325678910111213141516201921222325432567892410111213143456789101112134[[#This Row],[STOK]]-Table242325678910111213141516201921222325432567892410111213143456789101112134[[#This Row],[TERJUAL]])</f>
        <v>7</v>
      </c>
      <c r="I4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323000</v>
      </c>
      <c r="J43" s="21">
        <f>(Table242325678910111213141516201921222325432567892410111213143456789101112134[[#This Row],[HARGA JUAL]]*Table242325678910111213141516201921222325432567892410111213143456789101112134[[#This Row],[TERJUAL]])</f>
        <v>1064000</v>
      </c>
      <c r="K43" s="21"/>
      <c r="L43" s="24"/>
      <c r="M43" s="24"/>
      <c r="N43" s="25"/>
    </row>
    <row r="44" spans="1:14" s="26" customFormat="1" x14ac:dyDescent="0.25">
      <c r="A44" s="10">
        <v>37</v>
      </c>
      <c r="B44" s="20" t="s">
        <v>46</v>
      </c>
      <c r="C44" s="20" t="s">
        <v>55</v>
      </c>
      <c r="D44" s="21">
        <v>38500</v>
      </c>
      <c r="E44" s="21">
        <v>52000</v>
      </c>
      <c r="F44" s="22">
        <v>48</v>
      </c>
      <c r="G44" s="23">
        <v>10</v>
      </c>
      <c r="H44" s="22">
        <f>(Table242325678910111213141516201921222325432567892410111213143456789101112134[[#This Row],[STOK]]-Table242325678910111213141516201921222325432567892410111213143456789101112134[[#This Row],[TERJUAL]])</f>
        <v>38</v>
      </c>
      <c r="I4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135000</v>
      </c>
      <c r="J44" s="21">
        <f>(Table242325678910111213141516201921222325432567892410111213143456789101112134[[#This Row],[HARGA JUAL]]*Table242325678910111213141516201921222325432567892410111213143456789101112134[[#This Row],[TERJUAL]])</f>
        <v>520000</v>
      </c>
      <c r="K44" s="21">
        <f>Table242325678910111213141516201921222325432567892410111213143456789101112134[[#This Row],[HARGA JUAL]]*Table242325678910111213141516201921222325432567892410111213143456789101112134[[#This Row],[SISA]]</f>
        <v>1976000</v>
      </c>
      <c r="L44" s="24">
        <f>Table242325678910111213141516201921222325432567892410111213143456789101112134[[#This Row],[HARGA POKOK]]*Table242325678910111213141516201921222325432567892410111213143456789101112134[[#This Row],[STOK]]</f>
        <v>1848000</v>
      </c>
      <c r="M44" s="24">
        <f>Table242325678910111213141516201921222325432567892410111213143456789101112134[[#This Row],[HARGA JUAL]]*Table242325678910111213141516201921222325432567892410111213143456789101112134[[#This Row],[STOK]]</f>
        <v>2496000</v>
      </c>
      <c r="N44" s="25"/>
    </row>
    <row r="45" spans="1:14" s="26" customFormat="1" x14ac:dyDescent="0.25">
      <c r="A45" s="19">
        <v>38</v>
      </c>
      <c r="B45" s="20" t="s">
        <v>46</v>
      </c>
      <c r="C45" s="20" t="s">
        <v>56</v>
      </c>
      <c r="D45" s="21">
        <v>10000</v>
      </c>
      <c r="E45" s="21">
        <v>15000</v>
      </c>
      <c r="F45" s="22">
        <v>56</v>
      </c>
      <c r="G45" s="23">
        <v>15</v>
      </c>
      <c r="H45" s="22">
        <f>(Table242325678910111213141516201921222325432567892410111213143456789101112134[[#This Row],[STOK]]-Table242325678910111213141516201921222325432567892410111213143456789101112134[[#This Row],[TERJUAL]])</f>
        <v>41</v>
      </c>
      <c r="I4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75000</v>
      </c>
      <c r="J45" s="21">
        <f>(Table242325678910111213141516201921222325432567892410111213143456789101112134[[#This Row],[HARGA JUAL]]*Table242325678910111213141516201921222325432567892410111213143456789101112134[[#This Row],[TERJUAL]])</f>
        <v>225000</v>
      </c>
      <c r="K45" s="21">
        <f>Table242325678910111213141516201921222325432567892410111213143456789101112134[[#This Row],[HARGA JUAL]]*Table242325678910111213141516201921222325432567892410111213143456789101112134[[#This Row],[SISA]]</f>
        <v>615000</v>
      </c>
      <c r="L45" s="24">
        <f>Table242325678910111213141516201921222325432567892410111213143456789101112134[[#This Row],[HARGA POKOK]]*Table242325678910111213141516201921222325432567892410111213143456789101112134[[#This Row],[STOK]]</f>
        <v>560000</v>
      </c>
      <c r="M45" s="24">
        <f>Table242325678910111213141516201921222325432567892410111213143456789101112134[[#This Row],[HARGA JUAL]]*Table242325678910111213141516201921222325432567892410111213143456789101112134[[#This Row],[STOK]]</f>
        <v>840000</v>
      </c>
      <c r="N45" s="25"/>
    </row>
    <row r="46" spans="1:14" s="26" customFormat="1" x14ac:dyDescent="0.25">
      <c r="A46" s="10">
        <v>39</v>
      </c>
      <c r="B46" s="20" t="s">
        <v>46</v>
      </c>
      <c r="C46" s="20" t="s">
        <v>57</v>
      </c>
      <c r="D46" s="21">
        <v>37500</v>
      </c>
      <c r="E46" s="21">
        <v>50000</v>
      </c>
      <c r="F46" s="22">
        <v>50</v>
      </c>
      <c r="G46" s="23">
        <v>9</v>
      </c>
      <c r="H46" s="22">
        <f>(Table242325678910111213141516201921222325432567892410111213143456789101112134[[#This Row],[STOK]]-Table242325678910111213141516201921222325432567892410111213143456789101112134[[#This Row],[TERJUAL]])</f>
        <v>41</v>
      </c>
      <c r="I4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112500</v>
      </c>
      <c r="J46" s="21">
        <f>(Table242325678910111213141516201921222325432567892410111213143456789101112134[[#This Row],[HARGA JUAL]]*Table242325678910111213141516201921222325432567892410111213143456789101112134[[#This Row],[TERJUAL]])</f>
        <v>450000</v>
      </c>
      <c r="K46" s="21">
        <f>Table242325678910111213141516201921222325432567892410111213143456789101112134[[#This Row],[HARGA JUAL]]*Table242325678910111213141516201921222325432567892410111213143456789101112134[[#This Row],[SISA]]</f>
        <v>2050000</v>
      </c>
      <c r="L46" s="24">
        <f>Table242325678910111213141516201921222325432567892410111213143456789101112134[[#This Row],[HARGA POKOK]]*Table242325678910111213141516201921222325432567892410111213143456789101112134[[#This Row],[STOK]]</f>
        <v>1875000</v>
      </c>
      <c r="M46" s="24">
        <f>Table242325678910111213141516201921222325432567892410111213143456789101112134[[#This Row],[HARGA JUAL]]*Table242325678910111213141516201921222325432567892410111213143456789101112134[[#This Row],[STOK]]</f>
        <v>2500000</v>
      </c>
      <c r="N46" s="25"/>
    </row>
    <row r="47" spans="1:14" s="26" customFormat="1" x14ac:dyDescent="0.25">
      <c r="A47" s="19">
        <v>40</v>
      </c>
      <c r="B47" s="20" t="s">
        <v>46</v>
      </c>
      <c r="C47" s="20" t="s">
        <v>58</v>
      </c>
      <c r="D47" s="21">
        <v>95000</v>
      </c>
      <c r="E47" s="21">
        <v>14000</v>
      </c>
      <c r="F47" s="22">
        <v>182</v>
      </c>
      <c r="G47" s="23">
        <v>22</v>
      </c>
      <c r="H47" s="22">
        <f>(Table242325678910111213141516201921222325432567892410111213143456789101112134[[#This Row],[STOK]]-Table242325678910111213141516201921222325432567892410111213143456789101112134[[#This Row],[TERJUAL]])</f>
        <v>160</v>
      </c>
      <c r="I4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-1782000</v>
      </c>
      <c r="J47" s="21">
        <f>(Table242325678910111213141516201921222325432567892410111213143456789101112134[[#This Row],[HARGA JUAL]]*Table242325678910111213141516201921222325432567892410111213143456789101112134[[#This Row],[TERJUAL]])</f>
        <v>308000</v>
      </c>
      <c r="K47" s="21">
        <f>Table242325678910111213141516201921222325432567892410111213143456789101112134[[#This Row],[HARGA JUAL]]*Table242325678910111213141516201921222325432567892410111213143456789101112134[[#This Row],[SISA]]</f>
        <v>2240000</v>
      </c>
      <c r="L47" s="24">
        <f>Table242325678910111213141516201921222325432567892410111213143456789101112134[[#This Row],[HARGA POKOK]]*Table242325678910111213141516201921222325432567892410111213143456789101112134[[#This Row],[STOK]]</f>
        <v>17290000</v>
      </c>
      <c r="M47" s="24">
        <f>Table242325678910111213141516201921222325432567892410111213143456789101112134[[#This Row],[HARGA JUAL]]*Table242325678910111213141516201921222325432567892410111213143456789101112134[[#This Row],[STOK]]</f>
        <v>2548000</v>
      </c>
      <c r="N47" s="25"/>
    </row>
    <row r="48" spans="1:14" s="18" customFormat="1" x14ac:dyDescent="0.25">
      <c r="A48" s="10">
        <v>41</v>
      </c>
      <c r="B48" s="11" t="s">
        <v>59</v>
      </c>
      <c r="C48" s="11" t="s">
        <v>60</v>
      </c>
      <c r="D48" s="13">
        <v>55000</v>
      </c>
      <c r="E48" s="13">
        <v>68000</v>
      </c>
      <c r="F48" s="14">
        <v>30</v>
      </c>
      <c r="G48" s="15">
        <v>5</v>
      </c>
      <c r="H48" s="14">
        <f>(Table242325678910111213141516201921222325432567892410111213143456789101112134[[#This Row],[STOK]]-Table242325678910111213141516201921222325432567892410111213143456789101112134[[#This Row],[TERJUAL]])</f>
        <v>25</v>
      </c>
      <c r="I48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65000</v>
      </c>
      <c r="J48" s="13">
        <f>(Table242325678910111213141516201921222325432567892410111213143456789101112134[[#This Row],[HARGA JUAL]]*Table242325678910111213141516201921222325432567892410111213143456789101112134[[#This Row],[TERJUAL]])</f>
        <v>340000</v>
      </c>
      <c r="K48" s="13">
        <f>Table242325678910111213141516201921222325432567892410111213143456789101112134[[#This Row],[HARGA JUAL]]*Table242325678910111213141516201921222325432567892410111213143456789101112134[[#This Row],[SISA]]</f>
        <v>1700000</v>
      </c>
      <c r="L48" s="16">
        <f>Table242325678910111213141516201921222325432567892410111213143456789101112134[[#This Row],[HARGA POKOK]]*Table242325678910111213141516201921222325432567892410111213143456789101112134[[#This Row],[STOK]]</f>
        <v>1650000</v>
      </c>
      <c r="M48" s="16">
        <f>Table242325678910111213141516201921222325432567892410111213143456789101112134[[#This Row],[HARGA JUAL]]*Table242325678910111213141516201921222325432567892410111213143456789101112134[[#This Row],[STOK]]</f>
        <v>2040000</v>
      </c>
      <c r="N48" s="17"/>
    </row>
    <row r="49" spans="1:14" s="26" customFormat="1" x14ac:dyDescent="0.25">
      <c r="A49" s="19">
        <v>42</v>
      </c>
      <c r="B49" s="20" t="s">
        <v>59</v>
      </c>
      <c r="C49" s="20" t="s">
        <v>61</v>
      </c>
      <c r="D49" s="21">
        <v>30000</v>
      </c>
      <c r="E49" s="21">
        <v>42000</v>
      </c>
      <c r="F49" s="22">
        <v>61</v>
      </c>
      <c r="G49" s="23">
        <v>2</v>
      </c>
      <c r="H49" s="22">
        <f>(Table242325678910111213141516201921222325432567892410111213143456789101112134[[#This Row],[STOK]]-Table242325678910111213141516201921222325432567892410111213143456789101112134[[#This Row],[TERJUAL]])</f>
        <v>59</v>
      </c>
      <c r="I4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24000</v>
      </c>
      <c r="J49" s="21">
        <f>(Table242325678910111213141516201921222325432567892410111213143456789101112134[[#This Row],[HARGA JUAL]]*Table242325678910111213141516201921222325432567892410111213143456789101112134[[#This Row],[TERJUAL]])</f>
        <v>84000</v>
      </c>
      <c r="K49" s="21">
        <f>Table242325678910111213141516201921222325432567892410111213143456789101112134[[#This Row],[HARGA JUAL]]*Table242325678910111213141516201921222325432567892410111213143456789101112134[[#This Row],[SISA]]</f>
        <v>2478000</v>
      </c>
      <c r="L49" s="24">
        <f>Table242325678910111213141516201921222325432567892410111213143456789101112134[[#This Row],[HARGA POKOK]]*Table242325678910111213141516201921222325432567892410111213143456789101112134[[#This Row],[STOK]]</f>
        <v>1830000</v>
      </c>
      <c r="M49" s="24">
        <f>Table242325678910111213141516201921222325432567892410111213143456789101112134[[#This Row],[HARGA JUAL]]*Table242325678910111213141516201921222325432567892410111213143456789101112134[[#This Row],[STOK]]</f>
        <v>2562000</v>
      </c>
      <c r="N49" s="25"/>
    </row>
    <row r="50" spans="1:14" s="18" customFormat="1" x14ac:dyDescent="0.25">
      <c r="A50" s="10">
        <v>43</v>
      </c>
      <c r="B50" s="11" t="s">
        <v>62</v>
      </c>
      <c r="C50" s="11" t="s">
        <v>63</v>
      </c>
      <c r="D50" s="13">
        <v>16000</v>
      </c>
      <c r="E50" s="13">
        <v>22000</v>
      </c>
      <c r="F50" s="14">
        <v>0</v>
      </c>
      <c r="G50" s="15"/>
      <c r="H50" s="14">
        <f>(Table242325678910111213141516201921222325432567892410111213143456789101112134[[#This Row],[STOK]]-Table242325678910111213141516201921222325432567892410111213143456789101112134[[#This Row],[TERJUAL]])</f>
        <v>0</v>
      </c>
      <c r="I50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0" s="13">
        <f>(Table242325678910111213141516201921222325432567892410111213143456789101112134[[#This Row],[HARGA JUAL]]*Table242325678910111213141516201921222325432567892410111213143456789101112134[[#This Row],[TERJUAL]])</f>
        <v>0</v>
      </c>
      <c r="K50" s="13">
        <f>Table242325678910111213141516201921222325432567892410111213143456789101112134[[#This Row],[HARGA JUAL]]*Table242325678910111213141516201921222325432567892410111213143456789101112134[[#This Row],[SISA]]</f>
        <v>0</v>
      </c>
      <c r="L50" s="16">
        <f>Table242325678910111213141516201921222325432567892410111213143456789101112134[[#This Row],[HARGA POKOK]]*Table242325678910111213141516201921222325432567892410111213143456789101112134[[#This Row],[STOK]]</f>
        <v>0</v>
      </c>
      <c r="M50" s="16">
        <f>Table242325678910111213141516201921222325432567892410111213143456789101112134[[#This Row],[HARGA JUAL]]*Table242325678910111213141516201921222325432567892410111213143456789101112134[[#This Row],[STOK]]</f>
        <v>0</v>
      </c>
      <c r="N50" s="17"/>
    </row>
    <row r="51" spans="1:14" s="26" customFormat="1" x14ac:dyDescent="0.25">
      <c r="A51" s="19">
        <v>44</v>
      </c>
      <c r="B51" s="20" t="s">
        <v>62</v>
      </c>
      <c r="C51" s="20" t="s">
        <v>64</v>
      </c>
      <c r="D51" s="21">
        <v>18000</v>
      </c>
      <c r="E51" s="21">
        <v>35000</v>
      </c>
      <c r="F51" s="22">
        <v>6</v>
      </c>
      <c r="G51" s="23"/>
      <c r="H51" s="22">
        <f>(Table242325678910111213141516201921222325432567892410111213143456789101112134[[#This Row],[STOK]]-Table242325678910111213141516201921222325432567892410111213143456789101112134[[#This Row],[TERJUAL]])</f>
        <v>6</v>
      </c>
      <c r="I5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1" s="21">
        <f>(Table242325678910111213141516201921222325432567892410111213143456789101112134[[#This Row],[HARGA JUAL]]*Table242325678910111213141516201921222325432567892410111213143456789101112134[[#This Row],[TERJUAL]])</f>
        <v>0</v>
      </c>
      <c r="K51" s="21">
        <f>Table242325678910111213141516201921222325432567892410111213143456789101112134[[#This Row],[HARGA JUAL]]*Table242325678910111213141516201921222325432567892410111213143456789101112134[[#This Row],[SISA]]</f>
        <v>210000</v>
      </c>
      <c r="L51" s="24">
        <f>Table242325678910111213141516201921222325432567892410111213143456789101112134[[#This Row],[HARGA POKOK]]*Table242325678910111213141516201921222325432567892410111213143456789101112134[[#This Row],[STOK]]</f>
        <v>108000</v>
      </c>
      <c r="M51" s="24">
        <f>Table242325678910111213141516201921222325432567892410111213143456789101112134[[#This Row],[HARGA JUAL]]*Table242325678910111213141516201921222325432567892410111213143456789101112134[[#This Row],[STOK]]</f>
        <v>210000</v>
      </c>
      <c r="N51" s="25"/>
    </row>
    <row r="52" spans="1:14" s="26" customFormat="1" x14ac:dyDescent="0.25">
      <c r="A52" s="10">
        <v>45</v>
      </c>
      <c r="B52" s="20" t="s">
        <v>62</v>
      </c>
      <c r="C52" s="20" t="s">
        <v>65</v>
      </c>
      <c r="D52" s="21">
        <v>54000</v>
      </c>
      <c r="E52" s="21">
        <v>65000</v>
      </c>
      <c r="F52" s="22">
        <v>55</v>
      </c>
      <c r="G52" s="23">
        <v>1</v>
      </c>
      <c r="H52" s="22">
        <f>(Table242325678910111213141516201921222325432567892410111213143456789101112134[[#This Row],[STOK]]-Table242325678910111213141516201921222325432567892410111213143456789101112134[[#This Row],[TERJUAL]])</f>
        <v>54</v>
      </c>
      <c r="I5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11000</v>
      </c>
      <c r="J52" s="21">
        <f>(Table242325678910111213141516201921222325432567892410111213143456789101112134[[#This Row],[HARGA JUAL]]*Table242325678910111213141516201921222325432567892410111213143456789101112134[[#This Row],[TERJUAL]])</f>
        <v>65000</v>
      </c>
      <c r="K52" s="21">
        <f>Table242325678910111213141516201921222325432567892410111213143456789101112134[[#This Row],[HARGA JUAL]]*Table242325678910111213141516201921222325432567892410111213143456789101112134[[#This Row],[SISA]]</f>
        <v>3510000</v>
      </c>
      <c r="L52" s="24">
        <f>Table242325678910111213141516201921222325432567892410111213143456789101112134[[#This Row],[HARGA POKOK]]*Table242325678910111213141516201921222325432567892410111213143456789101112134[[#This Row],[STOK]]</f>
        <v>2970000</v>
      </c>
      <c r="M52" s="24">
        <f>Table242325678910111213141516201921222325432567892410111213143456789101112134[[#This Row],[HARGA JUAL]]*Table242325678910111213141516201921222325432567892410111213143456789101112134[[#This Row],[STOK]]</f>
        <v>3575000</v>
      </c>
      <c r="N52" s="25"/>
    </row>
    <row r="53" spans="1:14" s="26" customFormat="1" x14ac:dyDescent="0.25">
      <c r="A53" s="19">
        <v>46</v>
      </c>
      <c r="B53" s="20" t="s">
        <v>62</v>
      </c>
      <c r="C53" s="20" t="s">
        <v>66</v>
      </c>
      <c r="D53" s="21">
        <v>34500</v>
      </c>
      <c r="E53" s="21">
        <v>43000</v>
      </c>
      <c r="F53" s="22">
        <v>1</v>
      </c>
      <c r="G53" s="23"/>
      <c r="H53" s="22">
        <f>(Table242325678910111213141516201921222325432567892410111213143456789101112134[[#This Row],[STOK]]-Table242325678910111213141516201921222325432567892410111213143456789101112134[[#This Row],[TERJUAL]])</f>
        <v>1</v>
      </c>
      <c r="I5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3" s="21">
        <f>(Table242325678910111213141516201921222325432567892410111213143456789101112134[[#This Row],[HARGA JUAL]]*Table242325678910111213141516201921222325432567892410111213143456789101112134[[#This Row],[TERJUAL]])</f>
        <v>0</v>
      </c>
      <c r="K53" s="21">
        <f>Table242325678910111213141516201921222325432567892410111213143456789101112134[[#This Row],[HARGA JUAL]]*Table242325678910111213141516201921222325432567892410111213143456789101112134[[#This Row],[SISA]]</f>
        <v>43000</v>
      </c>
      <c r="L53" s="24">
        <f>Table242325678910111213141516201921222325432567892410111213143456789101112134[[#This Row],[HARGA POKOK]]*Table242325678910111213141516201921222325432567892410111213143456789101112134[[#This Row],[STOK]]</f>
        <v>34500</v>
      </c>
      <c r="M53" s="24">
        <f>Table242325678910111213141516201921222325432567892410111213143456789101112134[[#This Row],[HARGA JUAL]]*Table242325678910111213141516201921222325432567892410111213143456789101112134[[#This Row],[STOK]]</f>
        <v>43000</v>
      </c>
      <c r="N53" s="25"/>
    </row>
    <row r="54" spans="1:14" s="26" customFormat="1" x14ac:dyDescent="0.25">
      <c r="A54" s="10">
        <v>47</v>
      </c>
      <c r="B54" s="20" t="s">
        <v>62</v>
      </c>
      <c r="C54" s="20" t="s">
        <v>67</v>
      </c>
      <c r="D54" s="21">
        <v>38500</v>
      </c>
      <c r="E54" s="21">
        <v>65000</v>
      </c>
      <c r="F54" s="22">
        <v>26</v>
      </c>
      <c r="G54" s="23">
        <v>6</v>
      </c>
      <c r="H54" s="22">
        <f>(Table242325678910111213141516201921222325432567892410111213143456789101112134[[#This Row],[STOK]]-Table242325678910111213141516201921222325432567892410111213143456789101112134[[#This Row],[TERJUAL]])</f>
        <v>20</v>
      </c>
      <c r="I5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159000</v>
      </c>
      <c r="J54" s="21">
        <f>(Table242325678910111213141516201921222325432567892410111213143456789101112134[[#This Row],[HARGA JUAL]]*Table242325678910111213141516201921222325432567892410111213143456789101112134[[#This Row],[TERJUAL]])</f>
        <v>390000</v>
      </c>
      <c r="K54" s="21">
        <f>Table242325678910111213141516201921222325432567892410111213143456789101112134[[#This Row],[HARGA JUAL]]*Table242325678910111213141516201921222325432567892410111213143456789101112134[[#This Row],[SISA]]</f>
        <v>1300000</v>
      </c>
      <c r="L54" s="24">
        <f>Table242325678910111213141516201921222325432567892410111213143456789101112134[[#This Row],[HARGA POKOK]]*Table242325678910111213141516201921222325432567892410111213143456789101112134[[#This Row],[STOK]]</f>
        <v>1001000</v>
      </c>
      <c r="M54" s="24">
        <f>Table242325678910111213141516201921222325432567892410111213143456789101112134[[#This Row],[HARGA JUAL]]*Table242325678910111213141516201921222325432567892410111213143456789101112134[[#This Row],[STOK]]</f>
        <v>1690000</v>
      </c>
      <c r="N54" s="25"/>
    </row>
    <row r="55" spans="1:14" s="26" customFormat="1" x14ac:dyDescent="0.25">
      <c r="A55" s="19">
        <v>48</v>
      </c>
      <c r="B55" s="20" t="s">
        <v>62</v>
      </c>
      <c r="C55" s="20" t="s">
        <v>181</v>
      </c>
      <c r="D55" s="21">
        <v>32500</v>
      </c>
      <c r="E55" s="21">
        <v>45000</v>
      </c>
      <c r="F55" s="22">
        <v>240</v>
      </c>
      <c r="G55" s="23">
        <v>2</v>
      </c>
      <c r="H55" s="22">
        <f>(Table242325678910111213141516201921222325432567892410111213143456789101112134[[#This Row],[STOK]]-Table242325678910111213141516201921222325432567892410111213143456789101112134[[#This Row],[TERJUAL]])</f>
        <v>238</v>
      </c>
      <c r="I5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25000</v>
      </c>
      <c r="J55" s="21">
        <f>(Table242325678910111213141516201921222325432567892410111213143456789101112134[[#This Row],[HARGA JUAL]]*Table242325678910111213141516201921222325432567892410111213143456789101112134[[#This Row],[TERJUAL]])</f>
        <v>90000</v>
      </c>
      <c r="K55" s="21">
        <f>Table242325678910111213141516201921222325432567892410111213143456789101112134[[#This Row],[HARGA JUAL]]*Table242325678910111213141516201921222325432567892410111213143456789101112134[[#This Row],[SISA]]</f>
        <v>10710000</v>
      </c>
      <c r="L55" s="24">
        <f>Table242325678910111213141516201921222325432567892410111213143456789101112134[[#This Row],[HARGA POKOK]]*Table242325678910111213141516201921222325432567892410111213143456789101112134[[#This Row],[STOK]]</f>
        <v>7800000</v>
      </c>
      <c r="M55" s="24">
        <f>Table242325678910111213141516201921222325432567892410111213143456789101112134[[#This Row],[HARGA JUAL]]*Table242325678910111213141516201921222325432567892410111213143456789101112134[[#This Row],[STOK]]</f>
        <v>10800000</v>
      </c>
      <c r="N55" s="25"/>
    </row>
    <row r="56" spans="1:14" s="26" customFormat="1" x14ac:dyDescent="0.25">
      <c r="A56" s="10">
        <v>49</v>
      </c>
      <c r="B56" s="20" t="s">
        <v>62</v>
      </c>
      <c r="C56" s="20" t="s">
        <v>69</v>
      </c>
      <c r="D56" s="21">
        <v>19500</v>
      </c>
      <c r="E56" s="21">
        <v>30000</v>
      </c>
      <c r="F56" s="22">
        <v>10</v>
      </c>
      <c r="G56" s="23"/>
      <c r="H56" s="22">
        <f>(Table242325678910111213141516201921222325432567892410111213143456789101112134[[#This Row],[STOK]]-Table242325678910111213141516201921222325432567892410111213143456789101112134[[#This Row],[TERJUAL]])</f>
        <v>10</v>
      </c>
      <c r="I5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6" s="21">
        <f>(Table242325678910111213141516201921222325432567892410111213143456789101112134[[#This Row],[HARGA JUAL]]*Table242325678910111213141516201921222325432567892410111213143456789101112134[[#This Row],[TERJUAL]])</f>
        <v>0</v>
      </c>
      <c r="K56" s="21"/>
      <c r="L56" s="24"/>
      <c r="M56" s="24"/>
      <c r="N56" s="25"/>
    </row>
    <row r="57" spans="1:14" s="26" customFormat="1" x14ac:dyDescent="0.25">
      <c r="A57" s="19">
        <v>50</v>
      </c>
      <c r="B57" s="20" t="s">
        <v>62</v>
      </c>
      <c r="C57" s="20" t="s">
        <v>70</v>
      </c>
      <c r="D57" s="21">
        <v>28000</v>
      </c>
      <c r="E57" s="21">
        <v>45000</v>
      </c>
      <c r="F57" s="22">
        <v>1</v>
      </c>
      <c r="G57" s="23"/>
      <c r="H57" s="22">
        <f>(Table242325678910111213141516201921222325432567892410111213143456789101112134[[#This Row],[STOK]]-Table242325678910111213141516201921222325432567892410111213143456789101112134[[#This Row],[TERJUAL]])</f>
        <v>1</v>
      </c>
      <c r="I5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7" s="21">
        <f>(Table242325678910111213141516201921222325432567892410111213143456789101112134[[#This Row],[HARGA JUAL]]*Table242325678910111213141516201921222325432567892410111213143456789101112134[[#This Row],[TERJUAL]])</f>
        <v>0</v>
      </c>
      <c r="K57" s="21">
        <f>Table242325678910111213141516201921222325432567892410111213143456789101112134[[#This Row],[HARGA JUAL]]*Table242325678910111213141516201921222325432567892410111213143456789101112134[[#This Row],[SISA]]</f>
        <v>45000</v>
      </c>
      <c r="L57" s="24">
        <f>Table242325678910111213141516201921222325432567892410111213143456789101112134[[#This Row],[HARGA POKOK]]*Table242325678910111213141516201921222325432567892410111213143456789101112134[[#This Row],[STOK]]</f>
        <v>28000</v>
      </c>
      <c r="M57" s="24">
        <f>Table242325678910111213141516201921222325432567892410111213143456789101112134[[#This Row],[HARGA JUAL]]*Table242325678910111213141516201921222325432567892410111213143456789101112134[[#This Row],[STOK]]</f>
        <v>45000</v>
      </c>
      <c r="N57" s="25"/>
    </row>
    <row r="58" spans="1:14" s="26" customFormat="1" x14ac:dyDescent="0.25">
      <c r="A58" s="10">
        <v>51</v>
      </c>
      <c r="B58" s="20" t="s">
        <v>62</v>
      </c>
      <c r="C58" s="20" t="s">
        <v>71</v>
      </c>
      <c r="D58" s="21">
        <v>26500</v>
      </c>
      <c r="E58" s="21">
        <v>38000</v>
      </c>
      <c r="F58" s="22">
        <v>85</v>
      </c>
      <c r="G58" s="23">
        <v>1</v>
      </c>
      <c r="H58" s="22">
        <f>(Table242325678910111213141516201921222325432567892410111213143456789101112134[[#This Row],[STOK]]-Table242325678910111213141516201921222325432567892410111213143456789101112134[[#This Row],[TERJUAL]])</f>
        <v>84</v>
      </c>
      <c r="I58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11500</v>
      </c>
      <c r="J58" s="21">
        <f>(Table242325678910111213141516201921222325432567892410111213143456789101112134[[#This Row],[HARGA JUAL]]*Table242325678910111213141516201921222325432567892410111213143456789101112134[[#This Row],[TERJUAL]])</f>
        <v>38000</v>
      </c>
      <c r="K58" s="21">
        <f>Table242325678910111213141516201921222325432567892410111213143456789101112134[[#This Row],[HARGA JUAL]]*Table242325678910111213141516201921222325432567892410111213143456789101112134[[#This Row],[SISA]]</f>
        <v>3192000</v>
      </c>
      <c r="L58" s="24">
        <f>Table242325678910111213141516201921222325432567892410111213143456789101112134[[#This Row],[HARGA POKOK]]*Table242325678910111213141516201921222325432567892410111213143456789101112134[[#This Row],[STOK]]</f>
        <v>2252500</v>
      </c>
      <c r="M58" s="24">
        <f>Table242325678910111213141516201921222325432567892410111213143456789101112134[[#This Row],[HARGA JUAL]]*Table242325678910111213141516201921222325432567892410111213143456789101112134[[#This Row],[STOK]]</f>
        <v>3230000</v>
      </c>
      <c r="N58" s="25"/>
    </row>
    <row r="59" spans="1:14" s="26" customFormat="1" x14ac:dyDescent="0.25">
      <c r="A59" s="19">
        <v>52</v>
      </c>
      <c r="B59" s="20" t="s">
        <v>62</v>
      </c>
      <c r="C59" s="20" t="s">
        <v>164</v>
      </c>
      <c r="D59" s="21">
        <v>45000</v>
      </c>
      <c r="E59" s="21">
        <v>60000</v>
      </c>
      <c r="F59" s="22">
        <v>7</v>
      </c>
      <c r="G59" s="23"/>
      <c r="H59" s="22">
        <f>(Table242325678910111213141516201921222325432567892410111213143456789101112134[[#This Row],[STOK]]-Table242325678910111213141516201921222325432567892410111213143456789101112134[[#This Row],[TERJUAL]])</f>
        <v>7</v>
      </c>
      <c r="I5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59" s="21">
        <f>(Table242325678910111213141516201921222325432567892410111213143456789101112134[[#This Row],[HARGA JUAL]]*Table242325678910111213141516201921222325432567892410111213143456789101112134[[#This Row],[TERJUAL]])</f>
        <v>0</v>
      </c>
      <c r="K59" s="21">
        <f>Table242325678910111213141516201921222325432567892410111213143456789101112134[[#This Row],[HARGA JUAL]]*Table242325678910111213141516201921222325432567892410111213143456789101112134[[#This Row],[SISA]]</f>
        <v>420000</v>
      </c>
      <c r="L59" s="24">
        <f>Table242325678910111213141516201921222325432567892410111213143456789101112134[[#This Row],[HARGA POKOK]]*Table242325678910111213141516201921222325432567892410111213143456789101112134[[#This Row],[STOK]]</f>
        <v>315000</v>
      </c>
      <c r="M59" s="24">
        <f>Table242325678910111213141516201921222325432567892410111213143456789101112134[[#This Row],[HARGA JUAL]]*Table242325678910111213141516201921222325432567892410111213143456789101112134[[#This Row],[STOK]]</f>
        <v>420000</v>
      </c>
      <c r="N59" s="25"/>
    </row>
    <row r="60" spans="1:14" s="26" customFormat="1" x14ac:dyDescent="0.25">
      <c r="A60" s="10">
        <v>53</v>
      </c>
      <c r="B60" s="20" t="s">
        <v>62</v>
      </c>
      <c r="C60" s="20" t="s">
        <v>72</v>
      </c>
      <c r="D60" s="21">
        <v>35000</v>
      </c>
      <c r="E60" s="21">
        <v>40000</v>
      </c>
      <c r="F60" s="22">
        <v>8</v>
      </c>
      <c r="G60" s="23">
        <v>3</v>
      </c>
      <c r="H60" s="22">
        <f>(Table242325678910111213141516201921222325432567892410111213143456789101112134[[#This Row],[STOK]]-Table242325678910111213141516201921222325432567892410111213143456789101112134[[#This Row],[TERJUAL]])</f>
        <v>5</v>
      </c>
      <c r="I6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15000</v>
      </c>
      <c r="J60" s="21">
        <f>(Table242325678910111213141516201921222325432567892410111213143456789101112134[[#This Row],[HARGA JUAL]]*Table242325678910111213141516201921222325432567892410111213143456789101112134[[#This Row],[TERJUAL]])</f>
        <v>120000</v>
      </c>
      <c r="K60" s="21">
        <f>Table242325678910111213141516201921222325432567892410111213143456789101112134[[#This Row],[HARGA JUAL]]*Table242325678910111213141516201921222325432567892410111213143456789101112134[[#This Row],[SISA]]</f>
        <v>200000</v>
      </c>
      <c r="L60" s="24">
        <f>Table242325678910111213141516201921222325432567892410111213143456789101112134[[#This Row],[HARGA POKOK]]*Table242325678910111213141516201921222325432567892410111213143456789101112134[[#This Row],[STOK]]</f>
        <v>280000</v>
      </c>
      <c r="M60" s="24">
        <f>Table242325678910111213141516201921222325432567892410111213143456789101112134[[#This Row],[HARGA JUAL]]*Table242325678910111213141516201921222325432567892410111213143456789101112134[[#This Row],[STOK]]</f>
        <v>320000</v>
      </c>
      <c r="N60" s="25"/>
    </row>
    <row r="61" spans="1:14" s="26" customFormat="1" x14ac:dyDescent="0.25">
      <c r="A61" s="19">
        <v>54</v>
      </c>
      <c r="B61" s="20" t="s">
        <v>62</v>
      </c>
      <c r="C61" s="20" t="s">
        <v>73</v>
      </c>
      <c r="D61" s="21">
        <v>16000</v>
      </c>
      <c r="E61" s="21">
        <v>25000</v>
      </c>
      <c r="F61" s="22">
        <v>0</v>
      </c>
      <c r="G61" s="23"/>
      <c r="H61" s="22">
        <f>(Table242325678910111213141516201921222325432567892410111213143456789101112134[[#This Row],[STOK]]-Table242325678910111213141516201921222325432567892410111213143456789101112134[[#This Row],[TERJUAL]])</f>
        <v>0</v>
      </c>
      <c r="I6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61" s="21">
        <f>(Table242325678910111213141516201921222325432567892410111213143456789101112134[[#This Row],[HARGA JUAL]]*Table242325678910111213141516201921222325432567892410111213143456789101112134[[#This Row],[TERJUAL]])</f>
        <v>0</v>
      </c>
      <c r="K61" s="21">
        <f>Table242325678910111213141516201921222325432567892410111213143456789101112134[[#This Row],[HARGA JUAL]]*Table242325678910111213141516201921222325432567892410111213143456789101112134[[#This Row],[SISA]]</f>
        <v>0</v>
      </c>
      <c r="L61" s="24">
        <f>Table242325678910111213141516201921222325432567892410111213143456789101112134[[#This Row],[HARGA POKOK]]*Table242325678910111213141516201921222325432567892410111213143456789101112134[[#This Row],[STOK]]</f>
        <v>0</v>
      </c>
      <c r="M61" s="24">
        <f>Table242325678910111213141516201921222325432567892410111213143456789101112134[[#This Row],[HARGA JUAL]]*Table242325678910111213141516201921222325432567892410111213143456789101112134[[#This Row],[STOK]]</f>
        <v>0</v>
      </c>
      <c r="N61" s="25"/>
    </row>
    <row r="62" spans="1:14" s="26" customFormat="1" x14ac:dyDescent="0.25">
      <c r="A62" s="10">
        <v>55</v>
      </c>
      <c r="B62" s="20" t="s">
        <v>62</v>
      </c>
      <c r="C62" s="20" t="s">
        <v>74</v>
      </c>
      <c r="D62" s="21">
        <v>32500</v>
      </c>
      <c r="E62" s="21">
        <v>40000</v>
      </c>
      <c r="F62" s="22">
        <v>6</v>
      </c>
      <c r="G62" s="23"/>
      <c r="H62" s="22">
        <f>(Table242325678910111213141516201921222325432567892410111213143456789101112134[[#This Row],[STOK]]-Table242325678910111213141516201921222325432567892410111213143456789101112134[[#This Row],[TERJUAL]])</f>
        <v>6</v>
      </c>
      <c r="I6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62" s="21">
        <f>(Table242325678910111213141516201921222325432567892410111213143456789101112134[[#This Row],[HARGA JUAL]]*Table242325678910111213141516201921222325432567892410111213143456789101112134[[#This Row],[TERJUAL]])</f>
        <v>0</v>
      </c>
      <c r="K62" s="21">
        <f>Table242325678910111213141516201921222325432567892410111213143456789101112134[[#This Row],[HARGA JUAL]]*Table242325678910111213141516201921222325432567892410111213143456789101112134[[#This Row],[SISA]]</f>
        <v>240000</v>
      </c>
      <c r="L62" s="24">
        <f>Table242325678910111213141516201921222325432567892410111213143456789101112134[[#This Row],[HARGA POKOK]]*Table242325678910111213141516201921222325432567892410111213143456789101112134[[#This Row],[STOK]]</f>
        <v>195000</v>
      </c>
      <c r="M62" s="24">
        <f>Table242325678910111213141516201921222325432567892410111213143456789101112134[[#This Row],[HARGA JUAL]]*Table242325678910111213141516201921222325432567892410111213143456789101112134[[#This Row],[STOK]]</f>
        <v>240000</v>
      </c>
      <c r="N62" s="25"/>
    </row>
    <row r="63" spans="1:14" s="26" customFormat="1" x14ac:dyDescent="0.25">
      <c r="A63" s="19">
        <v>56</v>
      </c>
      <c r="B63" s="20" t="s">
        <v>62</v>
      </c>
      <c r="C63" s="20" t="s">
        <v>182</v>
      </c>
      <c r="D63" s="21">
        <v>110000</v>
      </c>
      <c r="E63" s="21">
        <v>120000</v>
      </c>
      <c r="F63" s="22">
        <v>40</v>
      </c>
      <c r="G63" s="23">
        <v>1</v>
      </c>
      <c r="H63" s="22">
        <f>(Table242325678910111213141516201921222325432567892410111213143456789101112134[[#This Row],[STOK]]-Table242325678910111213141516201921222325432567892410111213143456789101112134[[#This Row],[TERJUAL]])</f>
        <v>39</v>
      </c>
      <c r="I6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10000</v>
      </c>
      <c r="J63" s="21">
        <f>(Table242325678910111213141516201921222325432567892410111213143456789101112134[[#This Row],[HARGA JUAL]]*Table242325678910111213141516201921222325432567892410111213143456789101112134[[#This Row],[TERJUAL]])</f>
        <v>120000</v>
      </c>
      <c r="K63" s="21"/>
      <c r="L63" s="24"/>
      <c r="M63" s="24"/>
      <c r="N63" s="25"/>
    </row>
    <row r="64" spans="1:14" s="26" customFormat="1" x14ac:dyDescent="0.25">
      <c r="A64" s="10">
        <v>57</v>
      </c>
      <c r="B64" s="20" t="s">
        <v>62</v>
      </c>
      <c r="C64" s="20" t="s">
        <v>75</v>
      </c>
      <c r="D64" s="21">
        <v>18000</v>
      </c>
      <c r="E64" s="21">
        <v>27000</v>
      </c>
      <c r="F64" s="22">
        <v>1</v>
      </c>
      <c r="G64" s="23"/>
      <c r="H64" s="22">
        <f>(Table242325678910111213141516201921222325432567892410111213143456789101112134[[#This Row],[STOK]]-Table242325678910111213141516201921222325432567892410111213143456789101112134[[#This Row],[TERJUAL]])</f>
        <v>1</v>
      </c>
      <c r="I6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64" s="21">
        <f>(Table242325678910111213141516201921222325432567892410111213143456789101112134[[#This Row],[HARGA JUAL]]*Table242325678910111213141516201921222325432567892410111213143456789101112134[[#This Row],[TERJUAL]])</f>
        <v>0</v>
      </c>
      <c r="K64" s="21">
        <f>Table242325678910111213141516201921222325432567892410111213143456789101112134[[#This Row],[HARGA JUAL]]*Table242325678910111213141516201921222325432567892410111213143456789101112134[[#This Row],[SISA]]</f>
        <v>27000</v>
      </c>
      <c r="L64" s="24">
        <f>Table242325678910111213141516201921222325432567892410111213143456789101112134[[#This Row],[HARGA POKOK]]*Table242325678910111213141516201921222325432567892410111213143456789101112134[[#This Row],[STOK]]</f>
        <v>18000</v>
      </c>
      <c r="M64" s="24">
        <f>Table242325678910111213141516201921222325432567892410111213143456789101112134[[#This Row],[HARGA JUAL]]*Table242325678910111213141516201921222325432567892410111213143456789101112134[[#This Row],[STOK]]</f>
        <v>27000</v>
      </c>
      <c r="N64" s="25"/>
    </row>
    <row r="65" spans="1:14" s="26" customFormat="1" x14ac:dyDescent="0.25">
      <c r="A65" s="19">
        <v>58</v>
      </c>
      <c r="B65" s="20" t="s">
        <v>62</v>
      </c>
      <c r="C65" s="20" t="s">
        <v>76</v>
      </c>
      <c r="D65" s="21">
        <v>25000</v>
      </c>
      <c r="E65" s="21">
        <v>30000</v>
      </c>
      <c r="F65" s="22"/>
      <c r="G65" s="23"/>
      <c r="H65" s="22">
        <f>(Table242325678910111213141516201921222325432567892410111213143456789101112134[[#This Row],[STOK]]-Table242325678910111213141516201921222325432567892410111213143456789101112134[[#This Row],[TERJUAL]])</f>
        <v>0</v>
      </c>
      <c r="I6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65" s="21">
        <f>(Table242325678910111213141516201921222325432567892410111213143456789101112134[[#This Row],[HARGA JUAL]]*Table242325678910111213141516201921222325432567892410111213143456789101112134[[#This Row],[TERJUAL]])</f>
        <v>0</v>
      </c>
      <c r="K65" s="21">
        <f>Table242325678910111213141516201921222325432567892410111213143456789101112134[[#This Row],[HARGA JUAL]]*Table242325678910111213141516201921222325432567892410111213143456789101112134[[#This Row],[SISA]]</f>
        <v>0</v>
      </c>
      <c r="L65" s="24">
        <f>Table242325678910111213141516201921222325432567892410111213143456789101112134[[#This Row],[HARGA POKOK]]*Table242325678910111213141516201921222325432567892410111213143456789101112134[[#This Row],[STOK]]</f>
        <v>0</v>
      </c>
      <c r="M65" s="24">
        <f>Table242325678910111213141516201921222325432567892410111213143456789101112134[[#This Row],[HARGA JUAL]]*Table242325678910111213141516201921222325432567892410111213143456789101112134[[#This Row],[STOK]]</f>
        <v>0</v>
      </c>
      <c r="N65" s="25"/>
    </row>
    <row r="66" spans="1:14" s="26" customFormat="1" x14ac:dyDescent="0.25">
      <c r="A66" s="10">
        <v>59</v>
      </c>
      <c r="B66" s="20" t="s">
        <v>62</v>
      </c>
      <c r="C66" s="20" t="s">
        <v>77</v>
      </c>
      <c r="D66" s="21">
        <v>48500</v>
      </c>
      <c r="E66" s="21">
        <v>65000</v>
      </c>
      <c r="F66" s="22">
        <v>0</v>
      </c>
      <c r="G66" s="23"/>
      <c r="H66" s="22">
        <f>(Table242325678910111213141516201921222325432567892410111213143456789101112134[[#This Row],[STOK]]-Table242325678910111213141516201921222325432567892410111213143456789101112134[[#This Row],[TERJUAL]])</f>
        <v>0</v>
      </c>
      <c r="I6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66" s="21">
        <f>(Table242325678910111213141516201921222325432567892410111213143456789101112134[[#This Row],[HARGA JUAL]]*Table242325678910111213141516201921222325432567892410111213143456789101112134[[#This Row],[TERJUAL]])</f>
        <v>0</v>
      </c>
      <c r="K66" s="21">
        <f>Table242325678910111213141516201921222325432567892410111213143456789101112134[[#This Row],[HARGA JUAL]]*Table242325678910111213141516201921222325432567892410111213143456789101112134[[#This Row],[SISA]]</f>
        <v>0</v>
      </c>
      <c r="L66" s="24">
        <f>Table242325678910111213141516201921222325432567892410111213143456789101112134[[#This Row],[HARGA POKOK]]*Table242325678910111213141516201921222325432567892410111213143456789101112134[[#This Row],[STOK]]</f>
        <v>0</v>
      </c>
      <c r="M66" s="24">
        <f>Table242325678910111213141516201921222325432567892410111213143456789101112134[[#This Row],[HARGA JUAL]]*Table242325678910111213141516201921222325432567892410111213143456789101112134[[#This Row],[STOK]]</f>
        <v>0</v>
      </c>
      <c r="N66" s="25"/>
    </row>
    <row r="67" spans="1:14" s="26" customFormat="1" x14ac:dyDescent="0.25">
      <c r="A67" s="19">
        <v>60</v>
      </c>
      <c r="B67" s="20" t="s">
        <v>62</v>
      </c>
      <c r="C67" s="20" t="s">
        <v>78</v>
      </c>
      <c r="D67" s="21">
        <v>210000</v>
      </c>
      <c r="E67" s="21">
        <v>240000</v>
      </c>
      <c r="F67" s="22">
        <v>42</v>
      </c>
      <c r="G67" s="23">
        <v>6</v>
      </c>
      <c r="H67" s="22">
        <f>(Table242325678910111213141516201921222325432567892410111213143456789101112134[[#This Row],[STOK]]-Table242325678910111213141516201921222325432567892410111213143456789101112134[[#This Row],[TERJUAL]])</f>
        <v>36</v>
      </c>
      <c r="I6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180000</v>
      </c>
      <c r="J67" s="21">
        <f>(Table242325678910111213141516201921222325432567892410111213143456789101112134[[#This Row],[HARGA JUAL]]*Table242325678910111213141516201921222325432567892410111213143456789101112134[[#This Row],[TERJUAL]])</f>
        <v>1440000</v>
      </c>
      <c r="K67" s="21">
        <f>Table242325678910111213141516201921222325432567892410111213143456789101112134[[#This Row],[HARGA JUAL]]*Table242325678910111213141516201921222325432567892410111213143456789101112134[[#This Row],[SISA]]</f>
        <v>8640000</v>
      </c>
      <c r="L67" s="24">
        <f>Table242325678910111213141516201921222325432567892410111213143456789101112134[[#This Row],[HARGA POKOK]]*Table242325678910111213141516201921222325432567892410111213143456789101112134[[#This Row],[STOK]]</f>
        <v>8820000</v>
      </c>
      <c r="M67" s="24">
        <f>Table242325678910111213141516201921222325432567892410111213143456789101112134[[#This Row],[HARGA JUAL]]*Table242325678910111213141516201921222325432567892410111213143456789101112134[[#This Row],[STOK]]</f>
        <v>10080000</v>
      </c>
      <c r="N67" s="25"/>
    </row>
    <row r="68" spans="1:14" s="18" customFormat="1" x14ac:dyDescent="0.25">
      <c r="A68" s="10">
        <v>61</v>
      </c>
      <c r="B68" s="11" t="s">
        <v>79</v>
      </c>
      <c r="C68" s="11" t="s">
        <v>80</v>
      </c>
      <c r="D68" s="13">
        <v>1500</v>
      </c>
      <c r="E68" s="13">
        <v>3000</v>
      </c>
      <c r="F68" s="14">
        <v>37</v>
      </c>
      <c r="G68" s="15">
        <v>12</v>
      </c>
      <c r="H68" s="14">
        <f>(Table242325678910111213141516201921222325432567892410111213143456789101112134[[#This Row],[STOK]]-Table242325678910111213141516201921222325432567892410111213143456789101112134[[#This Row],[TERJUAL]])</f>
        <v>25</v>
      </c>
      <c r="I68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18000</v>
      </c>
      <c r="J68" s="13">
        <f>(Table242325678910111213141516201921222325432567892410111213143456789101112134[[#This Row],[HARGA JUAL]]*Table242325678910111213141516201921222325432567892410111213143456789101112134[[#This Row],[TERJUAL]])</f>
        <v>36000</v>
      </c>
      <c r="K68" s="13">
        <f>Table242325678910111213141516201921222325432567892410111213143456789101112134[[#This Row],[HARGA JUAL]]*Table242325678910111213141516201921222325432567892410111213143456789101112134[[#This Row],[SISA]]</f>
        <v>75000</v>
      </c>
      <c r="L68" s="16">
        <f>Table242325678910111213141516201921222325432567892410111213143456789101112134[[#This Row],[HARGA POKOK]]*Table242325678910111213141516201921222325432567892410111213143456789101112134[[#This Row],[STOK]]</f>
        <v>55500</v>
      </c>
      <c r="M68" s="16">
        <f>Table242325678910111213141516201921222325432567892410111213143456789101112134[[#This Row],[HARGA JUAL]]*Table242325678910111213141516201921222325432567892410111213143456789101112134[[#This Row],[STOK]]</f>
        <v>111000</v>
      </c>
      <c r="N68" s="17"/>
    </row>
    <row r="69" spans="1:14" s="26" customFormat="1" x14ac:dyDescent="0.25">
      <c r="A69" s="19">
        <v>62</v>
      </c>
      <c r="B69" s="20" t="s">
        <v>79</v>
      </c>
      <c r="C69" s="20" t="s">
        <v>81</v>
      </c>
      <c r="D69" s="21">
        <v>3000</v>
      </c>
      <c r="E69" s="21">
        <v>5000</v>
      </c>
      <c r="F69" s="22">
        <v>120</v>
      </c>
      <c r="G69" s="23">
        <v>112</v>
      </c>
      <c r="H69" s="22">
        <f>(Table242325678910111213141516201921222325432567892410111213143456789101112134[[#This Row],[STOK]]-Table242325678910111213141516201921222325432567892410111213143456789101112134[[#This Row],[TERJUAL]])</f>
        <v>8</v>
      </c>
      <c r="I6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224000</v>
      </c>
      <c r="J69" s="21">
        <f>(Table242325678910111213141516201921222325432567892410111213143456789101112134[[#This Row],[HARGA JUAL]]*Table242325678910111213141516201921222325432567892410111213143456789101112134[[#This Row],[TERJUAL]])</f>
        <v>560000</v>
      </c>
      <c r="K69" s="21">
        <f>Table242325678910111213141516201921222325432567892410111213143456789101112134[[#This Row],[HARGA JUAL]]*Table242325678910111213141516201921222325432567892410111213143456789101112134[[#This Row],[SISA]]</f>
        <v>40000</v>
      </c>
      <c r="L69" s="24">
        <f>Table242325678910111213141516201921222325432567892410111213143456789101112134[[#This Row],[HARGA POKOK]]*Table242325678910111213141516201921222325432567892410111213143456789101112134[[#This Row],[STOK]]</f>
        <v>360000</v>
      </c>
      <c r="M69" s="24">
        <f>Table242325678910111213141516201921222325432567892410111213143456789101112134[[#This Row],[HARGA JUAL]]*Table242325678910111213141516201921222325432567892410111213143456789101112134[[#This Row],[STOK]]</f>
        <v>600000</v>
      </c>
      <c r="N69" s="25"/>
    </row>
    <row r="70" spans="1:14" s="26" customFormat="1" x14ac:dyDescent="0.25">
      <c r="A70" s="10">
        <v>63</v>
      </c>
      <c r="B70" s="20" t="s">
        <v>79</v>
      </c>
      <c r="C70" s="20" t="s">
        <v>159</v>
      </c>
      <c r="D70" s="21">
        <v>12000</v>
      </c>
      <c r="E70" s="21">
        <v>18000</v>
      </c>
      <c r="F70" s="22">
        <v>0</v>
      </c>
      <c r="G70" s="23"/>
      <c r="H70" s="22">
        <f>(Table242325678910111213141516201921222325432567892410111213143456789101112134[[#This Row],[STOK]]-Table242325678910111213141516201921222325432567892410111213143456789101112134[[#This Row],[TERJUAL]])</f>
        <v>0</v>
      </c>
      <c r="I7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0" s="21">
        <f>(Table242325678910111213141516201921222325432567892410111213143456789101112134[[#This Row],[HARGA JUAL]]*Table242325678910111213141516201921222325432567892410111213143456789101112134[[#This Row],[TERJUAL]])</f>
        <v>0</v>
      </c>
      <c r="K70" s="21">
        <f>Table242325678910111213141516201921222325432567892410111213143456789101112134[[#This Row],[HARGA JUAL]]*Table242325678910111213141516201921222325432567892410111213143456789101112134[[#This Row],[SISA]]</f>
        <v>0</v>
      </c>
      <c r="L70" s="24">
        <f>Table242325678910111213141516201921222325432567892410111213143456789101112134[[#This Row],[HARGA POKOK]]*Table242325678910111213141516201921222325432567892410111213143456789101112134[[#This Row],[STOK]]</f>
        <v>0</v>
      </c>
      <c r="M70" s="24">
        <f>Table242325678910111213141516201921222325432567892410111213143456789101112134[[#This Row],[HARGA JUAL]]*Table242325678910111213141516201921222325432567892410111213143456789101112134[[#This Row],[STOK]]</f>
        <v>0</v>
      </c>
      <c r="N70" s="25"/>
    </row>
    <row r="71" spans="1:14" s="26" customFormat="1" x14ac:dyDescent="0.25">
      <c r="A71" s="19">
        <v>64</v>
      </c>
      <c r="B71" s="20" t="s">
        <v>79</v>
      </c>
      <c r="C71" s="20" t="s">
        <v>82</v>
      </c>
      <c r="D71" s="21">
        <v>1500</v>
      </c>
      <c r="E71" s="21">
        <v>5000</v>
      </c>
      <c r="F71" s="22">
        <v>2</v>
      </c>
      <c r="G71" s="23"/>
      <c r="H71" s="22">
        <f>(Table242325678910111213141516201921222325432567892410111213143456789101112134[[#This Row],[STOK]]-Table242325678910111213141516201921222325432567892410111213143456789101112134[[#This Row],[TERJUAL]])</f>
        <v>2</v>
      </c>
      <c r="I7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1" s="21">
        <f>(Table242325678910111213141516201921222325432567892410111213143456789101112134[[#This Row],[HARGA JUAL]]*Table242325678910111213141516201921222325432567892410111213143456789101112134[[#This Row],[TERJUAL]])</f>
        <v>0</v>
      </c>
      <c r="K71" s="21">
        <f>Table242325678910111213141516201921222325432567892410111213143456789101112134[[#This Row],[HARGA JUAL]]*Table242325678910111213141516201921222325432567892410111213143456789101112134[[#This Row],[SISA]]</f>
        <v>10000</v>
      </c>
      <c r="L71" s="24">
        <f>Table242325678910111213141516201921222325432567892410111213143456789101112134[[#This Row],[HARGA POKOK]]*Table242325678910111213141516201921222325432567892410111213143456789101112134[[#This Row],[STOK]]</f>
        <v>3000</v>
      </c>
      <c r="M71" s="24">
        <f>Table242325678910111213141516201921222325432567892410111213143456789101112134[[#This Row],[HARGA JUAL]]*Table242325678910111213141516201921222325432567892410111213143456789101112134[[#This Row],[STOK]]</f>
        <v>10000</v>
      </c>
      <c r="N71" s="25"/>
    </row>
    <row r="72" spans="1:14" s="26" customFormat="1" x14ac:dyDescent="0.25">
      <c r="A72" s="10">
        <v>65</v>
      </c>
      <c r="B72" s="20" t="s">
        <v>79</v>
      </c>
      <c r="C72" s="20" t="s">
        <v>83</v>
      </c>
      <c r="D72" s="21">
        <v>30000</v>
      </c>
      <c r="E72" s="21">
        <v>40000</v>
      </c>
      <c r="F72" s="22"/>
      <c r="G72" s="23"/>
      <c r="H72" s="22">
        <f>(Table242325678910111213141516201921222325432567892410111213143456789101112134[[#This Row],[STOK]]-Table242325678910111213141516201921222325432567892410111213143456789101112134[[#This Row],[TERJUAL]])</f>
        <v>0</v>
      </c>
      <c r="I7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2" s="21">
        <f>(Table242325678910111213141516201921222325432567892410111213143456789101112134[[#This Row],[HARGA JUAL]]*Table242325678910111213141516201921222325432567892410111213143456789101112134[[#This Row],[TERJUAL]])</f>
        <v>0</v>
      </c>
      <c r="K72" s="21">
        <f>Table242325678910111213141516201921222325432567892410111213143456789101112134[[#This Row],[HARGA JUAL]]*Table242325678910111213141516201921222325432567892410111213143456789101112134[[#This Row],[SISA]]</f>
        <v>0</v>
      </c>
      <c r="L72" s="24">
        <f>Table242325678910111213141516201921222325432567892410111213143456789101112134[[#This Row],[HARGA POKOK]]*Table242325678910111213141516201921222325432567892410111213143456789101112134[[#This Row],[STOK]]</f>
        <v>0</v>
      </c>
      <c r="M72" s="24">
        <f>Table242325678910111213141516201921222325432567892410111213143456789101112134[[#This Row],[HARGA JUAL]]*Table242325678910111213141516201921222325432567892410111213143456789101112134[[#This Row],[STOK]]</f>
        <v>0</v>
      </c>
      <c r="N72" s="25"/>
    </row>
    <row r="73" spans="1:14" s="26" customFormat="1" x14ac:dyDescent="0.25">
      <c r="A73" s="19">
        <v>66</v>
      </c>
      <c r="B73" s="20" t="s">
        <v>79</v>
      </c>
      <c r="C73" s="20" t="s">
        <v>84</v>
      </c>
      <c r="D73" s="21">
        <v>2500</v>
      </c>
      <c r="E73" s="21">
        <v>5000</v>
      </c>
      <c r="F73" s="22">
        <v>11</v>
      </c>
      <c r="G73" s="23">
        <v>24</v>
      </c>
      <c r="H73" s="22">
        <f>(Table242325678910111213141516201921222325432567892410111213143456789101112134[[#This Row],[STOK]]-Table242325678910111213141516201921222325432567892410111213143456789101112134[[#This Row],[TERJUAL]])</f>
        <v>-13</v>
      </c>
      <c r="I7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60000</v>
      </c>
      <c r="J73" s="21">
        <f>(Table242325678910111213141516201921222325432567892410111213143456789101112134[[#This Row],[HARGA JUAL]]*Table242325678910111213141516201921222325432567892410111213143456789101112134[[#This Row],[TERJUAL]])</f>
        <v>120000</v>
      </c>
      <c r="K73" s="21">
        <f>Table242325678910111213141516201921222325432567892410111213143456789101112134[[#This Row],[HARGA JUAL]]*Table242325678910111213141516201921222325432567892410111213143456789101112134[[#This Row],[SISA]]</f>
        <v>-65000</v>
      </c>
      <c r="L73" s="24">
        <f>Table242325678910111213141516201921222325432567892410111213143456789101112134[[#This Row],[HARGA POKOK]]*Table242325678910111213141516201921222325432567892410111213143456789101112134[[#This Row],[STOK]]</f>
        <v>27500</v>
      </c>
      <c r="M73" s="24">
        <f>Table242325678910111213141516201921222325432567892410111213143456789101112134[[#This Row],[HARGA JUAL]]*Table242325678910111213141516201921222325432567892410111213143456789101112134[[#This Row],[STOK]]</f>
        <v>55000</v>
      </c>
      <c r="N73" s="25"/>
    </row>
    <row r="74" spans="1:14" s="26" customFormat="1" x14ac:dyDescent="0.25">
      <c r="A74" s="10">
        <v>67</v>
      </c>
      <c r="B74" s="20" t="s">
        <v>79</v>
      </c>
      <c r="C74" s="20" t="s">
        <v>85</v>
      </c>
      <c r="D74" s="21">
        <v>30000</v>
      </c>
      <c r="E74" s="21">
        <v>40000</v>
      </c>
      <c r="F74" s="22">
        <v>0</v>
      </c>
      <c r="G74" s="23"/>
      <c r="H74" s="22">
        <f>(Table242325678910111213141516201921222325432567892410111213143456789101112134[[#This Row],[STOK]]-Table242325678910111213141516201921222325432567892410111213143456789101112134[[#This Row],[TERJUAL]])</f>
        <v>0</v>
      </c>
      <c r="I7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4" s="21">
        <f>(Table242325678910111213141516201921222325432567892410111213143456789101112134[[#This Row],[HARGA JUAL]]*Table242325678910111213141516201921222325432567892410111213143456789101112134[[#This Row],[TERJUAL]])</f>
        <v>0</v>
      </c>
      <c r="K74" s="21">
        <f>Table242325678910111213141516201921222325432567892410111213143456789101112134[[#This Row],[HARGA JUAL]]*Table242325678910111213141516201921222325432567892410111213143456789101112134[[#This Row],[SISA]]</f>
        <v>0</v>
      </c>
      <c r="L74" s="24">
        <f>Table242325678910111213141516201921222325432567892410111213143456789101112134[[#This Row],[HARGA POKOK]]*Table242325678910111213141516201921222325432567892410111213143456789101112134[[#This Row],[STOK]]</f>
        <v>0</v>
      </c>
      <c r="M74" s="24">
        <f>Table242325678910111213141516201921222325432567892410111213143456789101112134[[#This Row],[HARGA JUAL]]*Table242325678910111213141516201921222325432567892410111213143456789101112134[[#This Row],[STOK]]</f>
        <v>0</v>
      </c>
      <c r="N74" s="25"/>
    </row>
    <row r="75" spans="1:14" s="26" customFormat="1" x14ac:dyDescent="0.25">
      <c r="A75" s="19">
        <v>68</v>
      </c>
      <c r="B75" s="20" t="s">
        <v>79</v>
      </c>
      <c r="C75" s="20" t="s">
        <v>86</v>
      </c>
      <c r="D75" s="21">
        <v>2500</v>
      </c>
      <c r="E75" s="21">
        <v>5000</v>
      </c>
      <c r="F75" s="22">
        <v>0</v>
      </c>
      <c r="G75" s="23"/>
      <c r="H75" s="22">
        <f>(Table242325678910111213141516201921222325432567892410111213143456789101112134[[#This Row],[STOK]]-Table242325678910111213141516201921222325432567892410111213143456789101112134[[#This Row],[TERJUAL]])</f>
        <v>0</v>
      </c>
      <c r="I7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5" s="21">
        <f>(Table242325678910111213141516201921222325432567892410111213143456789101112134[[#This Row],[HARGA JUAL]]*Table242325678910111213141516201921222325432567892410111213143456789101112134[[#This Row],[TERJUAL]])</f>
        <v>0</v>
      </c>
      <c r="K75" s="21">
        <f>Table242325678910111213141516201921222325432567892410111213143456789101112134[[#This Row],[HARGA JUAL]]*Table242325678910111213141516201921222325432567892410111213143456789101112134[[#This Row],[SISA]]</f>
        <v>0</v>
      </c>
      <c r="L75" s="24">
        <f>Table242325678910111213141516201921222325432567892410111213143456789101112134[[#This Row],[HARGA POKOK]]*Table242325678910111213141516201921222325432567892410111213143456789101112134[[#This Row],[STOK]]</f>
        <v>0</v>
      </c>
      <c r="M75" s="24">
        <f>Table242325678910111213141516201921222325432567892410111213143456789101112134[[#This Row],[HARGA JUAL]]*Table242325678910111213141516201921222325432567892410111213143456789101112134[[#This Row],[STOK]]</f>
        <v>0</v>
      </c>
      <c r="N75" s="25"/>
    </row>
    <row r="76" spans="1:14" s="18" customFormat="1" x14ac:dyDescent="0.25">
      <c r="A76" s="10">
        <v>69</v>
      </c>
      <c r="B76" s="11" t="s">
        <v>87</v>
      </c>
      <c r="C76" s="11" t="s">
        <v>88</v>
      </c>
      <c r="D76" s="13">
        <v>19500</v>
      </c>
      <c r="E76" s="13">
        <v>40000</v>
      </c>
      <c r="F76" s="14">
        <v>2</v>
      </c>
      <c r="G76" s="15"/>
      <c r="H76" s="14">
        <f>(Table242325678910111213141516201921222325432567892410111213143456789101112134[[#This Row],[STOK]]-Table242325678910111213141516201921222325432567892410111213143456789101112134[[#This Row],[TERJUAL]])</f>
        <v>2</v>
      </c>
      <c r="I76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76" s="13">
        <f>(Table242325678910111213141516201921222325432567892410111213143456789101112134[[#This Row],[HARGA JUAL]]*Table242325678910111213141516201921222325432567892410111213143456789101112134[[#This Row],[TERJUAL]])</f>
        <v>0</v>
      </c>
      <c r="K76" s="13"/>
      <c r="L76" s="16"/>
      <c r="M76" s="16"/>
      <c r="N76" s="17"/>
    </row>
    <row r="77" spans="1:14" s="26" customFormat="1" x14ac:dyDescent="0.25">
      <c r="A77" s="19">
        <v>70</v>
      </c>
      <c r="B77" s="20" t="s">
        <v>89</v>
      </c>
      <c r="C77" s="20" t="s">
        <v>90</v>
      </c>
      <c r="D77" s="21">
        <v>17500</v>
      </c>
      <c r="E77" s="21">
        <v>40000</v>
      </c>
      <c r="F77" s="22">
        <v>3</v>
      </c>
      <c r="G77" s="23">
        <v>2</v>
      </c>
      <c r="H77" s="22">
        <f>(Table242325678910111213141516201921222325432567892410111213143456789101112134[[#This Row],[STOK]]-Table242325678910111213141516201921222325432567892410111213143456789101112134[[#This Row],[TERJUAL]])</f>
        <v>1</v>
      </c>
      <c r="I7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45000</v>
      </c>
      <c r="J77" s="21">
        <f>(Table242325678910111213141516201921222325432567892410111213143456789101112134[[#This Row],[HARGA JUAL]]*Table242325678910111213141516201921222325432567892410111213143456789101112134[[#This Row],[TERJUAL]])</f>
        <v>80000</v>
      </c>
      <c r="K77" s="21">
        <f>Table242325678910111213141516201921222325432567892410111213143456789101112134[[#This Row],[HARGA JUAL]]*Table242325678910111213141516201921222325432567892410111213143456789101112134[[#This Row],[SISA]]</f>
        <v>40000</v>
      </c>
      <c r="L77" s="24">
        <f>Table242325678910111213141516201921222325432567892410111213143456789101112134[[#This Row],[HARGA POKOK]]*Table242325678910111213141516201921222325432567892410111213143456789101112134[[#This Row],[STOK]]</f>
        <v>52500</v>
      </c>
      <c r="M77" s="24">
        <f>Table242325678910111213141516201921222325432567892410111213143456789101112134[[#This Row],[HARGA JUAL]]*Table242325678910111213141516201921222325432567892410111213143456789101112134[[#This Row],[STOK]]</f>
        <v>120000</v>
      </c>
      <c r="N77" s="25"/>
    </row>
    <row r="78" spans="1:14" s="18" customFormat="1" x14ac:dyDescent="0.25">
      <c r="A78" s="10">
        <v>71</v>
      </c>
      <c r="B78" s="11" t="s">
        <v>91</v>
      </c>
      <c r="C78" s="11" t="s">
        <v>92</v>
      </c>
      <c r="D78" s="13">
        <v>2500</v>
      </c>
      <c r="E78" s="13">
        <v>5000</v>
      </c>
      <c r="F78" s="14">
        <v>31</v>
      </c>
      <c r="G78" s="15">
        <v>23</v>
      </c>
      <c r="H78" s="14">
        <f>(Table242325678910111213141516201921222325432567892410111213143456789101112134[[#This Row],[STOK]]-Table242325678910111213141516201921222325432567892410111213143456789101112134[[#This Row],[TERJUAL]])</f>
        <v>8</v>
      </c>
      <c r="I78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57500</v>
      </c>
      <c r="J78" s="13">
        <f>(Table242325678910111213141516201921222325432567892410111213143456789101112134[[#This Row],[HARGA JUAL]]*Table242325678910111213141516201921222325432567892410111213143456789101112134[[#This Row],[TERJUAL]])</f>
        <v>115000</v>
      </c>
      <c r="K78" s="13">
        <f>Table242325678910111213141516201921222325432567892410111213143456789101112134[[#This Row],[HARGA JUAL]]*Table242325678910111213141516201921222325432567892410111213143456789101112134[[#This Row],[SISA]]</f>
        <v>40000</v>
      </c>
      <c r="L78" s="16">
        <f>Table242325678910111213141516201921222325432567892410111213143456789101112134[[#This Row],[HARGA POKOK]]*Table242325678910111213141516201921222325432567892410111213143456789101112134[[#This Row],[STOK]]</f>
        <v>77500</v>
      </c>
      <c r="M78" s="16">
        <f>Table242325678910111213141516201921222325432567892410111213143456789101112134[[#This Row],[HARGA JUAL]]*Table242325678910111213141516201921222325432567892410111213143456789101112134[[#This Row],[STOK]]</f>
        <v>155000</v>
      </c>
      <c r="N78" s="17"/>
    </row>
    <row r="79" spans="1:14" s="99" customFormat="1" x14ac:dyDescent="0.25">
      <c r="A79" s="92">
        <v>73</v>
      </c>
      <c r="B79" s="93" t="s">
        <v>93</v>
      </c>
      <c r="C79" s="93" t="s">
        <v>94</v>
      </c>
      <c r="D79" s="94">
        <v>502000</v>
      </c>
      <c r="E79" s="94">
        <v>550000</v>
      </c>
      <c r="F79" s="95">
        <v>214</v>
      </c>
      <c r="G79" s="96">
        <v>132</v>
      </c>
      <c r="H79" s="95">
        <f>(Table242325678910111213141516201921222325432567892410111213143456789101112134[[#This Row],[STOK]]-Table242325678910111213141516201921222325432567892410111213143456789101112134[[#This Row],[TERJUAL]])</f>
        <v>82</v>
      </c>
      <c r="I79" s="94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6336000</v>
      </c>
      <c r="J79" s="94">
        <f>(Table242325678910111213141516201921222325432567892410111213143456789101112134[[#This Row],[HARGA JUAL]]*Table242325678910111213141516201921222325432567892410111213143456789101112134[[#This Row],[TERJUAL]])</f>
        <v>72600000</v>
      </c>
      <c r="K79" s="94">
        <f>Table242325678910111213141516201921222325432567892410111213143456789101112134[[#This Row],[HARGA JUAL]]*Table242325678910111213141516201921222325432567892410111213143456789101112134[[#This Row],[SISA]]</f>
        <v>45100000</v>
      </c>
      <c r="L79" s="97">
        <f>Table242325678910111213141516201921222325432567892410111213143456789101112134[[#This Row],[HARGA POKOK]]*Table242325678910111213141516201921222325432567892410111213143456789101112134[[#This Row],[STOK]]</f>
        <v>107428000</v>
      </c>
      <c r="M79" s="97">
        <f>Table242325678910111213141516201921222325432567892410111213143456789101112134[[#This Row],[HARGA JUAL]]*Table242325678910111213141516201921222325432567892410111213143456789101112134[[#This Row],[STOK]]</f>
        <v>117700000</v>
      </c>
      <c r="N79" s="98"/>
    </row>
    <row r="80" spans="1:14" s="26" customFormat="1" x14ac:dyDescent="0.25">
      <c r="A80" s="19">
        <v>74</v>
      </c>
      <c r="B80" s="20" t="s">
        <v>95</v>
      </c>
      <c r="C80" s="20" t="s">
        <v>96</v>
      </c>
      <c r="D80" s="21">
        <v>395000</v>
      </c>
      <c r="E80" s="21">
        <v>530000</v>
      </c>
      <c r="F80" s="22"/>
      <c r="G80" s="23"/>
      <c r="H80" s="22">
        <f>(Table242325678910111213141516201921222325432567892410111213143456789101112134[[#This Row],[STOK]]-Table242325678910111213141516201921222325432567892410111213143456789101112134[[#This Row],[TERJUAL]])</f>
        <v>0</v>
      </c>
      <c r="I8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0" s="21">
        <f>(Table242325678910111213141516201921222325432567892410111213143456789101112134[[#This Row],[HARGA JUAL]]*Table242325678910111213141516201921222325432567892410111213143456789101112134[[#This Row],[TERJUAL]])</f>
        <v>0</v>
      </c>
      <c r="K80" s="21"/>
      <c r="L80" s="24"/>
      <c r="M80" s="24"/>
      <c r="N80" s="25"/>
    </row>
    <row r="81" spans="1:14" s="26" customFormat="1" x14ac:dyDescent="0.25">
      <c r="A81" s="19">
        <v>76</v>
      </c>
      <c r="B81" s="20" t="s">
        <v>95</v>
      </c>
      <c r="C81" s="20" t="s">
        <v>97</v>
      </c>
      <c r="D81" s="21">
        <v>480000</v>
      </c>
      <c r="E81" s="21">
        <v>550000</v>
      </c>
      <c r="F81" s="22">
        <v>0</v>
      </c>
      <c r="G81" s="23"/>
      <c r="H81" s="22">
        <f>(Table242325678910111213141516201921222325432567892410111213143456789101112134[[#This Row],[STOK]]-Table242325678910111213141516201921222325432567892410111213143456789101112134[[#This Row],[TERJUAL]])</f>
        <v>0</v>
      </c>
      <c r="I81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1" s="21">
        <f>(Table242325678910111213141516201921222325432567892410111213143456789101112134[[#This Row],[HARGA JUAL]]*Table242325678910111213141516201921222325432567892410111213143456789101112134[[#This Row],[TERJUAL]])</f>
        <v>0</v>
      </c>
      <c r="K81" s="21">
        <f>Table242325678910111213141516201921222325432567892410111213143456789101112134[[#This Row],[HARGA JUAL]]*Table242325678910111213141516201921222325432567892410111213143456789101112134[[#This Row],[SISA]]</f>
        <v>0</v>
      </c>
      <c r="L81" s="24">
        <f>Table242325678910111213141516201921222325432567892410111213143456789101112134[[#This Row],[HARGA POKOK]]*Table242325678910111213141516201921222325432567892410111213143456789101112134[[#This Row],[STOK]]</f>
        <v>0</v>
      </c>
      <c r="M81" s="24">
        <f>Table242325678910111213141516201921222325432567892410111213143456789101112134[[#This Row],[HARGA JUAL]]*Table242325678910111213141516201921222325432567892410111213143456789101112134[[#This Row],[STOK]]</f>
        <v>0</v>
      </c>
      <c r="N81" s="25"/>
    </row>
    <row r="82" spans="1:14" s="26" customFormat="1" x14ac:dyDescent="0.25">
      <c r="A82" s="10">
        <v>77</v>
      </c>
      <c r="B82" s="20" t="s">
        <v>98</v>
      </c>
      <c r="C82" s="20" t="s">
        <v>99</v>
      </c>
      <c r="D82" s="21">
        <v>11500</v>
      </c>
      <c r="E82" s="21">
        <v>17000</v>
      </c>
      <c r="F82" s="22">
        <v>100</v>
      </c>
      <c r="G82" s="23">
        <v>66</v>
      </c>
      <c r="H82" s="22">
        <f>(Table242325678910111213141516201921222325432567892410111213143456789101112134[[#This Row],[STOK]]-Table242325678910111213141516201921222325432567892410111213143456789101112134[[#This Row],[TERJUAL]])</f>
        <v>34</v>
      </c>
      <c r="I82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363000</v>
      </c>
      <c r="J82" s="21">
        <f>(Table242325678910111213141516201921222325432567892410111213143456789101112134[[#This Row],[HARGA JUAL]]*Table242325678910111213141516201921222325432567892410111213143456789101112134[[#This Row],[TERJUAL]])</f>
        <v>1122000</v>
      </c>
      <c r="K82" s="21">
        <f>Table242325678910111213141516201921222325432567892410111213143456789101112134[[#This Row],[HARGA JUAL]]*Table242325678910111213141516201921222325432567892410111213143456789101112134[[#This Row],[SISA]]</f>
        <v>578000</v>
      </c>
      <c r="L82" s="24">
        <f>Table242325678910111213141516201921222325432567892410111213143456789101112134[[#This Row],[HARGA POKOK]]*Table242325678910111213141516201921222325432567892410111213143456789101112134[[#This Row],[STOK]]</f>
        <v>1150000</v>
      </c>
      <c r="M82" s="24">
        <f>Table242325678910111213141516201921222325432567892410111213143456789101112134[[#This Row],[HARGA JUAL]]*Table242325678910111213141516201921222325432567892410111213143456789101112134[[#This Row],[STOK]]</f>
        <v>1700000</v>
      </c>
      <c r="N82" s="25"/>
    </row>
    <row r="83" spans="1:14" s="26" customFormat="1" x14ac:dyDescent="0.25">
      <c r="A83" s="19">
        <v>78</v>
      </c>
      <c r="B83" s="20" t="s">
        <v>98</v>
      </c>
      <c r="C83" s="20" t="s">
        <v>100</v>
      </c>
      <c r="D83" s="21">
        <v>11250</v>
      </c>
      <c r="E83" s="21">
        <v>17000</v>
      </c>
      <c r="F83" s="22">
        <v>117</v>
      </c>
      <c r="G83" s="23">
        <v>92</v>
      </c>
      <c r="H83" s="22">
        <f>(Table242325678910111213141516201921222325432567892410111213143456789101112134[[#This Row],[STOK]]-Table242325678910111213141516201921222325432567892410111213143456789101112134[[#This Row],[TERJUAL]])</f>
        <v>25</v>
      </c>
      <c r="I83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529000</v>
      </c>
      <c r="J83" s="21">
        <f>(Table242325678910111213141516201921222325432567892410111213143456789101112134[[#This Row],[HARGA JUAL]]*Table242325678910111213141516201921222325432567892410111213143456789101112134[[#This Row],[TERJUAL]])</f>
        <v>1564000</v>
      </c>
      <c r="K83" s="21">
        <f>Table242325678910111213141516201921222325432567892410111213143456789101112134[[#This Row],[HARGA JUAL]]*Table242325678910111213141516201921222325432567892410111213143456789101112134[[#This Row],[SISA]]</f>
        <v>425000</v>
      </c>
      <c r="L83" s="24">
        <f>Table242325678910111213141516201921222325432567892410111213143456789101112134[[#This Row],[HARGA POKOK]]*Table242325678910111213141516201921222325432567892410111213143456789101112134[[#This Row],[STOK]]</f>
        <v>1316250</v>
      </c>
      <c r="M83" s="24">
        <f>Table242325678910111213141516201921222325432567892410111213143456789101112134[[#This Row],[HARGA JUAL]]*Table242325678910111213141516201921222325432567892410111213143456789101112134[[#This Row],[STOK]]</f>
        <v>1989000</v>
      </c>
      <c r="N83" s="25" t="s">
        <v>30</v>
      </c>
    </row>
    <row r="84" spans="1:14" s="26" customFormat="1" x14ac:dyDescent="0.25">
      <c r="A84" s="19"/>
      <c r="B84" s="20" t="s">
        <v>185</v>
      </c>
      <c r="C84" s="20" t="s">
        <v>186</v>
      </c>
      <c r="D84" s="21">
        <v>20500</v>
      </c>
      <c r="E84" s="21">
        <v>28000</v>
      </c>
      <c r="F84" s="22">
        <v>40</v>
      </c>
      <c r="G84" s="23">
        <v>4</v>
      </c>
      <c r="H84" s="22">
        <f>(Table242325678910111213141516201921222325432567892410111213143456789101112134[[#This Row],[STOK]]-Table242325678910111213141516201921222325432567892410111213143456789101112134[[#This Row],[TERJUAL]])</f>
        <v>36</v>
      </c>
      <c r="I8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30000</v>
      </c>
      <c r="J84" s="21">
        <f>(Table242325678910111213141516201921222325432567892410111213143456789101112134[[#This Row],[HARGA JUAL]]*Table242325678910111213141516201921222325432567892410111213143456789101112134[[#This Row],[TERJUAL]])</f>
        <v>112000</v>
      </c>
      <c r="K84" s="21"/>
      <c r="L84" s="24"/>
      <c r="M84" s="24"/>
      <c r="N84" s="25"/>
    </row>
    <row r="85" spans="1:14" s="26" customFormat="1" x14ac:dyDescent="0.25">
      <c r="A85" s="19"/>
      <c r="B85" s="20" t="s">
        <v>187</v>
      </c>
      <c r="C85" s="20" t="s">
        <v>187</v>
      </c>
      <c r="D85" s="21">
        <v>7700</v>
      </c>
      <c r="E85" s="21">
        <v>11000</v>
      </c>
      <c r="F85" s="22">
        <v>30</v>
      </c>
      <c r="G85" s="23">
        <v>6</v>
      </c>
      <c r="H85" s="22">
        <f>(Table242325678910111213141516201921222325432567892410111213143456789101112134[[#This Row],[STOK]]-Table242325678910111213141516201921222325432567892410111213143456789101112134[[#This Row],[TERJUAL]])</f>
        <v>24</v>
      </c>
      <c r="I85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19800</v>
      </c>
      <c r="J85" s="21">
        <f>(Table242325678910111213141516201921222325432567892410111213143456789101112134[[#This Row],[HARGA JUAL]]*Table242325678910111213141516201921222325432567892410111213143456789101112134[[#This Row],[TERJUAL]])</f>
        <v>66000</v>
      </c>
      <c r="K85" s="21"/>
      <c r="L85" s="24"/>
      <c r="M85" s="24"/>
      <c r="N85" s="25"/>
    </row>
    <row r="86" spans="1:14" s="18" customFormat="1" x14ac:dyDescent="0.25">
      <c r="A86" s="10">
        <v>79</v>
      </c>
      <c r="B86" s="11" t="s">
        <v>101</v>
      </c>
      <c r="C86" s="11" t="s">
        <v>102</v>
      </c>
      <c r="D86" s="13">
        <v>12000</v>
      </c>
      <c r="E86" s="13">
        <v>18000</v>
      </c>
      <c r="F86" s="14">
        <v>0</v>
      </c>
      <c r="G86" s="15"/>
      <c r="H86" s="14">
        <f>(Table242325678910111213141516201921222325432567892410111213143456789101112134[[#This Row],[STOK]]-Table242325678910111213141516201921222325432567892410111213143456789101112134[[#This Row],[TERJUAL]])</f>
        <v>0</v>
      </c>
      <c r="I86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6" s="13">
        <f>(Table242325678910111213141516201921222325432567892410111213143456789101112134[[#This Row],[HARGA JUAL]]*Table242325678910111213141516201921222325432567892410111213143456789101112134[[#This Row],[TERJUAL]])</f>
        <v>0</v>
      </c>
      <c r="K86" s="13">
        <f>Table242325678910111213141516201921222325432567892410111213143456789101112134[[#This Row],[HARGA JUAL]]*Table242325678910111213141516201921222325432567892410111213143456789101112134[[#This Row],[SISA]]</f>
        <v>0</v>
      </c>
      <c r="L86" s="16">
        <f>Table242325678910111213141516201921222325432567892410111213143456789101112134[[#This Row],[HARGA POKOK]]*Table242325678910111213141516201921222325432567892410111213143456789101112134[[#This Row],[STOK]]</f>
        <v>0</v>
      </c>
      <c r="M86" s="16">
        <f>Table242325678910111213141516201921222325432567892410111213143456789101112134[[#This Row],[HARGA JUAL]]*Table242325678910111213141516201921222325432567892410111213143456789101112134[[#This Row],[STOK]]</f>
        <v>0</v>
      </c>
      <c r="N86" s="17"/>
    </row>
    <row r="87" spans="1:14" s="26" customFormat="1" x14ac:dyDescent="0.25">
      <c r="A87" s="19">
        <v>80</v>
      </c>
      <c r="B87" s="20" t="s">
        <v>101</v>
      </c>
      <c r="C87" s="20" t="s">
        <v>103</v>
      </c>
      <c r="D87" s="21">
        <v>14000</v>
      </c>
      <c r="E87" s="21">
        <v>37000</v>
      </c>
      <c r="F87" s="22">
        <v>0</v>
      </c>
      <c r="G87" s="23"/>
      <c r="H87" s="22">
        <f>(Table242325678910111213141516201921222325432567892410111213143456789101112134[[#This Row],[STOK]]-Table242325678910111213141516201921222325432567892410111213143456789101112134[[#This Row],[TERJUAL]])</f>
        <v>0</v>
      </c>
      <c r="I8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7" s="21">
        <f>(Table242325678910111213141516201921222325432567892410111213143456789101112134[[#This Row],[HARGA JUAL]]*Table242325678910111213141516201921222325432567892410111213143456789101112134[[#This Row],[TERJUAL]])</f>
        <v>0</v>
      </c>
      <c r="K87" s="21">
        <f>Table242325678910111213141516201921222325432567892410111213143456789101112134[[#This Row],[HARGA JUAL]]*Table242325678910111213141516201921222325432567892410111213143456789101112134[[#This Row],[SISA]]</f>
        <v>0</v>
      </c>
      <c r="L87" s="24">
        <f>Table242325678910111213141516201921222325432567892410111213143456789101112134[[#This Row],[HARGA POKOK]]*Table242325678910111213141516201921222325432567892410111213143456789101112134[[#This Row],[STOK]]</f>
        <v>0</v>
      </c>
      <c r="M87" s="24">
        <f>Table242325678910111213141516201921222325432567892410111213143456789101112134[[#This Row],[HARGA JUAL]]*Table242325678910111213141516201921222325432567892410111213143456789101112134[[#This Row],[STOK]]</f>
        <v>0</v>
      </c>
      <c r="N87" s="25"/>
    </row>
    <row r="88" spans="1:14" s="26" customFormat="1" x14ac:dyDescent="0.25">
      <c r="A88" s="10">
        <v>81</v>
      </c>
      <c r="B88" s="20" t="s">
        <v>101</v>
      </c>
      <c r="C88" s="20" t="s">
        <v>104</v>
      </c>
      <c r="D88" s="21">
        <v>13000</v>
      </c>
      <c r="E88" s="21">
        <v>32000</v>
      </c>
      <c r="F88" s="22">
        <v>0</v>
      </c>
      <c r="G88" s="23"/>
      <c r="H88" s="22">
        <f>(Table242325678910111213141516201921222325432567892410111213143456789101112134[[#This Row],[STOK]]-Table242325678910111213141516201921222325432567892410111213143456789101112134[[#This Row],[TERJUAL]])</f>
        <v>0</v>
      </c>
      <c r="I88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8" s="21">
        <f>(Table242325678910111213141516201921222325432567892410111213143456789101112134[[#This Row],[HARGA JUAL]]*Table242325678910111213141516201921222325432567892410111213143456789101112134[[#This Row],[TERJUAL]])</f>
        <v>0</v>
      </c>
      <c r="K88" s="21">
        <f>Table242325678910111213141516201921222325432567892410111213143456789101112134[[#This Row],[HARGA JUAL]]*Table242325678910111213141516201921222325432567892410111213143456789101112134[[#This Row],[SISA]]</f>
        <v>0</v>
      </c>
      <c r="L88" s="24">
        <f>Table242325678910111213141516201921222325432567892410111213143456789101112134[[#This Row],[HARGA POKOK]]*Table242325678910111213141516201921222325432567892410111213143456789101112134[[#This Row],[STOK]]</f>
        <v>0</v>
      </c>
      <c r="M88" s="24">
        <f>Table242325678910111213141516201921222325432567892410111213143456789101112134[[#This Row],[HARGA JUAL]]*Table242325678910111213141516201921222325432567892410111213143456789101112134[[#This Row],[STOK]]</f>
        <v>0</v>
      </c>
      <c r="N88" s="25"/>
    </row>
    <row r="89" spans="1:14" s="26" customFormat="1" x14ac:dyDescent="0.25">
      <c r="A89" s="19">
        <v>82</v>
      </c>
      <c r="B89" s="20" t="s">
        <v>105</v>
      </c>
      <c r="C89" s="20" t="s">
        <v>106</v>
      </c>
      <c r="D89" s="21">
        <v>20000</v>
      </c>
      <c r="E89" s="21">
        <v>40000</v>
      </c>
      <c r="F89" s="22">
        <v>0</v>
      </c>
      <c r="G89" s="23"/>
      <c r="H89" s="22">
        <f>(Table242325678910111213141516201921222325432567892410111213143456789101112134[[#This Row],[STOK]]-Table242325678910111213141516201921222325432567892410111213143456789101112134[[#This Row],[TERJUAL]])</f>
        <v>0</v>
      </c>
      <c r="I89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89" s="21">
        <f>(Table242325678910111213141516201921222325432567892410111213143456789101112134[[#This Row],[HARGA JUAL]]*Table242325678910111213141516201921222325432567892410111213143456789101112134[[#This Row],[TERJUAL]])</f>
        <v>0</v>
      </c>
      <c r="K89" s="21">
        <f>Table242325678910111213141516201921222325432567892410111213143456789101112134[[#This Row],[HARGA JUAL]]*Table242325678910111213141516201921222325432567892410111213143456789101112134[[#This Row],[SISA]]</f>
        <v>0</v>
      </c>
      <c r="L89" s="24">
        <f>Table242325678910111213141516201921222325432567892410111213143456789101112134[[#This Row],[HARGA POKOK]]*Table242325678910111213141516201921222325432567892410111213143456789101112134[[#This Row],[STOK]]</f>
        <v>0</v>
      </c>
      <c r="M89" s="24">
        <f>Table242325678910111213141516201921222325432567892410111213143456789101112134[[#This Row],[HARGA JUAL]]*Table242325678910111213141516201921222325432567892410111213143456789101112134[[#This Row],[STOK]]</f>
        <v>0</v>
      </c>
      <c r="N89" s="25"/>
    </row>
    <row r="90" spans="1:14" s="26" customFormat="1" x14ac:dyDescent="0.25">
      <c r="A90" s="10">
        <v>83</v>
      </c>
      <c r="B90" s="20" t="s">
        <v>105</v>
      </c>
      <c r="C90" s="20" t="s">
        <v>107</v>
      </c>
      <c r="D90" s="21">
        <v>26000</v>
      </c>
      <c r="E90" s="21">
        <v>45000</v>
      </c>
      <c r="F90" s="22">
        <v>0</v>
      </c>
      <c r="G90" s="23"/>
      <c r="H90" s="22">
        <f>(Table242325678910111213141516201921222325432567892410111213143456789101112134[[#This Row],[STOK]]-Table242325678910111213141516201921222325432567892410111213143456789101112134[[#This Row],[TERJUAL]])</f>
        <v>0</v>
      </c>
      <c r="I90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90" s="21">
        <f>(Table242325678910111213141516201921222325432567892410111213143456789101112134[[#This Row],[HARGA JUAL]]*Table242325678910111213141516201921222325432567892410111213143456789101112134[[#This Row],[TERJUAL]])</f>
        <v>0</v>
      </c>
      <c r="K90" s="21">
        <f>Table242325678910111213141516201921222325432567892410111213143456789101112134[[#This Row],[HARGA JUAL]]*Table242325678910111213141516201921222325432567892410111213143456789101112134[[#This Row],[SISA]]</f>
        <v>0</v>
      </c>
      <c r="L90" s="24">
        <f>Table242325678910111213141516201921222325432567892410111213143456789101112134[[#This Row],[HARGA POKOK]]*Table242325678910111213141516201921222325432567892410111213143456789101112134[[#This Row],[STOK]]</f>
        <v>0</v>
      </c>
      <c r="M90" s="24">
        <f>Table242325678910111213141516201921222325432567892410111213143456789101112134[[#This Row],[HARGA JUAL]]*Table242325678910111213141516201921222325432567892410111213143456789101112134[[#This Row],[STOK]]</f>
        <v>0</v>
      </c>
      <c r="N90" s="25"/>
    </row>
    <row r="91" spans="1:14" s="18" customFormat="1" x14ac:dyDescent="0.25">
      <c r="A91" s="19">
        <v>84</v>
      </c>
      <c r="B91" s="11" t="s">
        <v>178</v>
      </c>
      <c r="C91" s="11" t="s">
        <v>179</v>
      </c>
      <c r="D91" s="13">
        <v>40000</v>
      </c>
      <c r="E91" s="13">
        <v>60000</v>
      </c>
      <c r="F91" s="14">
        <v>15</v>
      </c>
      <c r="G91" s="15">
        <v>8</v>
      </c>
      <c r="H91" s="14">
        <f>(Table242325678910111213141516201921222325432567892410111213143456789101112134[[#This Row],[STOK]]-Table242325678910111213141516201921222325432567892410111213143456789101112134[[#This Row],[TERJUAL]])</f>
        <v>7</v>
      </c>
      <c r="I91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160000</v>
      </c>
      <c r="J91" s="13">
        <f>(Table242325678910111213141516201921222325432567892410111213143456789101112134[[#This Row],[HARGA JUAL]]*Table242325678910111213141516201921222325432567892410111213143456789101112134[[#This Row],[TERJUAL]])</f>
        <v>480000</v>
      </c>
      <c r="K91" s="13">
        <f>Table242325678910111213141516201921222325432567892410111213143456789101112134[[#This Row],[HARGA JUAL]]*Table242325678910111213141516201921222325432567892410111213143456789101112134[[#This Row],[SISA]]</f>
        <v>420000</v>
      </c>
      <c r="L91" s="16">
        <f>Table242325678910111213141516201921222325432567892410111213143456789101112134[[#This Row],[HARGA POKOK]]*Table242325678910111213141516201921222325432567892410111213143456789101112134[[#This Row],[STOK]]</f>
        <v>600000</v>
      </c>
      <c r="M91" s="16">
        <f>Table242325678910111213141516201921222325432567892410111213143456789101112134[[#This Row],[HARGA JUAL]]*Table242325678910111213141516201921222325432567892410111213143456789101112134[[#This Row],[STOK]]</f>
        <v>900000</v>
      </c>
      <c r="N91" s="17"/>
    </row>
    <row r="92" spans="1:14" s="18" customFormat="1" x14ac:dyDescent="0.25">
      <c r="A92" s="19"/>
      <c r="B92" s="11" t="s">
        <v>165</v>
      </c>
      <c r="C92" s="11" t="s">
        <v>166</v>
      </c>
      <c r="D92" s="13">
        <v>315000</v>
      </c>
      <c r="E92" s="13">
        <v>450000</v>
      </c>
      <c r="F92" s="14">
        <v>2</v>
      </c>
      <c r="G92" s="15">
        <v>2</v>
      </c>
      <c r="H92" s="14">
        <f>(Table242325678910111213141516201921222325432567892410111213143456789101112134[[#This Row],[STOK]]-Table242325678910111213141516201921222325432567892410111213143456789101112134[[#This Row],[TERJUAL]])</f>
        <v>0</v>
      </c>
      <c r="I92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270000</v>
      </c>
      <c r="J92" s="13">
        <f>(Table242325678910111213141516201921222325432567892410111213143456789101112134[[#This Row],[HARGA JUAL]]*Table242325678910111213141516201921222325432567892410111213143456789101112134[[#This Row],[TERJUAL]])</f>
        <v>900000</v>
      </c>
      <c r="K92" s="13"/>
      <c r="L92" s="16"/>
      <c r="M92" s="16"/>
      <c r="N92" s="17"/>
    </row>
    <row r="93" spans="1:14" s="18" customFormat="1" x14ac:dyDescent="0.25">
      <c r="A93" s="19"/>
      <c r="B93" s="11" t="s">
        <v>167</v>
      </c>
      <c r="C93" s="11" t="s">
        <v>168</v>
      </c>
      <c r="D93" s="13">
        <v>13500</v>
      </c>
      <c r="E93" s="13">
        <v>20000</v>
      </c>
      <c r="F93" s="14">
        <v>7</v>
      </c>
      <c r="G93" s="15">
        <v>5</v>
      </c>
      <c r="H93" s="14">
        <f>(Table242325678910111213141516201921222325432567892410111213143456789101112134[[#This Row],[STOK]]-Table242325678910111213141516201921222325432567892410111213143456789101112134[[#This Row],[TERJUAL]])</f>
        <v>2</v>
      </c>
      <c r="I93" s="13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32500</v>
      </c>
      <c r="J93" s="13">
        <f>(Table242325678910111213141516201921222325432567892410111213143456789101112134[[#This Row],[HARGA JUAL]]*Table242325678910111213141516201921222325432567892410111213143456789101112134[[#This Row],[TERJUAL]])</f>
        <v>100000</v>
      </c>
      <c r="K93" s="13"/>
      <c r="L93" s="16"/>
      <c r="M93" s="16"/>
      <c r="N93" s="17"/>
    </row>
    <row r="94" spans="1:14" s="26" customFormat="1" x14ac:dyDescent="0.25">
      <c r="A94" s="10">
        <v>85</v>
      </c>
      <c r="B94" s="20" t="s">
        <v>110</v>
      </c>
      <c r="C94" s="20" t="s">
        <v>111</v>
      </c>
      <c r="D94" s="21">
        <v>1000</v>
      </c>
      <c r="E94" s="21">
        <v>2000</v>
      </c>
      <c r="F94" s="22"/>
      <c r="G94" s="31"/>
      <c r="H94" s="22">
        <f>(Table242325678910111213141516201921222325432567892410111213143456789101112134[[#This Row],[STOK]]-Table242325678910111213141516201921222325432567892410111213143456789101112134[[#This Row],[TERJUAL]])</f>
        <v>0</v>
      </c>
      <c r="I94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94" s="21">
        <f>(Table242325678910111213141516201921222325432567892410111213143456789101112134[[#This Row],[HARGA JUAL]]*Table242325678910111213141516201921222325432567892410111213143456789101112134[[#This Row],[TERJUAL]])</f>
        <v>0</v>
      </c>
      <c r="K94" s="21">
        <f>Table242325678910111213141516201921222325432567892410111213143456789101112134[[#This Row],[HARGA JUAL]]*Table242325678910111213141516201921222325432567892410111213143456789101112134[[#This Row],[SISA]]</f>
        <v>0</v>
      </c>
      <c r="L94" s="24">
        <f>Table242325678910111213141516201921222325432567892410111213143456789101112134[[#This Row],[HARGA POKOK]]*Table242325678910111213141516201921222325432567892410111213143456789101112134[[#This Row],[STOK]]</f>
        <v>0</v>
      </c>
      <c r="M94" s="24">
        <f>Table242325678910111213141516201921222325432567892410111213143456789101112134[[#This Row],[HARGA JUAL]]*Table242325678910111213141516201921222325432567892410111213143456789101112134[[#This Row],[STOK]]</f>
        <v>0</v>
      </c>
      <c r="N94" s="25"/>
    </row>
    <row r="95" spans="1:14" s="91" customFormat="1" x14ac:dyDescent="0.25">
      <c r="A95" s="19">
        <v>86</v>
      </c>
      <c r="B95" s="84" t="s">
        <v>112</v>
      </c>
      <c r="C95" s="84" t="s">
        <v>113</v>
      </c>
      <c r="D95" s="85">
        <v>10040</v>
      </c>
      <c r="E95" s="86">
        <v>13000</v>
      </c>
      <c r="F95" s="87"/>
      <c r="G95" s="88">
        <v>1506</v>
      </c>
      <c r="H95" s="87">
        <f>(Table242325678910111213141516201921222325432567892410111213143456789101112134[[#This Row],[STOK]]-Table242325678910111213141516201921222325432567892410111213143456789101112134[[#This Row],[TERJUAL]])</f>
        <v>-1506</v>
      </c>
      <c r="I95" s="8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4457760</v>
      </c>
      <c r="J95" s="86">
        <f>(Table242325678910111213141516201921222325432567892410111213143456789101112134[[#This Row],[HARGA JUAL]]*Table242325678910111213141516201921222325432567892410111213143456789101112134[[#This Row],[TERJUAL]])</f>
        <v>19578000</v>
      </c>
      <c r="K95" s="86"/>
      <c r="L95" s="89"/>
      <c r="M95" s="89"/>
      <c r="N95" s="90"/>
    </row>
    <row r="96" spans="1:14" s="26" customFormat="1" x14ac:dyDescent="0.25">
      <c r="A96" s="19">
        <v>88</v>
      </c>
      <c r="B96" s="20" t="s">
        <v>114</v>
      </c>
      <c r="C96" s="20" t="s">
        <v>115</v>
      </c>
      <c r="D96" s="32">
        <v>8000</v>
      </c>
      <c r="E96" s="21">
        <v>12000</v>
      </c>
      <c r="F96" s="22">
        <v>0</v>
      </c>
      <c r="G96" s="33"/>
      <c r="H96" s="22">
        <f>(Table242325678910111213141516201921222325432567892410111213143456789101112134[[#This Row],[STOK]]-Table242325678910111213141516201921222325432567892410111213143456789101112134[[#This Row],[TERJUAL]])</f>
        <v>0</v>
      </c>
      <c r="I96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96" s="21">
        <f>(Table242325678910111213141516201921222325432567892410111213143456789101112134[[#This Row],[HARGA JUAL]]*Table242325678910111213141516201921222325432567892410111213143456789101112134[[#This Row],[TERJUAL]])</f>
        <v>0</v>
      </c>
      <c r="K96" s="21"/>
      <c r="L96" s="24"/>
      <c r="M96" s="24"/>
      <c r="N96" s="25"/>
    </row>
    <row r="97" spans="1:14" s="26" customFormat="1" x14ac:dyDescent="0.25">
      <c r="A97" s="10">
        <v>89</v>
      </c>
      <c r="B97" s="20" t="s">
        <v>116</v>
      </c>
      <c r="C97" s="20" t="s">
        <v>97</v>
      </c>
      <c r="D97" s="32">
        <v>9700</v>
      </c>
      <c r="E97" s="21">
        <v>12000</v>
      </c>
      <c r="F97" s="22"/>
      <c r="G97" s="33" t="s">
        <v>201</v>
      </c>
      <c r="H97" s="22">
        <f>(Table242325678910111213141516201921222325432567892410111213143456789101112134[[#This Row],[STOK]]-Table242325678910111213141516201921222325432567892410111213143456789101112134[[#This Row],[TERJUAL]])</f>
        <v>-25</v>
      </c>
      <c r="I97" s="21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57500</v>
      </c>
      <c r="J97" s="21">
        <f>(Table242325678910111213141516201921222325432567892410111213143456789101112134[[#This Row],[HARGA JUAL]]*Table242325678910111213141516201921222325432567892410111213143456789101112134[[#This Row],[TERJUAL]])</f>
        <v>300000</v>
      </c>
      <c r="K97" s="21"/>
      <c r="L97" s="24"/>
      <c r="M97" s="24"/>
      <c r="N97" s="25"/>
    </row>
    <row r="98" spans="1:14" s="26" customFormat="1" x14ac:dyDescent="0.25">
      <c r="A98" s="10"/>
      <c r="B98" s="34" t="s">
        <v>191</v>
      </c>
      <c r="C98" s="34" t="s">
        <v>191</v>
      </c>
      <c r="D98" s="35">
        <v>7000</v>
      </c>
      <c r="E98" s="36">
        <v>11000</v>
      </c>
      <c r="F98" s="39">
        <v>250</v>
      </c>
      <c r="G98" s="111" t="s">
        <v>202</v>
      </c>
      <c r="H98" s="39">
        <f>(Table242325678910111213141516201921222325432567892410111213143456789101112134[[#This Row],[STOK]]-Table242325678910111213141516201921222325432567892410111213143456789101112134[[#This Row],[TERJUAL]])</f>
        <v>242</v>
      </c>
      <c r="I98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32000</v>
      </c>
      <c r="J98" s="36">
        <f>(Table242325678910111213141516201921222325432567892410111213143456789101112134[[#This Row],[HARGA JUAL]]*Table242325678910111213141516201921222325432567892410111213143456789101112134[[#This Row],[TERJUAL]])</f>
        <v>88000</v>
      </c>
      <c r="K98" s="36"/>
      <c r="L98" s="40"/>
      <c r="M98" s="40"/>
      <c r="N98" s="41"/>
    </row>
    <row r="99" spans="1:14" s="26" customFormat="1" x14ac:dyDescent="0.25">
      <c r="A99" s="10"/>
      <c r="B99" s="34" t="s">
        <v>190</v>
      </c>
      <c r="C99" s="34" t="s">
        <v>190</v>
      </c>
      <c r="D99" s="35">
        <v>5000</v>
      </c>
      <c r="E99" s="36">
        <v>8000</v>
      </c>
      <c r="F99" s="39"/>
      <c r="G99" s="111" t="s">
        <v>203</v>
      </c>
      <c r="H99" s="39">
        <f>(Table242325678910111213141516201921222325432567892410111213143456789101112134[[#This Row],[STOK]]-Table242325678910111213141516201921222325432567892410111213143456789101112134[[#This Row],[TERJUAL]])</f>
        <v>-154</v>
      </c>
      <c r="I99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462000</v>
      </c>
      <c r="J99" s="36">
        <f>(Table242325678910111213141516201921222325432567892410111213143456789101112134[[#This Row],[HARGA JUAL]]*Table242325678910111213141516201921222325432567892410111213143456789101112134[[#This Row],[TERJUAL]])</f>
        <v>1232000</v>
      </c>
      <c r="K99" s="36"/>
      <c r="L99" s="40"/>
      <c r="M99" s="40"/>
      <c r="N99" s="41"/>
    </row>
    <row r="100" spans="1:14" s="26" customFormat="1" x14ac:dyDescent="0.25">
      <c r="A100" s="19">
        <v>90</v>
      </c>
      <c r="B100" s="34" t="s">
        <v>62</v>
      </c>
      <c r="C100" s="34" t="s">
        <v>164</v>
      </c>
      <c r="D100" s="35">
        <v>3000</v>
      </c>
      <c r="E100" s="36">
        <v>5000</v>
      </c>
      <c r="F100" s="37">
        <v>24</v>
      </c>
      <c r="G100" s="38">
        <v>5</v>
      </c>
      <c r="H100" s="39">
        <f>(Table242325678910111213141516201921222325432567892410111213143456789101112134[[#This Row],[STOK]]-Table242325678910111213141516201921222325432567892410111213143456789101112134[[#This Row],[TERJUAL]])</f>
        <v>19</v>
      </c>
      <c r="I100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10000</v>
      </c>
      <c r="J100" s="36">
        <f>(Table242325678910111213141516201921222325432567892410111213143456789101112134[[#This Row],[HARGA JUAL]]*Table242325678910111213141516201921222325432567892410111213143456789101112134[[#This Row],[TERJUAL]])</f>
        <v>25000</v>
      </c>
      <c r="K100" s="36">
        <f>(Table242325678910111213141516201921222325432567892410111213143456789101112134[[#This Row],[HARGA JUAL]]*Table242325678910111213141516201921222325432567892410111213143456789101112134[[#This Row],[SISA]])</f>
        <v>95000</v>
      </c>
      <c r="L100" s="40"/>
      <c r="M100" s="40"/>
      <c r="N100" s="41"/>
    </row>
    <row r="101" spans="1:14" s="26" customFormat="1" x14ac:dyDescent="0.25">
      <c r="A101" s="10">
        <v>91</v>
      </c>
      <c r="B101" s="34" t="s">
        <v>62</v>
      </c>
      <c r="C101" s="34" t="s">
        <v>75</v>
      </c>
      <c r="D101" s="35">
        <v>3000</v>
      </c>
      <c r="E101" s="36">
        <v>5000</v>
      </c>
      <c r="F101" s="37">
        <v>0</v>
      </c>
      <c r="G101" s="38"/>
      <c r="H101" s="39">
        <f>(Table242325678910111213141516201921222325432567892410111213143456789101112134[[#This Row],[STOK]]-Table242325678910111213141516201921222325432567892410111213143456789101112134[[#This Row],[TERJUAL]])</f>
        <v>0</v>
      </c>
      <c r="I101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0</v>
      </c>
      <c r="J101" s="36">
        <f>(Table242325678910111213141516201921222325432567892410111213143456789101112134[[#This Row],[HARGA JUAL]]*Table242325678910111213141516201921222325432567892410111213143456789101112134[[#This Row],[TERJUAL]])</f>
        <v>0</v>
      </c>
      <c r="K101" s="36">
        <f>(Table242325678910111213141516201921222325432567892410111213143456789101112134[[#This Row],[HARGA JUAL]]*Table242325678910111213141516201921222325432567892410111213143456789101112134[[#This Row],[SISA]])</f>
        <v>0</v>
      </c>
      <c r="L101" s="40"/>
      <c r="M101" s="40"/>
      <c r="N101" s="41"/>
    </row>
    <row r="102" spans="1:14" s="26" customFormat="1" x14ac:dyDescent="0.25">
      <c r="A102" s="19">
        <v>92</v>
      </c>
      <c r="B102" s="34" t="s">
        <v>62</v>
      </c>
      <c r="C102" s="34" t="s">
        <v>153</v>
      </c>
      <c r="D102" s="35">
        <v>3000</v>
      </c>
      <c r="E102" s="36">
        <v>5000</v>
      </c>
      <c r="F102" s="37">
        <v>30</v>
      </c>
      <c r="G102" s="38">
        <v>12</v>
      </c>
      <c r="H102" s="39">
        <f>(Table242325678910111213141516201921222325432567892410111213143456789101112134[[#This Row],[STOK]]-Table242325678910111213141516201921222325432567892410111213143456789101112134[[#This Row],[TERJUAL]])</f>
        <v>18</v>
      </c>
      <c r="I102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24000</v>
      </c>
      <c r="J102" s="36">
        <f>(Table242325678910111213141516201921222325432567892410111213143456789101112134[[#This Row],[HARGA JUAL]]*Table242325678910111213141516201921222325432567892410111213143456789101112134[[#This Row],[TERJUAL]])</f>
        <v>60000</v>
      </c>
      <c r="K102" s="36"/>
      <c r="L102" s="40"/>
      <c r="M102" s="40"/>
      <c r="N102" s="41"/>
    </row>
    <row r="103" spans="1:14" s="26" customFormat="1" x14ac:dyDescent="0.25">
      <c r="A103" s="10">
        <v>93</v>
      </c>
      <c r="B103" s="34" t="s">
        <v>62</v>
      </c>
      <c r="C103" s="34" t="s">
        <v>117</v>
      </c>
      <c r="D103" s="35">
        <v>3000</v>
      </c>
      <c r="E103" s="36">
        <v>5000</v>
      </c>
      <c r="F103" s="37">
        <v>22</v>
      </c>
      <c r="G103" s="38">
        <v>7</v>
      </c>
      <c r="H103" s="39">
        <f>(Table242325678910111213141516201921222325432567892410111213143456789101112134[[#This Row],[STOK]]-Table242325678910111213141516201921222325432567892410111213143456789101112134[[#This Row],[TERJUAL]])</f>
        <v>15</v>
      </c>
      <c r="I103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14000</v>
      </c>
      <c r="J103" s="36">
        <f>(Table242325678910111213141516201921222325432567892410111213143456789101112134[[#This Row],[HARGA JUAL]]*Table242325678910111213141516201921222325432567892410111213143456789101112134[[#This Row],[TERJUAL]])</f>
        <v>35000</v>
      </c>
      <c r="K103" s="36">
        <f>(Table242325678910111213141516201921222325432567892410111213143456789101112134[[#This Row],[HARGA JUAL]]*Table242325678910111213141516201921222325432567892410111213143456789101112134[[#This Row],[SISA]])</f>
        <v>75000</v>
      </c>
      <c r="L103" s="40"/>
      <c r="M103" s="40"/>
      <c r="N103" s="41"/>
    </row>
    <row r="104" spans="1:14" s="26" customFormat="1" x14ac:dyDescent="0.25">
      <c r="A104" s="19">
        <v>94</v>
      </c>
      <c r="B104" s="34" t="s">
        <v>62</v>
      </c>
      <c r="C104" s="34" t="s">
        <v>65</v>
      </c>
      <c r="D104" s="35">
        <v>3000</v>
      </c>
      <c r="E104" s="36">
        <v>5000</v>
      </c>
      <c r="F104" s="37">
        <v>20</v>
      </c>
      <c r="G104" s="38">
        <v>4</v>
      </c>
      <c r="H104" s="39">
        <f>(Table242325678910111213141516201921222325432567892410111213143456789101112134[[#This Row],[STOK]]-Table242325678910111213141516201921222325432567892410111213143456789101112134[[#This Row],[TERJUAL]])</f>
        <v>16</v>
      </c>
      <c r="I104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8000</v>
      </c>
      <c r="J104" s="36">
        <f>(Table242325678910111213141516201921222325432567892410111213143456789101112134[[#This Row],[HARGA JUAL]]*Table242325678910111213141516201921222325432567892410111213143456789101112134[[#This Row],[TERJUAL]])</f>
        <v>20000</v>
      </c>
      <c r="K104" s="36"/>
      <c r="L104" s="40"/>
      <c r="M104" s="40"/>
      <c r="N104" s="41"/>
    </row>
    <row r="105" spans="1:14" s="26" customFormat="1" x14ac:dyDescent="0.25">
      <c r="A105" s="10">
        <v>95</v>
      </c>
      <c r="B105" s="34" t="s">
        <v>62</v>
      </c>
      <c r="C105" s="34" t="s">
        <v>154</v>
      </c>
      <c r="D105" s="35">
        <v>3000</v>
      </c>
      <c r="E105" s="36">
        <v>5000</v>
      </c>
      <c r="F105" s="37">
        <v>7</v>
      </c>
      <c r="G105" s="38">
        <v>4</v>
      </c>
      <c r="H105" s="39">
        <f>(Table242325678910111213141516201921222325432567892410111213143456789101112134[[#This Row],[STOK]]-Table242325678910111213141516201921222325432567892410111213143456789101112134[[#This Row],[TERJUAL]])</f>
        <v>3</v>
      </c>
      <c r="I105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8000</v>
      </c>
      <c r="J105" s="36">
        <f>(Table242325678910111213141516201921222325432567892410111213143456789101112134[[#This Row],[HARGA JUAL]]*Table242325678910111213141516201921222325432567892410111213143456789101112134[[#This Row],[TERJUAL]])</f>
        <v>20000</v>
      </c>
      <c r="K105" s="36"/>
      <c r="L105" s="40"/>
      <c r="M105" s="40"/>
      <c r="N105" s="41"/>
    </row>
    <row r="106" spans="1:14" s="26" customFormat="1" x14ac:dyDescent="0.25">
      <c r="A106" s="19">
        <v>96</v>
      </c>
      <c r="B106" s="34" t="s">
        <v>62</v>
      </c>
      <c r="C106" s="34" t="s">
        <v>74</v>
      </c>
      <c r="D106" s="35">
        <v>5000</v>
      </c>
      <c r="E106" s="36">
        <v>10000</v>
      </c>
      <c r="F106" s="37">
        <v>15</v>
      </c>
      <c r="G106" s="38">
        <v>5</v>
      </c>
      <c r="H106" s="39">
        <f>(Table242325678910111213141516201921222325432567892410111213143456789101112134[[#This Row],[STOK]]-Table242325678910111213141516201921222325432567892410111213143456789101112134[[#This Row],[TERJUAL]])</f>
        <v>10</v>
      </c>
      <c r="I106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25000</v>
      </c>
      <c r="J106" s="36">
        <f>(Table242325678910111213141516201921222325432567892410111213143456789101112134[[#This Row],[HARGA JUAL]]*Table242325678910111213141516201921222325432567892410111213143456789101112134[[#This Row],[TERJUAL]])</f>
        <v>50000</v>
      </c>
      <c r="K106" s="36"/>
      <c r="L106" s="40"/>
      <c r="M106" s="40"/>
      <c r="N106" s="41"/>
    </row>
    <row r="107" spans="1:14" s="26" customFormat="1" x14ac:dyDescent="0.25">
      <c r="A107" s="10">
        <v>97</v>
      </c>
      <c r="B107" s="34" t="s">
        <v>62</v>
      </c>
      <c r="C107" s="34" t="s">
        <v>118</v>
      </c>
      <c r="D107" s="35">
        <v>2000</v>
      </c>
      <c r="E107" s="36">
        <v>5000</v>
      </c>
      <c r="F107" s="37">
        <v>11</v>
      </c>
      <c r="G107" s="38">
        <v>12</v>
      </c>
      <c r="H107" s="39">
        <f>(Table242325678910111213141516201921222325432567892410111213143456789101112134[[#This Row],[STOK]]-Table242325678910111213141516201921222325432567892410111213143456789101112134[[#This Row],[TERJUAL]])</f>
        <v>-1</v>
      </c>
      <c r="I107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36000</v>
      </c>
      <c r="J107" s="36">
        <f>(Table242325678910111213141516201921222325432567892410111213143456789101112134[[#This Row],[HARGA JUAL]]*Table242325678910111213141516201921222325432567892410111213143456789101112134[[#This Row],[TERJUAL]])</f>
        <v>60000</v>
      </c>
      <c r="K107" s="36">
        <f>Table242325678910111213141516201921222325432567892410111213143456789101112134[[#This Row],[HARGA JUAL]]*Table242325678910111213141516201921222325432567892410111213143456789101112134[[#This Row],[SISA]]</f>
        <v>-5000</v>
      </c>
      <c r="L107" s="40"/>
      <c r="M107" s="40"/>
      <c r="N107" s="41"/>
    </row>
    <row r="108" spans="1:14" s="26" customFormat="1" x14ac:dyDescent="0.25">
      <c r="A108" s="19">
        <v>98</v>
      </c>
      <c r="B108" s="34" t="s">
        <v>62</v>
      </c>
      <c r="C108" s="34" t="s">
        <v>73</v>
      </c>
      <c r="D108" s="35">
        <v>2500</v>
      </c>
      <c r="E108" s="36">
        <v>5000</v>
      </c>
      <c r="F108" s="37">
        <v>18</v>
      </c>
      <c r="G108" s="38">
        <v>16</v>
      </c>
      <c r="H108" s="39">
        <f>(Table242325678910111213141516201921222325432567892410111213143456789101112134[[#This Row],[STOK]]-Table242325678910111213141516201921222325432567892410111213143456789101112134[[#This Row],[TERJUAL]])</f>
        <v>2</v>
      </c>
      <c r="I108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40000</v>
      </c>
      <c r="J108" s="36">
        <f>(Table242325678910111213141516201921222325432567892410111213143456789101112134[[#This Row],[HARGA JUAL]]*Table242325678910111213141516201921222325432567892410111213143456789101112134[[#This Row],[TERJUAL]])</f>
        <v>80000</v>
      </c>
      <c r="K108" s="36">
        <f>Table242325678910111213141516201921222325432567892410111213143456789101112134[[#This Row],[HARGA JUAL]]*Table242325678910111213141516201921222325432567892410111213143456789101112134[[#This Row],[SISA]]</f>
        <v>10000</v>
      </c>
      <c r="L108" s="40"/>
      <c r="M108" s="40"/>
      <c r="N108" s="41"/>
    </row>
    <row r="109" spans="1:14" s="26" customFormat="1" x14ac:dyDescent="0.25">
      <c r="A109" s="10">
        <v>99</v>
      </c>
      <c r="B109" s="34" t="s">
        <v>62</v>
      </c>
      <c r="C109" s="34" t="s">
        <v>119</v>
      </c>
      <c r="D109" s="35">
        <v>2500</v>
      </c>
      <c r="E109" s="36">
        <v>5000</v>
      </c>
      <c r="F109" s="37">
        <v>50</v>
      </c>
      <c r="G109" s="38">
        <v>9</v>
      </c>
      <c r="H109" s="39">
        <f>(Table242325678910111213141516201921222325432567892410111213143456789101112134[[#This Row],[STOK]]-Table242325678910111213141516201921222325432567892410111213143456789101112134[[#This Row],[TERJUAL]])</f>
        <v>41</v>
      </c>
      <c r="I109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22500</v>
      </c>
      <c r="J109" s="36">
        <f>(Table242325678910111213141516201921222325432567892410111213143456789101112134[[#This Row],[HARGA JUAL]]*Table242325678910111213141516201921222325432567892410111213143456789101112134[[#This Row],[TERJUAL]])</f>
        <v>45000</v>
      </c>
      <c r="K109" s="36"/>
      <c r="L109" s="40"/>
      <c r="M109" s="40"/>
      <c r="N109" s="41"/>
    </row>
    <row r="110" spans="1:14" s="26" customFormat="1" x14ac:dyDescent="0.25">
      <c r="A110" s="19">
        <v>100</v>
      </c>
      <c r="B110" s="34" t="s">
        <v>62</v>
      </c>
      <c r="C110" s="34" t="s">
        <v>120</v>
      </c>
      <c r="D110" s="35">
        <v>3000</v>
      </c>
      <c r="E110" s="36">
        <v>5000</v>
      </c>
      <c r="F110" s="37">
        <v>8</v>
      </c>
      <c r="G110" s="38">
        <v>2</v>
      </c>
      <c r="H110" s="39">
        <f>(Table242325678910111213141516201921222325432567892410111213143456789101112134[[#This Row],[STOK]]-Table242325678910111213141516201921222325432567892410111213143456789101112134[[#This Row],[TERJUAL]])</f>
        <v>6</v>
      </c>
      <c r="I110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4000</v>
      </c>
      <c r="J110" s="36">
        <f>(Table242325678910111213141516201921222325432567892410111213143456789101112134[[#This Row],[HARGA JUAL]]*Table242325678910111213141516201921222325432567892410111213143456789101112134[[#This Row],[TERJUAL]])</f>
        <v>10000</v>
      </c>
      <c r="K110" s="36">
        <f>Table242325678910111213141516201921222325432567892410111213143456789101112134[[#This Row],[HARGA JUAL]]*Table242325678910111213141516201921222325432567892410111213143456789101112134[[#This Row],[SISA]]</f>
        <v>30000</v>
      </c>
      <c r="L110" s="40"/>
      <c r="M110" s="40"/>
      <c r="N110" s="41"/>
    </row>
    <row r="111" spans="1:14" s="26" customFormat="1" x14ac:dyDescent="0.25">
      <c r="A111" s="19"/>
      <c r="B111" s="34" t="s">
        <v>160</v>
      </c>
      <c r="C111" s="34" t="s">
        <v>161</v>
      </c>
      <c r="D111" s="35">
        <v>10000</v>
      </c>
      <c r="E111" s="36">
        <v>13000</v>
      </c>
      <c r="F111" s="37">
        <v>500</v>
      </c>
      <c r="G111" s="38">
        <v>117</v>
      </c>
      <c r="H111" s="39">
        <f>(Table242325678910111213141516201921222325432567892410111213143456789101112134[[#This Row],[STOK]]-Table242325678910111213141516201921222325432567892410111213143456789101112134[[#This Row],[TERJUAL]])</f>
        <v>383</v>
      </c>
      <c r="I111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351000</v>
      </c>
      <c r="J111" s="36">
        <f>(Table242325678910111213141516201921222325432567892410111213143456789101112134[[#This Row],[HARGA JUAL]]*Table242325678910111213141516201921222325432567892410111213143456789101112134[[#This Row],[TERJUAL]])</f>
        <v>1521000</v>
      </c>
      <c r="K111" s="36"/>
      <c r="L111" s="40"/>
      <c r="M111" s="40"/>
      <c r="N111" s="41"/>
    </row>
    <row r="112" spans="1:14" s="26" customFormat="1" x14ac:dyDescent="0.25">
      <c r="A112" s="10">
        <v>101</v>
      </c>
      <c r="B112" s="34" t="s">
        <v>188</v>
      </c>
      <c r="C112" s="34" t="s">
        <v>189</v>
      </c>
      <c r="D112" s="35">
        <v>120000</v>
      </c>
      <c r="E112" s="36">
        <v>130000</v>
      </c>
      <c r="F112" s="37">
        <v>173</v>
      </c>
      <c r="G112" s="38">
        <v>57</v>
      </c>
      <c r="H112" s="39">
        <f>(Table242325678910111213141516201921222325432567892410111213143456789101112134[[#This Row],[STOK]]-Table242325678910111213141516201921222325432567892410111213143456789101112134[[#This Row],[TERJUAL]])</f>
        <v>116</v>
      </c>
      <c r="I112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570000</v>
      </c>
      <c r="J112" s="36">
        <f>(Table242325678910111213141516201921222325432567892410111213143456789101112134[[#This Row],[HARGA JUAL]]*Table242325678910111213141516201921222325432567892410111213143456789101112134[[#This Row],[TERJUAL]])</f>
        <v>7410000</v>
      </c>
      <c r="K112" s="36">
        <f>Table242325678910111213141516201921222325432567892410111213143456789101112134[[#This Row],[HARGA JUAL]]*Table242325678910111213141516201921222325432567892410111213143456789101112134[[#This Row],[SISA]]</f>
        <v>15080000</v>
      </c>
      <c r="L112" s="40"/>
      <c r="M112" s="40"/>
      <c r="N112" s="41"/>
    </row>
    <row r="113" spans="1:21" s="26" customFormat="1" x14ac:dyDescent="0.25">
      <c r="A113" s="19">
        <v>102</v>
      </c>
      <c r="B113" s="34" t="s">
        <v>123</v>
      </c>
      <c r="C113" s="34" t="s">
        <v>124</v>
      </c>
      <c r="D113" s="35">
        <v>8000</v>
      </c>
      <c r="E113" s="36">
        <v>10000</v>
      </c>
      <c r="F113" s="37">
        <v>853</v>
      </c>
      <c r="G113" s="38">
        <v>408</v>
      </c>
      <c r="H113" s="39">
        <f>(Table242325678910111213141516201921222325432567892410111213143456789101112134[[#This Row],[STOK]]-Table242325678910111213141516201921222325432567892410111213143456789101112134[[#This Row],[TERJUAL]])</f>
        <v>445</v>
      </c>
      <c r="I113" s="36">
        <f>(Table242325678910111213141516201921222325432567892410111213143456789101112134[[#This Row],[HARGA JUAL]]*Table242325678910111213141516201921222325432567892410111213143456789101112134[[#This Row],[TERJUAL]])-(Table242325678910111213141516201921222325432567892410111213143456789101112134[[#This Row],[HARGA POKOK]]*Table242325678910111213141516201921222325432567892410111213143456789101112134[[#This Row],[TERJUAL]])</f>
        <v>816000</v>
      </c>
      <c r="J113" s="36">
        <f>(Table242325678910111213141516201921222325432567892410111213143456789101112134[[#This Row],[HARGA JUAL]]*Table242325678910111213141516201921222325432567892410111213143456789101112134[[#This Row],[TERJUAL]])</f>
        <v>4080000</v>
      </c>
      <c r="K113" s="36"/>
      <c r="L113" s="40"/>
      <c r="M113" s="40"/>
      <c r="N113" s="25"/>
    </row>
    <row r="114" spans="1:21" s="50" customFormat="1" x14ac:dyDescent="0.25">
      <c r="A114" s="190" t="s">
        <v>125</v>
      </c>
      <c r="B114" s="191"/>
      <c r="C114" s="100"/>
      <c r="D114" s="100"/>
      <c r="E114" s="100"/>
      <c r="F114" s="101"/>
      <c r="G114" s="101"/>
      <c r="H114" s="102"/>
      <c r="I114" s="103">
        <f>SUM(I5:I113)</f>
        <v>18708560</v>
      </c>
      <c r="J114" s="103">
        <f>SUM(J5:J113)</f>
        <v>137023000</v>
      </c>
      <c r="K114" s="103">
        <f>SUM(K5:K113)</f>
        <v>181961000</v>
      </c>
      <c r="L114" s="104">
        <f>SUM(L5:L113)</f>
        <v>232520750</v>
      </c>
      <c r="M114" s="104">
        <f>SUM(M5:M113)</f>
        <v>263211000</v>
      </c>
      <c r="N114" s="105"/>
    </row>
    <row r="115" spans="1:21" x14ac:dyDescent="0.25">
      <c r="O115" s="1"/>
      <c r="P115" s="1"/>
      <c r="Q115" s="1"/>
      <c r="R115" s="1"/>
      <c r="S115" s="1"/>
      <c r="T115" s="1"/>
      <c r="U115" s="1"/>
    </row>
    <row r="116" spans="1:21" x14ac:dyDescent="0.25">
      <c r="A116" s="42"/>
      <c r="B116" s="1"/>
      <c r="C116" s="1"/>
      <c r="E116" s="56" t="s">
        <v>176</v>
      </c>
      <c r="F116" s="56"/>
      <c r="G116" s="56"/>
      <c r="H116" s="56"/>
      <c r="I116" s="56"/>
      <c r="J116" s="56"/>
      <c r="K116" s="56"/>
      <c r="O116" s="1"/>
      <c r="P116" s="1"/>
      <c r="Q116" s="1"/>
      <c r="R116" s="1"/>
      <c r="S116" s="1"/>
      <c r="T116" s="1"/>
      <c r="U116" s="1"/>
    </row>
    <row r="117" spans="1:21" x14ac:dyDescent="0.25">
      <c r="A117" s="42" t="s">
        <v>155</v>
      </c>
      <c r="B117" s="1"/>
      <c r="C117" s="1"/>
      <c r="E117" s="43"/>
      <c r="F117" s="43"/>
      <c r="G117" s="44"/>
      <c r="H117" s="44"/>
      <c r="I117" s="1"/>
      <c r="J117" s="1"/>
      <c r="K117" s="1"/>
      <c r="L117" s="1"/>
      <c r="M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42" t="s">
        <v>126</v>
      </c>
      <c r="E118" s="43"/>
      <c r="F118" s="43"/>
      <c r="G118" s="4"/>
      <c r="H118" s="4"/>
      <c r="I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42" t="s">
        <v>127</v>
      </c>
      <c r="B119" s="1"/>
      <c r="C119" s="1"/>
      <c r="E119" s="26" t="s">
        <v>128</v>
      </c>
      <c r="F119" s="45"/>
      <c r="G119" s="46">
        <f>SUBTOTAL(109,Table242325678910111213141516201921222325432567892410111213143456789101112134[TOTAL H. B. LAKU TERJUAL])</f>
        <v>137023000</v>
      </c>
      <c r="H119" s="46"/>
      <c r="I119" s="46"/>
      <c r="J119" s="26"/>
      <c r="K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42"/>
      <c r="B120" s="1"/>
      <c r="C120" s="47"/>
      <c r="E120" s="26"/>
      <c r="F120" s="45"/>
      <c r="G120" s="46"/>
      <c r="H120" s="46"/>
      <c r="I120" s="46"/>
      <c r="J120" s="26"/>
      <c r="K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48" t="s">
        <v>1</v>
      </c>
      <c r="B121" s="49" t="s">
        <v>192</v>
      </c>
      <c r="C121" s="49"/>
      <c r="E121" s="26" t="s">
        <v>129</v>
      </c>
      <c r="F121" s="50" t="s">
        <v>130</v>
      </c>
      <c r="G121" s="51">
        <v>189000</v>
      </c>
      <c r="H121" s="51"/>
      <c r="I121" s="51"/>
      <c r="J121" s="26"/>
      <c r="K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48"/>
      <c r="B122" s="52" t="s">
        <v>131</v>
      </c>
      <c r="C122" s="53" t="s">
        <v>132</v>
      </c>
      <c r="E122" s="26" t="s">
        <v>125</v>
      </c>
      <c r="F122" s="26"/>
      <c r="G122" s="54">
        <f>(G119-G121)</f>
        <v>136834000</v>
      </c>
      <c r="H122" s="54"/>
      <c r="I122" s="54"/>
      <c r="J122" s="26"/>
      <c r="K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55"/>
      <c r="B123" s="53">
        <v>132</v>
      </c>
      <c r="C123" s="53">
        <v>25</v>
      </c>
      <c r="E123" s="26"/>
      <c r="G123" s="1"/>
      <c r="H123" s="1"/>
      <c r="I123" s="1"/>
      <c r="J123" s="1"/>
      <c r="K123" s="1"/>
      <c r="L123" s="1"/>
      <c r="O123" s="1"/>
      <c r="P123" s="1"/>
      <c r="Q123" s="1"/>
      <c r="R123" s="1"/>
      <c r="S123" s="1"/>
      <c r="T123" s="1"/>
      <c r="U123" s="1"/>
    </row>
    <row r="124" spans="1:21" x14ac:dyDescent="0.25">
      <c r="B124" s="56"/>
      <c r="C124" s="56"/>
      <c r="G124" s="1"/>
      <c r="H124" s="1"/>
      <c r="I124" s="1"/>
      <c r="J124" s="1"/>
      <c r="K124" s="1"/>
      <c r="L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57"/>
      <c r="B125" s="57"/>
      <c r="C125" s="57"/>
      <c r="G125" s="1"/>
      <c r="H125" s="1"/>
      <c r="I125" s="1"/>
      <c r="J125" s="1"/>
      <c r="K125" s="1"/>
      <c r="L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2"/>
      <c r="B126" s="2"/>
      <c r="G126" s="1"/>
      <c r="H126" s="1"/>
      <c r="I126" s="1"/>
      <c r="J126" s="1"/>
      <c r="K126" s="1"/>
      <c r="L126" s="1"/>
      <c r="O126" s="1"/>
      <c r="P126" s="1"/>
      <c r="Q126" s="1"/>
      <c r="R126" s="1"/>
      <c r="S126" s="1"/>
      <c r="T126" s="1"/>
      <c r="U126" s="1"/>
    </row>
    <row r="127" spans="1:21" x14ac:dyDescent="0.25">
      <c r="B127" s="56"/>
      <c r="C127" s="56"/>
      <c r="G127" s="1"/>
      <c r="H127" s="1"/>
      <c r="I127" s="1"/>
      <c r="J127" s="1"/>
      <c r="K127" s="1"/>
      <c r="L127" s="1"/>
      <c r="O127" s="1"/>
      <c r="P127" s="1"/>
      <c r="Q127" s="1"/>
      <c r="R127" s="1"/>
      <c r="S127" s="1"/>
      <c r="T127" s="1"/>
      <c r="U127" s="1"/>
    </row>
    <row r="128" spans="1:21" x14ac:dyDescent="0.25">
      <c r="B128" s="56"/>
      <c r="C128" s="56"/>
      <c r="G128" s="1"/>
      <c r="H128" s="1"/>
      <c r="I128" s="1"/>
      <c r="J128" s="1"/>
      <c r="K128" s="1"/>
      <c r="L128" s="1"/>
      <c r="O128" s="1"/>
      <c r="P128" s="1"/>
      <c r="Q128" s="1"/>
      <c r="R128" s="1"/>
      <c r="S128" s="1"/>
      <c r="T128" s="1"/>
      <c r="U128" s="1"/>
    </row>
    <row r="129" spans="1:21" x14ac:dyDescent="0.25">
      <c r="B129" s="56"/>
      <c r="C129" s="56"/>
      <c r="G129" s="1"/>
      <c r="H129" s="1"/>
      <c r="I129" s="1"/>
      <c r="J129" s="1"/>
      <c r="K129" s="1"/>
      <c r="L129" s="1"/>
      <c r="O129" s="1"/>
      <c r="P129" s="1"/>
      <c r="Q129" s="1"/>
      <c r="R129" s="1"/>
      <c r="S129" s="1"/>
      <c r="T129" s="1"/>
      <c r="U129" s="1"/>
    </row>
    <row r="130" spans="1:21" x14ac:dyDescent="0.25">
      <c r="B130" s="56"/>
      <c r="C130" s="56"/>
      <c r="G130" s="1"/>
      <c r="H130" s="1"/>
      <c r="I130" s="1"/>
      <c r="J130" s="1"/>
      <c r="K130" s="1"/>
      <c r="L130" s="1"/>
      <c r="O130" s="1"/>
      <c r="P130" s="1"/>
      <c r="Q130" s="1"/>
      <c r="R130" s="1"/>
      <c r="S130" s="1"/>
      <c r="T130" s="1"/>
      <c r="U130" s="1"/>
    </row>
    <row r="131" spans="1:21" x14ac:dyDescent="0.25">
      <c r="B131" s="56"/>
      <c r="C131" s="56"/>
      <c r="G131" s="1"/>
      <c r="H131" s="1"/>
      <c r="I131" s="1"/>
      <c r="J131" s="1"/>
      <c r="K131" s="1"/>
      <c r="L131" s="1"/>
      <c r="O131" s="1"/>
      <c r="P131" s="1"/>
      <c r="Q131" s="1"/>
      <c r="R131" s="1"/>
      <c r="S131" s="1"/>
      <c r="T131" s="1"/>
      <c r="U131" s="1"/>
    </row>
    <row r="132" spans="1:21" x14ac:dyDescent="0.25">
      <c r="B132" s="56"/>
      <c r="C132" s="56"/>
      <c r="G132" s="1"/>
      <c r="H132" s="1"/>
      <c r="I132" s="1"/>
      <c r="J132" s="1"/>
      <c r="K132" s="1"/>
      <c r="L132" s="1"/>
      <c r="O132" s="1"/>
      <c r="P132" s="1"/>
      <c r="Q132" s="1"/>
      <c r="R132" s="1"/>
      <c r="S132" s="1"/>
      <c r="T132" s="1"/>
      <c r="U132" s="1"/>
    </row>
    <row r="133" spans="1:21" x14ac:dyDescent="0.25">
      <c r="B133" s="56"/>
      <c r="C133" s="56"/>
      <c r="G133" s="1"/>
      <c r="H133" s="1"/>
      <c r="I133" s="1"/>
      <c r="J133" s="1"/>
      <c r="K133" s="1"/>
      <c r="L133" s="1"/>
      <c r="O133" s="1"/>
      <c r="P133" s="1"/>
      <c r="Q133" s="1"/>
      <c r="R133" s="1"/>
      <c r="S133" s="1"/>
      <c r="T133" s="1"/>
      <c r="U133" s="1"/>
    </row>
    <row r="134" spans="1:21" x14ac:dyDescent="0.25">
      <c r="B134" s="56"/>
      <c r="C134" s="56"/>
      <c r="G134" s="1"/>
      <c r="H134" s="1"/>
      <c r="I134" s="1"/>
      <c r="J134" s="1"/>
      <c r="K134" s="1"/>
      <c r="L134" s="1"/>
      <c r="O134" s="1"/>
      <c r="P134" s="1"/>
      <c r="Q134" s="1"/>
      <c r="R134" s="1"/>
      <c r="S134" s="1"/>
      <c r="T134" s="1"/>
      <c r="U134" s="1"/>
    </row>
    <row r="135" spans="1:21" x14ac:dyDescent="0.25">
      <c r="B135" s="56"/>
      <c r="C135" s="56"/>
      <c r="G135" s="1"/>
      <c r="H135" s="1"/>
      <c r="I135" s="1"/>
      <c r="J135" s="1"/>
      <c r="K135" s="1"/>
      <c r="L135" s="1"/>
      <c r="O135" s="1"/>
      <c r="P135" s="1"/>
      <c r="Q135" s="1"/>
      <c r="R135" s="1"/>
      <c r="S135" s="1"/>
      <c r="T135" s="1"/>
      <c r="U135" s="1"/>
    </row>
    <row r="136" spans="1:21" x14ac:dyDescent="0.25">
      <c r="B136" s="56"/>
      <c r="C136" s="56"/>
      <c r="G136" s="1"/>
      <c r="H136" s="1"/>
      <c r="I136" s="1"/>
      <c r="J136" s="1"/>
      <c r="K136" s="1"/>
      <c r="L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89" t="s">
        <v>133</v>
      </c>
      <c r="B137" s="189"/>
      <c r="C137" s="189"/>
      <c r="D137" s="189"/>
      <c r="G137" s="1"/>
      <c r="H137" s="1"/>
      <c r="I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89" t="s">
        <v>177</v>
      </c>
      <c r="B138" s="189"/>
      <c r="C138" s="189"/>
      <c r="D138" s="189"/>
      <c r="G138" s="1"/>
      <c r="H138" s="1"/>
      <c r="I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92" t="s">
        <v>134</v>
      </c>
      <c r="B139" s="192"/>
      <c r="C139" s="192"/>
      <c r="D139" s="192"/>
      <c r="G139" s="1"/>
      <c r="H139" s="1"/>
      <c r="I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93" t="s">
        <v>135</v>
      </c>
      <c r="B140" s="194"/>
      <c r="C140" s="109" t="s">
        <v>136</v>
      </c>
      <c r="D140" s="110"/>
      <c r="G140" s="1"/>
      <c r="H140" s="1"/>
      <c r="I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58" t="s">
        <v>137</v>
      </c>
      <c r="B141" s="59"/>
      <c r="C141" s="60"/>
      <c r="D141" s="61"/>
      <c r="E141" s="62"/>
      <c r="G141" s="1"/>
      <c r="H141" s="1"/>
      <c r="I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63" t="s">
        <v>138</v>
      </c>
      <c r="B142" s="64"/>
      <c r="C142" s="60">
        <v>136834000</v>
      </c>
      <c r="D142" s="65"/>
      <c r="E142" s="62"/>
      <c r="G142" s="1"/>
      <c r="H142" s="1"/>
      <c r="I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66"/>
      <c r="B143" s="67"/>
      <c r="C143" s="60"/>
      <c r="D143" s="65"/>
      <c r="E143" s="62"/>
      <c r="G143" s="1"/>
      <c r="H143" s="1"/>
      <c r="I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93" t="s">
        <v>139</v>
      </c>
      <c r="B144" s="194"/>
      <c r="C144" s="60"/>
      <c r="D144" s="61">
        <v>136834000</v>
      </c>
      <c r="E144" s="62"/>
      <c r="G144" s="1"/>
      <c r="H144" s="1"/>
      <c r="I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78" t="s">
        <v>140</v>
      </c>
      <c r="B145" s="79"/>
      <c r="C145" s="60"/>
      <c r="D145" s="65">
        <v>118125440</v>
      </c>
      <c r="E145" s="62"/>
      <c r="F145" s="68"/>
      <c r="G145" s="68"/>
      <c r="H145" s="42"/>
      <c r="I145" s="69"/>
      <c r="J145" s="1"/>
      <c r="K145" s="1"/>
      <c r="L145" s="1"/>
      <c r="M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95" t="s">
        <v>141</v>
      </c>
      <c r="B146" s="196"/>
      <c r="C146" s="70"/>
      <c r="D146" s="71">
        <f>(D144-D145)</f>
        <v>18708560</v>
      </c>
      <c r="G146" s="1"/>
      <c r="H146" s="1"/>
      <c r="I146" s="72"/>
      <c r="J146" s="1"/>
      <c r="K146" s="1"/>
      <c r="L146" s="72"/>
      <c r="M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58" t="s">
        <v>142</v>
      </c>
      <c r="B147" s="59"/>
      <c r="C147" s="60"/>
      <c r="D147" s="73"/>
      <c r="G147" s="1"/>
      <c r="H147" s="1"/>
      <c r="I147" s="72"/>
      <c r="J147" s="1"/>
      <c r="K147" s="1"/>
      <c r="L147" s="72"/>
      <c r="M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74" t="s">
        <v>143</v>
      </c>
      <c r="B148" s="75"/>
      <c r="C148" s="60">
        <v>4500000</v>
      </c>
      <c r="D148" s="65"/>
      <c r="G148" s="1"/>
      <c r="H148" s="1"/>
      <c r="I148" s="76"/>
      <c r="J148" s="1"/>
      <c r="K148" s="1"/>
      <c r="L148" s="72"/>
      <c r="M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78" t="s">
        <v>144</v>
      </c>
      <c r="B149" s="79"/>
      <c r="C149" s="60">
        <v>676000</v>
      </c>
      <c r="D149" s="65"/>
      <c r="G149" s="1"/>
      <c r="H149" s="1"/>
      <c r="I149" s="1"/>
      <c r="J149" s="1"/>
      <c r="K149" s="1"/>
      <c r="L149" s="72"/>
      <c r="M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78" t="s">
        <v>145</v>
      </c>
      <c r="B150" s="79"/>
      <c r="C150" s="60">
        <v>100000</v>
      </c>
      <c r="D150" s="65"/>
      <c r="G150" s="1"/>
      <c r="H150" s="1"/>
      <c r="I150" s="1"/>
      <c r="J150" s="1"/>
      <c r="K150" s="1"/>
      <c r="L150" s="72"/>
      <c r="M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85" t="s">
        <v>198</v>
      </c>
      <c r="B151" s="186"/>
      <c r="C151" s="60">
        <v>60000</v>
      </c>
      <c r="D151" s="65"/>
      <c r="G151" s="1"/>
      <c r="H151" s="1"/>
      <c r="I151" s="1"/>
      <c r="J151" s="1"/>
      <c r="K151" s="1"/>
      <c r="L151" s="72"/>
      <c r="M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85" t="s">
        <v>200</v>
      </c>
      <c r="B152" s="186"/>
      <c r="C152" s="60">
        <v>125000</v>
      </c>
      <c r="D152" s="65"/>
      <c r="G152" s="1"/>
      <c r="H152" s="1"/>
      <c r="I152" s="1"/>
      <c r="J152" s="1"/>
      <c r="K152" s="1"/>
      <c r="L152" s="72"/>
      <c r="M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97" t="s">
        <v>204</v>
      </c>
      <c r="B153" s="198"/>
      <c r="C153" s="60">
        <v>300000</v>
      </c>
      <c r="D153" s="65"/>
      <c r="G153" s="1"/>
      <c r="H153" s="1"/>
      <c r="I153" s="1"/>
      <c r="J153" s="1"/>
      <c r="K153" s="1"/>
      <c r="L153" s="72"/>
      <c r="M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85" t="s">
        <v>199</v>
      </c>
      <c r="B154" s="186"/>
      <c r="C154" s="60">
        <v>375000</v>
      </c>
      <c r="D154" s="65"/>
      <c r="G154" s="1"/>
      <c r="H154" s="1"/>
      <c r="I154" s="1"/>
      <c r="J154" s="1"/>
      <c r="K154" s="1"/>
      <c r="L154" s="72"/>
      <c r="M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93" t="s">
        <v>146</v>
      </c>
      <c r="B155" s="194"/>
      <c r="C155" s="55" t="s">
        <v>147</v>
      </c>
      <c r="D155" s="77">
        <v>6136000</v>
      </c>
      <c r="G155" s="1"/>
      <c r="H155" s="1"/>
      <c r="I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78" t="s">
        <v>148</v>
      </c>
      <c r="B156" s="79"/>
      <c r="C156" s="55"/>
      <c r="D156" s="65"/>
      <c r="G156" s="1"/>
      <c r="H156" s="1"/>
      <c r="I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58" t="s">
        <v>149</v>
      </c>
      <c r="B157" s="59"/>
      <c r="C157" s="25"/>
      <c r="D157" s="71">
        <f>(D146-D155)</f>
        <v>12572560</v>
      </c>
      <c r="G157" s="1"/>
      <c r="H157" s="1"/>
      <c r="I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U157" s="1"/>
    </row>
    <row r="158" spans="1:21" x14ac:dyDescent="0.25">
      <c r="B158" s="1"/>
      <c r="C158" s="1"/>
      <c r="G158" s="1"/>
      <c r="H158" s="1"/>
      <c r="I158" s="1"/>
      <c r="J158" s="1"/>
      <c r="K158" s="1"/>
      <c r="L158" s="1"/>
      <c r="M158" s="1"/>
      <c r="O158" s="1"/>
      <c r="P158" s="1"/>
      <c r="Q158" s="1"/>
      <c r="R158" s="1"/>
      <c r="S158" s="1"/>
      <c r="T158" s="1"/>
      <c r="U158" s="1"/>
    </row>
    <row r="159" spans="1:21" x14ac:dyDescent="0.25">
      <c r="B159" s="1"/>
      <c r="C159" s="1"/>
      <c r="G159" s="1"/>
      <c r="H159" s="1"/>
      <c r="I159" s="1"/>
      <c r="J159" s="1"/>
      <c r="K159" s="1"/>
      <c r="L159" s="1"/>
      <c r="M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81"/>
      <c r="B160" s="82"/>
      <c r="C160" s="83"/>
    </row>
    <row r="161" spans="1:21" x14ac:dyDescent="0.25">
      <c r="B161" s="1"/>
      <c r="C161" s="1"/>
      <c r="E161" s="3"/>
      <c r="F161" s="4"/>
      <c r="G161" s="4"/>
      <c r="H161" s="4"/>
      <c r="I161" s="47"/>
      <c r="J161" s="47"/>
      <c r="K161" s="1"/>
      <c r="L161"/>
      <c r="M161"/>
      <c r="N161"/>
      <c r="S161" s="1"/>
      <c r="T161" s="1"/>
      <c r="U161" s="1"/>
    </row>
    <row r="162" spans="1:21" x14ac:dyDescent="0.25">
      <c r="A162" s="80" t="s">
        <v>1</v>
      </c>
      <c r="B162" s="80" t="s">
        <v>151</v>
      </c>
      <c r="C162" s="80" t="s">
        <v>136</v>
      </c>
      <c r="D162" s="47"/>
      <c r="E162" s="4"/>
      <c r="F162" s="47"/>
      <c r="H162" s="1"/>
      <c r="I162"/>
      <c r="J162"/>
      <c r="K162"/>
      <c r="L162"/>
      <c r="M162"/>
      <c r="N162"/>
      <c r="P162" s="1"/>
      <c r="Q162" s="1"/>
      <c r="R162" s="1"/>
      <c r="S162" s="1"/>
      <c r="T162" s="1"/>
      <c r="U162" s="1"/>
    </row>
    <row r="163" spans="1:21" x14ac:dyDescent="0.25">
      <c r="A163" s="80">
        <v>1</v>
      </c>
      <c r="B163" s="112" t="s">
        <v>193</v>
      </c>
      <c r="C163" s="113">
        <v>9850000</v>
      </c>
      <c r="D163" s="47"/>
      <c r="G163" s="1"/>
      <c r="H163" s="1"/>
      <c r="I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80">
        <v>2</v>
      </c>
      <c r="B164" s="112" t="s">
        <v>194</v>
      </c>
      <c r="C164" s="113">
        <v>500000</v>
      </c>
      <c r="D164" s="47"/>
      <c r="G164" s="1"/>
      <c r="H164" s="1"/>
      <c r="I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80">
        <v>4</v>
      </c>
      <c r="B165" s="112" t="s">
        <v>195</v>
      </c>
      <c r="C165" s="113">
        <v>1210000</v>
      </c>
      <c r="D165" s="47"/>
      <c r="G165" s="1"/>
      <c r="H165" s="1"/>
      <c r="I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80">
        <v>5</v>
      </c>
      <c r="B166" s="112" t="s">
        <v>125</v>
      </c>
      <c r="C166" s="113">
        <f>SUM(C163:C165)</f>
        <v>11560000</v>
      </c>
      <c r="G166" s="1"/>
      <c r="H166" s="1"/>
      <c r="I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81"/>
      <c r="B167" s="82"/>
      <c r="C167" s="83"/>
    </row>
    <row r="168" spans="1:21" x14ac:dyDescent="0.25">
      <c r="A168" s="184" t="s">
        <v>150</v>
      </c>
      <c r="B168" s="184"/>
      <c r="C168" s="184"/>
    </row>
    <row r="169" spans="1:21" x14ac:dyDescent="0.25">
      <c r="A169" s="80" t="s">
        <v>1</v>
      </c>
      <c r="B169" s="80" t="s">
        <v>151</v>
      </c>
      <c r="C169" s="80" t="s">
        <v>136</v>
      </c>
    </row>
    <row r="170" spans="1:21" x14ac:dyDescent="0.25">
      <c r="A170" s="114">
        <v>1</v>
      </c>
      <c r="B170" s="115" t="s">
        <v>196</v>
      </c>
      <c r="C170" s="116"/>
      <c r="G170" s="1"/>
      <c r="H170" s="1"/>
      <c r="I170" s="1"/>
      <c r="J170" s="1"/>
      <c r="K170" s="1"/>
      <c r="L170" s="1"/>
      <c r="M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08">
        <v>2</v>
      </c>
      <c r="B171" s="106" t="s">
        <v>197</v>
      </c>
      <c r="C171" s="107">
        <v>150554293</v>
      </c>
      <c r="G171" s="1"/>
      <c r="H171" s="1"/>
      <c r="I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U171" s="1"/>
    </row>
    <row r="172" spans="1:21" x14ac:dyDescent="0.25">
      <c r="B172" s="1"/>
      <c r="C172" s="1"/>
      <c r="G172" s="1"/>
      <c r="H172" s="1"/>
      <c r="I172" s="1"/>
      <c r="J172" s="1"/>
      <c r="K172" s="1"/>
      <c r="L172" s="1"/>
      <c r="M172" s="1"/>
      <c r="O172" s="1"/>
      <c r="P172" s="1"/>
      <c r="Q172" s="1"/>
      <c r="R172" s="1"/>
      <c r="S172" s="1"/>
      <c r="T172" s="1"/>
      <c r="U172" s="1"/>
    </row>
    <row r="173" spans="1:21" x14ac:dyDescent="0.25">
      <c r="B173" s="1"/>
      <c r="C173" s="1"/>
      <c r="G173" s="1"/>
      <c r="H173" s="1"/>
      <c r="I173" s="1"/>
      <c r="J173" s="1"/>
      <c r="K173" s="1"/>
      <c r="L173" s="1"/>
      <c r="M173" s="1"/>
      <c r="O173" s="1"/>
      <c r="P173" s="1"/>
      <c r="Q173" s="1"/>
      <c r="R173" s="1"/>
      <c r="S173" s="1"/>
      <c r="T173" s="1"/>
      <c r="U173" s="1"/>
    </row>
    <row r="174" spans="1:21" x14ac:dyDescent="0.25">
      <c r="B174" s="1"/>
      <c r="C174" s="1"/>
      <c r="G174" s="1"/>
      <c r="H174" s="1"/>
      <c r="I174" s="1"/>
      <c r="J174" s="1"/>
      <c r="K174" s="1"/>
      <c r="L174" s="1"/>
      <c r="M174" s="1"/>
      <c r="O174" s="1"/>
      <c r="P174" s="1"/>
      <c r="Q174" s="1"/>
      <c r="R174" s="1"/>
      <c r="S174" s="1"/>
      <c r="T174" s="1"/>
      <c r="U174" s="1"/>
    </row>
    <row r="175" spans="1:21" x14ac:dyDescent="0.25">
      <c r="B175" s="1"/>
      <c r="C175" s="1"/>
      <c r="G175" s="1"/>
      <c r="H175" s="1"/>
      <c r="I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U175" s="1"/>
    </row>
    <row r="176" spans="1:21" x14ac:dyDescent="0.25">
      <c r="B176" s="1"/>
      <c r="C176" s="1"/>
      <c r="G176" s="1"/>
      <c r="H176" s="1"/>
      <c r="I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U176" s="1"/>
    </row>
    <row r="179" s="1" customFormat="1" x14ac:dyDescent="0.25"/>
  </sheetData>
  <mergeCells count="15">
    <mergeCell ref="A168:C168"/>
    <mergeCell ref="A151:B151"/>
    <mergeCell ref="A152:B152"/>
    <mergeCell ref="A1:N1"/>
    <mergeCell ref="A2:N2"/>
    <mergeCell ref="A114:B114"/>
    <mergeCell ref="A137:D137"/>
    <mergeCell ref="A138:D138"/>
    <mergeCell ref="A139:D139"/>
    <mergeCell ref="A140:B140"/>
    <mergeCell ref="A144:B144"/>
    <mergeCell ref="A146:B146"/>
    <mergeCell ref="A154:B154"/>
    <mergeCell ref="A155:B155"/>
    <mergeCell ref="A153:B153"/>
  </mergeCells>
  <pageMargins left="0.7" right="0.7" top="0.75" bottom="0.75" header="0.3" footer="0.3"/>
  <pageSetup scale="30" fitToHeight="0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71"/>
  <sheetViews>
    <sheetView topLeftCell="A136" workbookViewId="0">
      <selection sqref="A1:XFD1048576"/>
    </sheetView>
  </sheetViews>
  <sheetFormatPr defaultRowHeight="15.75" x14ac:dyDescent="0.25"/>
  <cols>
    <col min="1" max="1" width="6.28515625" style="1" customWidth="1"/>
    <col min="2" max="2" width="36.140625" style="47" customWidth="1"/>
    <col min="3" max="3" width="31.7109375" style="2" customWidth="1"/>
    <col min="4" max="4" width="22" style="1" customWidth="1"/>
    <col min="5" max="5" width="21.28515625" style="1" bestFit="1" customWidth="1"/>
    <col min="6" max="6" width="9.5703125" style="1" customWidth="1"/>
    <col min="7" max="7" width="19.85546875" style="47" customWidth="1"/>
    <col min="8" max="8" width="14.28515625" style="3" customWidth="1"/>
    <col min="9" max="9" width="19.5703125" style="4" customWidth="1"/>
    <col min="10" max="10" width="27.7109375" style="4" customWidth="1"/>
    <col min="11" max="11" width="28.7109375" style="4" customWidth="1"/>
    <col min="12" max="12" width="25.28515625" style="47" bestFit="1" customWidth="1"/>
    <col min="13" max="13" width="20.7109375" style="47" customWidth="1"/>
    <col min="14" max="14" width="10.5703125" style="1" customWidth="1"/>
    <col min="22" max="16384" width="9.140625" style="1"/>
  </cols>
  <sheetData>
    <row r="1" spans="1:21" x14ac:dyDescent="0.2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"/>
      <c r="P1" s="1"/>
      <c r="Q1" s="1"/>
      <c r="R1" s="1"/>
      <c r="S1" s="1"/>
      <c r="T1" s="1"/>
      <c r="U1" s="1"/>
    </row>
    <row r="2" spans="1:21" x14ac:dyDescent="0.25">
      <c r="A2" s="188" t="s">
        <v>205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"/>
      <c r="P2" s="1"/>
      <c r="Q2" s="1"/>
      <c r="R2" s="1"/>
      <c r="S2" s="1"/>
      <c r="T2" s="1"/>
      <c r="U2" s="1"/>
    </row>
    <row r="3" spans="1:21" x14ac:dyDescent="0.25">
      <c r="O3" s="1"/>
      <c r="P3" s="1"/>
      <c r="Q3" s="1"/>
      <c r="R3" s="1"/>
      <c r="S3" s="1"/>
      <c r="T3" s="1"/>
      <c r="U3" s="1"/>
    </row>
    <row r="4" spans="1:21" x14ac:dyDescent="0.25">
      <c r="A4" s="5" t="s">
        <v>1</v>
      </c>
      <c r="B4" s="6" t="s">
        <v>2</v>
      </c>
      <c r="C4" s="7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8" t="s">
        <v>8</v>
      </c>
      <c r="I4" s="9" t="s">
        <v>9</v>
      </c>
      <c r="J4" s="9" t="s">
        <v>10</v>
      </c>
      <c r="K4" s="9" t="s">
        <v>11</v>
      </c>
      <c r="L4" s="6" t="s">
        <v>12</v>
      </c>
      <c r="M4" s="6" t="s">
        <v>13</v>
      </c>
      <c r="N4" s="6" t="s">
        <v>14</v>
      </c>
      <c r="O4" s="1"/>
      <c r="P4" s="1"/>
      <c r="Q4" s="1"/>
      <c r="R4" s="1"/>
      <c r="S4" s="1"/>
      <c r="T4" s="1"/>
      <c r="U4" s="1"/>
    </row>
    <row r="5" spans="1:21" s="18" customFormat="1" x14ac:dyDescent="0.25">
      <c r="A5" s="10">
        <v>1</v>
      </c>
      <c r="B5" s="11" t="s">
        <v>15</v>
      </c>
      <c r="C5" s="11" t="s">
        <v>16</v>
      </c>
      <c r="D5" s="12">
        <v>88000</v>
      </c>
      <c r="E5" s="13">
        <v>120000</v>
      </c>
      <c r="F5" s="14">
        <v>106</v>
      </c>
      <c r="G5" s="15">
        <v>29</v>
      </c>
      <c r="H5" s="14">
        <f>(Table2423256789101112131415162019212223254325678924101112131434567891011121343[[#This Row],[STOK]]-Table2423256789101112131415162019212223254325678924101112131434567891011121343[[#This Row],[TERJUAL]])</f>
        <v>77</v>
      </c>
      <c r="I5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928000</v>
      </c>
      <c r="J5" s="13">
        <f>(Table2423256789101112131415162019212223254325678924101112131434567891011121343[[#This Row],[HARGA JUAL]]*Table2423256789101112131415162019212223254325678924101112131434567891011121343[[#This Row],[TERJUAL]])</f>
        <v>3480000</v>
      </c>
      <c r="K5" s="13">
        <f>Table2423256789101112131415162019212223254325678924101112131434567891011121343[[#This Row],[HARGA JUAL]]*Table2423256789101112131415162019212223254325678924101112131434567891011121343[[#This Row],[SISA]]</f>
        <v>9240000</v>
      </c>
      <c r="L5" s="16">
        <f>Table2423256789101112131415162019212223254325678924101112131434567891011121343[[#This Row],[HARGA POKOK]]*Table2423256789101112131415162019212223254325678924101112131434567891011121343[[#This Row],[STOK]]</f>
        <v>9328000</v>
      </c>
      <c r="M5" s="16">
        <f>Table2423256789101112131415162019212223254325678924101112131434567891011121343[[#This Row],[HARGA JUAL]]*Table2423256789101112131415162019212223254325678924101112131434567891011121343[[#This Row],[STOK]]</f>
        <v>12720000</v>
      </c>
      <c r="N5" s="17"/>
    </row>
    <row r="6" spans="1:21" s="26" customFormat="1" x14ac:dyDescent="0.25">
      <c r="A6" s="19">
        <v>2</v>
      </c>
      <c r="B6" s="20" t="s">
        <v>15</v>
      </c>
      <c r="C6" s="20" t="s">
        <v>17</v>
      </c>
      <c r="D6" s="21">
        <v>92000</v>
      </c>
      <c r="E6" s="21">
        <v>118000</v>
      </c>
      <c r="F6" s="22">
        <v>71</v>
      </c>
      <c r="G6" s="23">
        <v>14</v>
      </c>
      <c r="H6" s="22">
        <f>(Table2423256789101112131415162019212223254325678924101112131434567891011121343[[#This Row],[STOK]]-Table2423256789101112131415162019212223254325678924101112131434567891011121343[[#This Row],[TERJUAL]])</f>
        <v>57</v>
      </c>
      <c r="I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364000</v>
      </c>
      <c r="J6" s="21">
        <f>(Table2423256789101112131415162019212223254325678924101112131434567891011121343[[#This Row],[HARGA JUAL]]*Table2423256789101112131415162019212223254325678924101112131434567891011121343[[#This Row],[TERJUAL]])</f>
        <v>1652000</v>
      </c>
      <c r="K6" s="21">
        <f>Table2423256789101112131415162019212223254325678924101112131434567891011121343[[#This Row],[HARGA JUAL]]*Table2423256789101112131415162019212223254325678924101112131434567891011121343[[#This Row],[SISA]]</f>
        <v>6726000</v>
      </c>
      <c r="L6" s="24">
        <f>Table2423256789101112131415162019212223254325678924101112131434567891011121343[[#This Row],[HARGA POKOK]]*Table2423256789101112131415162019212223254325678924101112131434567891011121343[[#This Row],[STOK]]</f>
        <v>6532000</v>
      </c>
      <c r="M6" s="24">
        <f>Table2423256789101112131415162019212223254325678924101112131434567891011121343[[#This Row],[HARGA JUAL]]*Table2423256789101112131415162019212223254325678924101112131434567891011121343[[#This Row],[STOK]]</f>
        <v>8378000</v>
      </c>
      <c r="N6" s="25"/>
    </row>
    <row r="7" spans="1:21" s="26" customFormat="1" x14ac:dyDescent="0.25">
      <c r="A7" s="10">
        <v>3</v>
      </c>
      <c r="B7" s="20" t="s">
        <v>15</v>
      </c>
      <c r="C7" s="20" t="s">
        <v>18</v>
      </c>
      <c r="D7" s="21">
        <v>78000</v>
      </c>
      <c r="E7" s="21">
        <v>95000</v>
      </c>
      <c r="F7" s="22">
        <v>13</v>
      </c>
      <c r="G7" s="23">
        <v>1</v>
      </c>
      <c r="H7" s="22">
        <f>(Table2423256789101112131415162019212223254325678924101112131434567891011121343[[#This Row],[STOK]]-Table2423256789101112131415162019212223254325678924101112131434567891011121343[[#This Row],[TERJUAL]])</f>
        <v>12</v>
      </c>
      <c r="I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17000</v>
      </c>
      <c r="J7" s="21">
        <f>(Table2423256789101112131415162019212223254325678924101112131434567891011121343[[#This Row],[HARGA JUAL]]*Table2423256789101112131415162019212223254325678924101112131434567891011121343[[#This Row],[TERJUAL]])</f>
        <v>95000</v>
      </c>
      <c r="K7" s="21">
        <f>Table2423256789101112131415162019212223254325678924101112131434567891011121343[[#This Row],[HARGA JUAL]]*Table2423256789101112131415162019212223254325678924101112131434567891011121343[[#This Row],[SISA]]</f>
        <v>1140000</v>
      </c>
      <c r="L7" s="24">
        <f>Table2423256789101112131415162019212223254325678924101112131434567891011121343[[#This Row],[HARGA POKOK]]*Table2423256789101112131415162019212223254325678924101112131434567891011121343[[#This Row],[STOK]]</f>
        <v>1014000</v>
      </c>
      <c r="M7" s="24">
        <f>Table2423256789101112131415162019212223254325678924101112131434567891011121343[[#This Row],[HARGA JUAL]]*Table2423256789101112131415162019212223254325678924101112131434567891011121343[[#This Row],[STOK]]</f>
        <v>1235000</v>
      </c>
      <c r="N7" s="25"/>
    </row>
    <row r="8" spans="1:21" s="26" customFormat="1" x14ac:dyDescent="0.25">
      <c r="A8" s="19">
        <v>4</v>
      </c>
      <c r="B8" s="20" t="s">
        <v>15</v>
      </c>
      <c r="C8" s="20" t="s">
        <v>19</v>
      </c>
      <c r="D8" s="21">
        <v>79500</v>
      </c>
      <c r="E8" s="21">
        <v>110000</v>
      </c>
      <c r="F8" s="22">
        <v>83</v>
      </c>
      <c r="G8" s="23">
        <v>27</v>
      </c>
      <c r="H8" s="22">
        <f>(Table2423256789101112131415162019212223254325678924101112131434567891011121343[[#This Row],[STOK]]-Table2423256789101112131415162019212223254325678924101112131434567891011121343[[#This Row],[TERJUAL]])</f>
        <v>56</v>
      </c>
      <c r="I8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823500</v>
      </c>
      <c r="J8" s="21">
        <f>(Table2423256789101112131415162019212223254325678924101112131434567891011121343[[#This Row],[HARGA JUAL]]*Table2423256789101112131415162019212223254325678924101112131434567891011121343[[#This Row],[TERJUAL]])</f>
        <v>2970000</v>
      </c>
      <c r="K8" s="21">
        <f>Table2423256789101112131415162019212223254325678924101112131434567891011121343[[#This Row],[HARGA JUAL]]*Table2423256789101112131415162019212223254325678924101112131434567891011121343[[#This Row],[SISA]]</f>
        <v>6160000</v>
      </c>
      <c r="L8" s="24">
        <f>Table2423256789101112131415162019212223254325678924101112131434567891011121343[[#This Row],[HARGA POKOK]]*Table2423256789101112131415162019212223254325678924101112131434567891011121343[[#This Row],[STOK]]</f>
        <v>6598500</v>
      </c>
      <c r="M8" s="24">
        <f>Table2423256789101112131415162019212223254325678924101112131434567891011121343[[#This Row],[HARGA JUAL]]*Table2423256789101112131415162019212223254325678924101112131434567891011121343[[#This Row],[STOK]]</f>
        <v>9130000</v>
      </c>
      <c r="N8" s="25"/>
    </row>
    <row r="9" spans="1:21" s="26" customFormat="1" x14ac:dyDescent="0.25">
      <c r="A9" s="10">
        <v>5</v>
      </c>
      <c r="B9" s="20" t="s">
        <v>15</v>
      </c>
      <c r="C9" s="20" t="s">
        <v>20</v>
      </c>
      <c r="D9" s="21">
        <v>72500</v>
      </c>
      <c r="E9" s="21">
        <v>110000</v>
      </c>
      <c r="F9" s="22">
        <v>141</v>
      </c>
      <c r="G9" s="23">
        <v>12</v>
      </c>
      <c r="H9" s="22">
        <f>(Table2423256789101112131415162019212223254325678924101112131434567891011121343[[#This Row],[STOK]]-Table2423256789101112131415162019212223254325678924101112131434567891011121343[[#This Row],[TERJUAL]])</f>
        <v>129</v>
      </c>
      <c r="I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450000</v>
      </c>
      <c r="J9" s="21">
        <f>(Table2423256789101112131415162019212223254325678924101112131434567891011121343[[#This Row],[HARGA JUAL]]*Table2423256789101112131415162019212223254325678924101112131434567891011121343[[#This Row],[TERJUAL]])</f>
        <v>1320000</v>
      </c>
      <c r="K9" s="21">
        <f>Table2423256789101112131415162019212223254325678924101112131434567891011121343[[#This Row],[HARGA JUAL]]*Table2423256789101112131415162019212223254325678924101112131434567891011121343[[#This Row],[SISA]]</f>
        <v>14190000</v>
      </c>
      <c r="L9" s="24">
        <f>Table2423256789101112131415162019212223254325678924101112131434567891011121343[[#This Row],[HARGA POKOK]]*Table2423256789101112131415162019212223254325678924101112131434567891011121343[[#This Row],[STOK]]</f>
        <v>10222500</v>
      </c>
      <c r="M9" s="24">
        <f>Table2423256789101112131415162019212223254325678924101112131434567891011121343[[#This Row],[HARGA JUAL]]*Table2423256789101112131415162019212223254325678924101112131434567891011121343[[#This Row],[STOK]]</f>
        <v>15510000</v>
      </c>
      <c r="N9" s="25"/>
    </row>
    <row r="10" spans="1:21" s="26" customFormat="1" x14ac:dyDescent="0.25">
      <c r="A10" s="10"/>
      <c r="B10" s="20" t="s">
        <v>15</v>
      </c>
      <c r="C10" s="20" t="s">
        <v>157</v>
      </c>
      <c r="D10" s="21">
        <v>78500</v>
      </c>
      <c r="E10" s="21">
        <v>115000</v>
      </c>
      <c r="F10" s="22">
        <v>41</v>
      </c>
      <c r="G10" s="23">
        <v>5</v>
      </c>
      <c r="H10" s="22">
        <f>(Table2423256789101112131415162019212223254325678924101112131434567891011121343[[#This Row],[STOK]]-Table2423256789101112131415162019212223254325678924101112131434567891011121343[[#This Row],[TERJUAL]])</f>
        <v>36</v>
      </c>
      <c r="I1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182500</v>
      </c>
      <c r="J10" s="21">
        <f>(Table2423256789101112131415162019212223254325678924101112131434567891011121343[[#This Row],[HARGA JUAL]]*Table2423256789101112131415162019212223254325678924101112131434567891011121343[[#This Row],[TERJUAL]])</f>
        <v>575000</v>
      </c>
      <c r="K10" s="21"/>
      <c r="L10" s="24"/>
      <c r="M10" s="24"/>
      <c r="N10" s="25"/>
    </row>
    <row r="11" spans="1:21" s="26" customFormat="1" x14ac:dyDescent="0.25">
      <c r="A11" s="19">
        <v>6</v>
      </c>
      <c r="B11" s="20" t="s">
        <v>15</v>
      </c>
      <c r="C11" s="20" t="s">
        <v>21</v>
      </c>
      <c r="D11" s="21">
        <v>158000</v>
      </c>
      <c r="E11" s="21">
        <v>170000</v>
      </c>
      <c r="F11" s="22">
        <v>3</v>
      </c>
      <c r="G11" s="23">
        <v>1</v>
      </c>
      <c r="H11" s="22">
        <f>(Table2423256789101112131415162019212223254325678924101112131434567891011121343[[#This Row],[STOK]]-Table2423256789101112131415162019212223254325678924101112131434567891011121343[[#This Row],[TERJUAL]])</f>
        <v>2</v>
      </c>
      <c r="I1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12000</v>
      </c>
      <c r="J11" s="21">
        <f>(Table2423256789101112131415162019212223254325678924101112131434567891011121343[[#This Row],[HARGA JUAL]]*Table2423256789101112131415162019212223254325678924101112131434567891011121343[[#This Row],[TERJUAL]])</f>
        <v>170000</v>
      </c>
      <c r="K11" s="21">
        <f>Table2423256789101112131415162019212223254325678924101112131434567891011121343[[#This Row],[HARGA JUAL]]*Table2423256789101112131415162019212223254325678924101112131434567891011121343[[#This Row],[SISA]]</f>
        <v>340000</v>
      </c>
      <c r="L11" s="24">
        <f>Table2423256789101112131415162019212223254325678924101112131434567891011121343[[#This Row],[HARGA POKOK]]*Table2423256789101112131415162019212223254325678924101112131434567891011121343[[#This Row],[STOK]]</f>
        <v>474000</v>
      </c>
      <c r="M11" s="24">
        <f>Table2423256789101112131415162019212223254325678924101112131434567891011121343[[#This Row],[HARGA JUAL]]*Table2423256789101112131415162019212223254325678924101112131434567891011121343[[#This Row],[STOK]]</f>
        <v>510000</v>
      </c>
      <c r="N11" s="25"/>
    </row>
    <row r="12" spans="1:21" s="26" customFormat="1" x14ac:dyDescent="0.25">
      <c r="A12" s="10">
        <v>7</v>
      </c>
      <c r="B12" s="20" t="s">
        <v>15</v>
      </c>
      <c r="C12" s="20" t="s">
        <v>22</v>
      </c>
      <c r="D12" s="21">
        <v>35000</v>
      </c>
      <c r="E12" s="21">
        <v>50000</v>
      </c>
      <c r="F12" s="22">
        <v>93</v>
      </c>
      <c r="G12" s="23">
        <v>3</v>
      </c>
      <c r="H12" s="22">
        <f>(Table2423256789101112131415162019212223254325678924101112131434567891011121343[[#This Row],[STOK]]-Table2423256789101112131415162019212223254325678924101112131434567891011121343[[#This Row],[TERJUAL]])</f>
        <v>90</v>
      </c>
      <c r="I1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45000</v>
      </c>
      <c r="J12" s="21">
        <f>(Table2423256789101112131415162019212223254325678924101112131434567891011121343[[#This Row],[HARGA JUAL]]*Table2423256789101112131415162019212223254325678924101112131434567891011121343[[#This Row],[TERJUAL]])</f>
        <v>150000</v>
      </c>
      <c r="K12" s="21"/>
      <c r="L12" s="24"/>
      <c r="M12" s="24"/>
      <c r="N12" s="25"/>
    </row>
    <row r="13" spans="1:21" s="18" customFormat="1" x14ac:dyDescent="0.25">
      <c r="A13" s="19">
        <v>8</v>
      </c>
      <c r="B13" s="11" t="s">
        <v>23</v>
      </c>
      <c r="C13" s="11" t="s">
        <v>24</v>
      </c>
      <c r="D13" s="13">
        <v>84000</v>
      </c>
      <c r="E13" s="13">
        <v>97000</v>
      </c>
      <c r="F13" s="14">
        <v>29</v>
      </c>
      <c r="G13" s="15">
        <v>6</v>
      </c>
      <c r="H13" s="14">
        <f>(Table2423256789101112131415162019212223254325678924101112131434567891011121343[[#This Row],[STOK]]-Table2423256789101112131415162019212223254325678924101112131434567891011121343[[#This Row],[TERJUAL]])</f>
        <v>23</v>
      </c>
      <c r="I13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78000</v>
      </c>
      <c r="J13" s="13">
        <f>(Table2423256789101112131415162019212223254325678924101112131434567891011121343[[#This Row],[HARGA JUAL]]*Table2423256789101112131415162019212223254325678924101112131434567891011121343[[#This Row],[TERJUAL]])</f>
        <v>582000</v>
      </c>
      <c r="K13" s="13">
        <f>Table2423256789101112131415162019212223254325678924101112131434567891011121343[[#This Row],[HARGA JUAL]]*Table2423256789101112131415162019212223254325678924101112131434567891011121343[[#This Row],[SISA]]</f>
        <v>2231000</v>
      </c>
      <c r="L13" s="16">
        <f>Table2423256789101112131415162019212223254325678924101112131434567891011121343[[#This Row],[HARGA POKOK]]*Table2423256789101112131415162019212223254325678924101112131434567891011121343[[#This Row],[STOK]]</f>
        <v>2436000</v>
      </c>
      <c r="M13" s="16">
        <f>Table2423256789101112131415162019212223254325678924101112131434567891011121343[[#This Row],[HARGA JUAL]]*Table2423256789101112131415162019212223254325678924101112131434567891011121343[[#This Row],[STOK]]</f>
        <v>2813000</v>
      </c>
      <c r="N13" s="17"/>
    </row>
    <row r="14" spans="1:21" s="26" customFormat="1" x14ac:dyDescent="0.25">
      <c r="A14" s="10">
        <v>9</v>
      </c>
      <c r="B14" s="20" t="s">
        <v>23</v>
      </c>
      <c r="C14" s="20" t="s">
        <v>25</v>
      </c>
      <c r="D14" s="21">
        <v>157500</v>
      </c>
      <c r="E14" s="21">
        <v>180000</v>
      </c>
      <c r="F14" s="22">
        <v>23</v>
      </c>
      <c r="G14" s="23">
        <v>1</v>
      </c>
      <c r="H14" s="22">
        <f>(Table2423256789101112131415162019212223254325678924101112131434567891011121343[[#This Row],[STOK]]-Table2423256789101112131415162019212223254325678924101112131434567891011121343[[#This Row],[TERJUAL]])</f>
        <v>22</v>
      </c>
      <c r="I1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22500</v>
      </c>
      <c r="J14" s="21">
        <f>(Table2423256789101112131415162019212223254325678924101112131434567891011121343[[#This Row],[HARGA JUAL]]*Table2423256789101112131415162019212223254325678924101112131434567891011121343[[#This Row],[TERJUAL]])</f>
        <v>180000</v>
      </c>
      <c r="K14" s="21">
        <f>Table2423256789101112131415162019212223254325678924101112131434567891011121343[[#This Row],[HARGA JUAL]]*Table2423256789101112131415162019212223254325678924101112131434567891011121343[[#This Row],[SISA]]</f>
        <v>3960000</v>
      </c>
      <c r="L14" s="24">
        <f>Table2423256789101112131415162019212223254325678924101112131434567891011121343[[#This Row],[HARGA POKOK]]*Table2423256789101112131415162019212223254325678924101112131434567891011121343[[#This Row],[STOK]]</f>
        <v>3622500</v>
      </c>
      <c r="M14" s="24">
        <f>Table2423256789101112131415162019212223254325678924101112131434567891011121343[[#This Row],[HARGA JUAL]]*Table2423256789101112131415162019212223254325678924101112131434567891011121343[[#This Row],[STOK]]</f>
        <v>4140000</v>
      </c>
      <c r="N14" s="25"/>
    </row>
    <row r="15" spans="1:21" s="26" customFormat="1" x14ac:dyDescent="0.25">
      <c r="A15" s="19">
        <v>10</v>
      </c>
      <c r="B15" s="20" t="s">
        <v>23</v>
      </c>
      <c r="C15" s="20" t="s">
        <v>26</v>
      </c>
      <c r="D15" s="21">
        <v>133000</v>
      </c>
      <c r="E15" s="21">
        <v>120000</v>
      </c>
      <c r="F15" s="22">
        <v>0</v>
      </c>
      <c r="G15" s="23"/>
      <c r="H15" s="22">
        <f>(Table2423256789101112131415162019212223254325678924101112131434567891011121343[[#This Row],[STOK]]-Table2423256789101112131415162019212223254325678924101112131434567891011121343[[#This Row],[TERJUAL]])</f>
        <v>0</v>
      </c>
      <c r="I1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15" s="21">
        <f>(Table2423256789101112131415162019212223254325678924101112131434567891011121343[[#This Row],[HARGA JUAL]]*Table2423256789101112131415162019212223254325678924101112131434567891011121343[[#This Row],[TERJUAL]])</f>
        <v>0</v>
      </c>
      <c r="K15" s="21">
        <f>Table2423256789101112131415162019212223254325678924101112131434567891011121343[[#This Row],[HARGA JUAL]]*Table2423256789101112131415162019212223254325678924101112131434567891011121343[[#This Row],[SISA]]</f>
        <v>0</v>
      </c>
      <c r="L15" s="24">
        <f>Table2423256789101112131415162019212223254325678924101112131434567891011121343[[#This Row],[HARGA POKOK]]*Table2423256789101112131415162019212223254325678924101112131434567891011121343[[#This Row],[STOK]]</f>
        <v>0</v>
      </c>
      <c r="M15" s="24">
        <f>Table2423256789101112131415162019212223254325678924101112131434567891011121343[[#This Row],[HARGA JUAL]]*Table2423256789101112131415162019212223254325678924101112131434567891011121343[[#This Row],[STOK]]</f>
        <v>0</v>
      </c>
      <c r="N15" s="25"/>
    </row>
    <row r="16" spans="1:21" s="26" customFormat="1" x14ac:dyDescent="0.25">
      <c r="A16" s="10">
        <v>11</v>
      </c>
      <c r="B16" s="20" t="s">
        <v>23</v>
      </c>
      <c r="C16" s="20" t="s">
        <v>27</v>
      </c>
      <c r="D16" s="21">
        <v>45500</v>
      </c>
      <c r="E16" s="21">
        <v>57000</v>
      </c>
      <c r="F16" s="22">
        <v>6</v>
      </c>
      <c r="G16" s="23">
        <v>6</v>
      </c>
      <c r="H16" s="22">
        <f>(Table2423256789101112131415162019212223254325678924101112131434567891011121343[[#This Row],[STOK]]-Table2423256789101112131415162019212223254325678924101112131434567891011121343[[#This Row],[TERJUAL]])</f>
        <v>0</v>
      </c>
      <c r="I1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69000</v>
      </c>
      <c r="J16" s="21">
        <f>(Table2423256789101112131415162019212223254325678924101112131434567891011121343[[#This Row],[HARGA JUAL]]*Table2423256789101112131415162019212223254325678924101112131434567891011121343[[#This Row],[TERJUAL]])</f>
        <v>342000</v>
      </c>
      <c r="K16" s="21">
        <f>Table2423256789101112131415162019212223254325678924101112131434567891011121343[[#This Row],[HARGA JUAL]]*Table2423256789101112131415162019212223254325678924101112131434567891011121343[[#This Row],[SISA]]</f>
        <v>0</v>
      </c>
      <c r="L16" s="24">
        <f>Table2423256789101112131415162019212223254325678924101112131434567891011121343[[#This Row],[HARGA POKOK]]*Table2423256789101112131415162019212223254325678924101112131434567891011121343[[#This Row],[STOK]]</f>
        <v>273000</v>
      </c>
      <c r="M16" s="24">
        <f>Table2423256789101112131415162019212223254325678924101112131434567891011121343[[#This Row],[HARGA JUAL]]*Table2423256789101112131415162019212223254325678924101112131434567891011121343[[#This Row],[STOK]]</f>
        <v>342000</v>
      </c>
      <c r="N16" s="25"/>
    </row>
    <row r="17" spans="1:14" s="26" customFormat="1" x14ac:dyDescent="0.25">
      <c r="A17" s="10"/>
      <c r="B17" s="20" t="s">
        <v>23</v>
      </c>
      <c r="C17" s="20" t="s">
        <v>180</v>
      </c>
      <c r="D17" s="21">
        <v>30000</v>
      </c>
      <c r="E17" s="21">
        <v>50000</v>
      </c>
      <c r="F17" s="22">
        <v>47</v>
      </c>
      <c r="G17" s="23">
        <v>2</v>
      </c>
      <c r="H17" s="22">
        <f>(Table2423256789101112131415162019212223254325678924101112131434567891011121343[[#This Row],[STOK]]-Table2423256789101112131415162019212223254325678924101112131434567891011121343[[#This Row],[TERJUAL]])</f>
        <v>45</v>
      </c>
      <c r="I1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40000</v>
      </c>
      <c r="J17" s="21">
        <f>(Table2423256789101112131415162019212223254325678924101112131434567891011121343[[#This Row],[HARGA JUAL]]*Table2423256789101112131415162019212223254325678924101112131434567891011121343[[#This Row],[TERJUAL]])</f>
        <v>100000</v>
      </c>
      <c r="K17" s="21"/>
      <c r="L17" s="24"/>
      <c r="M17" s="24"/>
      <c r="N17" s="25"/>
    </row>
    <row r="18" spans="1:14" s="26" customFormat="1" x14ac:dyDescent="0.25">
      <c r="A18" s="10"/>
      <c r="B18" s="20" t="s">
        <v>23</v>
      </c>
      <c r="C18" s="20" t="s">
        <v>158</v>
      </c>
      <c r="D18" s="21">
        <v>82500</v>
      </c>
      <c r="E18" s="21">
        <v>115000</v>
      </c>
      <c r="F18" s="22">
        <v>5</v>
      </c>
      <c r="G18" s="23">
        <v>2</v>
      </c>
      <c r="H18" s="22">
        <f>(Table2423256789101112131415162019212223254325678924101112131434567891011121343[[#This Row],[STOK]]-Table2423256789101112131415162019212223254325678924101112131434567891011121343[[#This Row],[TERJUAL]])</f>
        <v>3</v>
      </c>
      <c r="I18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65000</v>
      </c>
      <c r="J18" s="21">
        <f>(Table2423256789101112131415162019212223254325678924101112131434567891011121343[[#This Row],[HARGA JUAL]]*Table2423256789101112131415162019212223254325678924101112131434567891011121343[[#This Row],[TERJUAL]])</f>
        <v>230000</v>
      </c>
      <c r="K18" s="21"/>
      <c r="L18" s="24"/>
      <c r="M18" s="24"/>
      <c r="N18" s="25"/>
    </row>
    <row r="19" spans="1:14" s="26" customFormat="1" x14ac:dyDescent="0.25">
      <c r="A19" s="19">
        <v>12</v>
      </c>
      <c r="B19" s="20" t="s">
        <v>23</v>
      </c>
      <c r="C19" s="27" t="s">
        <v>28</v>
      </c>
      <c r="D19" s="21">
        <v>85000</v>
      </c>
      <c r="E19" s="21">
        <v>60000</v>
      </c>
      <c r="F19" s="22">
        <v>15</v>
      </c>
      <c r="G19" s="23">
        <v>4</v>
      </c>
      <c r="H19" s="22">
        <f>(Table2423256789101112131415162019212223254325678924101112131434567891011121343[[#This Row],[STOK]]-Table2423256789101112131415162019212223254325678924101112131434567891011121343[[#This Row],[TERJUAL]])</f>
        <v>11</v>
      </c>
      <c r="I1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-100000</v>
      </c>
      <c r="J19" s="21">
        <f>(Table2423256789101112131415162019212223254325678924101112131434567891011121343[[#This Row],[HARGA JUAL]]*Table2423256789101112131415162019212223254325678924101112131434567891011121343[[#This Row],[TERJUAL]])</f>
        <v>240000</v>
      </c>
      <c r="K19" s="21">
        <f>Table2423256789101112131415162019212223254325678924101112131434567891011121343[[#This Row],[HARGA JUAL]]*Table2423256789101112131415162019212223254325678924101112131434567891011121343[[#This Row],[SISA]]</f>
        <v>660000</v>
      </c>
      <c r="L19" s="24">
        <f>Table2423256789101112131415162019212223254325678924101112131434567891011121343[[#This Row],[HARGA POKOK]]*Table2423256789101112131415162019212223254325678924101112131434567891011121343[[#This Row],[STOK]]</f>
        <v>1275000</v>
      </c>
      <c r="M19" s="24">
        <f>Table2423256789101112131415162019212223254325678924101112131434567891011121343[[#This Row],[HARGA JUAL]]*Table2423256789101112131415162019212223254325678924101112131434567891011121343[[#This Row],[STOK]]</f>
        <v>900000</v>
      </c>
      <c r="N19" s="25"/>
    </row>
    <row r="20" spans="1:14" s="26" customFormat="1" x14ac:dyDescent="0.25">
      <c r="A20" s="10">
        <v>13</v>
      </c>
      <c r="B20" s="20" t="s">
        <v>23</v>
      </c>
      <c r="C20" s="20" t="s">
        <v>29</v>
      </c>
      <c r="D20" s="21">
        <v>66000</v>
      </c>
      <c r="E20" s="21">
        <v>85000</v>
      </c>
      <c r="F20" s="22">
        <v>8</v>
      </c>
      <c r="G20" s="23">
        <v>8</v>
      </c>
      <c r="H20" s="22">
        <f>(Table2423256789101112131415162019212223254325678924101112131434567891011121343[[#This Row],[STOK]]-Table2423256789101112131415162019212223254325678924101112131434567891011121343[[#This Row],[TERJUAL]])</f>
        <v>0</v>
      </c>
      <c r="I2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152000</v>
      </c>
      <c r="J20" s="21">
        <f>(Table2423256789101112131415162019212223254325678924101112131434567891011121343[[#This Row],[HARGA JUAL]]*Table2423256789101112131415162019212223254325678924101112131434567891011121343[[#This Row],[TERJUAL]])</f>
        <v>680000</v>
      </c>
      <c r="K20" s="21">
        <f>Table2423256789101112131415162019212223254325678924101112131434567891011121343[[#This Row],[HARGA JUAL]]*Table2423256789101112131415162019212223254325678924101112131434567891011121343[[#This Row],[SISA]]</f>
        <v>0</v>
      </c>
      <c r="L20" s="24">
        <f>Table2423256789101112131415162019212223254325678924101112131434567891011121343[[#This Row],[HARGA POKOK]]*Table2423256789101112131415162019212223254325678924101112131434567891011121343[[#This Row],[STOK]]</f>
        <v>528000</v>
      </c>
      <c r="M20" s="24">
        <f>Table2423256789101112131415162019212223254325678924101112131434567891011121343[[#This Row],[HARGA JUAL]]*Table2423256789101112131415162019212223254325678924101112131434567891011121343[[#This Row],[STOK]]</f>
        <v>680000</v>
      </c>
      <c r="N20" s="25" t="s">
        <v>30</v>
      </c>
    </row>
    <row r="21" spans="1:14" s="26" customFormat="1" x14ac:dyDescent="0.25">
      <c r="A21" s="19">
        <v>14</v>
      </c>
      <c r="B21" s="20" t="s">
        <v>23</v>
      </c>
      <c r="C21" s="20" t="s">
        <v>31</v>
      </c>
      <c r="D21" s="21">
        <v>58500</v>
      </c>
      <c r="E21" s="21">
        <v>68000</v>
      </c>
      <c r="F21" s="22">
        <v>49</v>
      </c>
      <c r="G21" s="23">
        <v>27</v>
      </c>
      <c r="H21" s="22">
        <f>(Table2423256789101112131415162019212223254325678924101112131434567891011121343[[#This Row],[STOK]]-Table2423256789101112131415162019212223254325678924101112131434567891011121343[[#This Row],[TERJUAL]])</f>
        <v>22</v>
      </c>
      <c r="I2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256500</v>
      </c>
      <c r="J21" s="21">
        <f>(Table2423256789101112131415162019212223254325678924101112131434567891011121343[[#This Row],[HARGA JUAL]]*Table2423256789101112131415162019212223254325678924101112131434567891011121343[[#This Row],[TERJUAL]])</f>
        <v>1836000</v>
      </c>
      <c r="K21" s="21"/>
      <c r="L21" s="24"/>
      <c r="M21" s="24"/>
      <c r="N21" s="25"/>
    </row>
    <row r="22" spans="1:14" s="26" customFormat="1" x14ac:dyDescent="0.25">
      <c r="A22" s="10">
        <v>15</v>
      </c>
      <c r="B22" s="20" t="s">
        <v>23</v>
      </c>
      <c r="C22" s="27" t="s">
        <v>32</v>
      </c>
      <c r="D22" s="21">
        <v>22500</v>
      </c>
      <c r="E22" s="21">
        <v>8000</v>
      </c>
      <c r="F22" s="22">
        <v>0</v>
      </c>
      <c r="G22" s="23"/>
      <c r="H22" s="22">
        <f>(Table2423256789101112131415162019212223254325678924101112131434567891011121343[[#This Row],[STOK]]-Table2423256789101112131415162019212223254325678924101112131434567891011121343[[#This Row],[TERJUAL]])</f>
        <v>0</v>
      </c>
      <c r="I2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2" s="21">
        <f>(Table2423256789101112131415162019212223254325678924101112131434567891011121343[[#This Row],[HARGA JUAL]]*Table2423256789101112131415162019212223254325678924101112131434567891011121343[[#This Row],[TERJUAL]])</f>
        <v>0</v>
      </c>
      <c r="K22" s="21">
        <f>Table2423256789101112131415162019212223254325678924101112131434567891011121343[[#This Row],[HARGA JUAL]]*Table2423256789101112131415162019212223254325678924101112131434567891011121343[[#This Row],[SISA]]</f>
        <v>0</v>
      </c>
      <c r="L22" s="24">
        <f>Table2423256789101112131415162019212223254325678924101112131434567891011121343[[#This Row],[HARGA POKOK]]*Table2423256789101112131415162019212223254325678924101112131434567891011121343[[#This Row],[STOK]]</f>
        <v>0</v>
      </c>
      <c r="M22" s="24">
        <f>Table2423256789101112131415162019212223254325678924101112131434567891011121343[[#This Row],[HARGA JUAL]]*Table2423256789101112131415162019212223254325678924101112131434567891011121343[[#This Row],[STOK]]</f>
        <v>0</v>
      </c>
      <c r="N22" s="25"/>
    </row>
    <row r="23" spans="1:14" s="26" customFormat="1" x14ac:dyDescent="0.25">
      <c r="A23" s="19">
        <v>16</v>
      </c>
      <c r="B23" s="20" t="s">
        <v>23</v>
      </c>
      <c r="C23" s="20" t="s">
        <v>33</v>
      </c>
      <c r="D23" s="21">
        <v>56000</v>
      </c>
      <c r="E23" s="21">
        <v>80000</v>
      </c>
      <c r="F23" s="22">
        <v>0</v>
      </c>
      <c r="G23" s="23"/>
      <c r="H23" s="22">
        <f>(Table2423256789101112131415162019212223254325678924101112131434567891011121343[[#This Row],[STOK]]-Table2423256789101112131415162019212223254325678924101112131434567891011121343[[#This Row],[TERJUAL]])</f>
        <v>0</v>
      </c>
      <c r="I2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3" s="21">
        <f>(Table2423256789101112131415162019212223254325678924101112131434567891011121343[[#This Row],[HARGA JUAL]]*Table2423256789101112131415162019212223254325678924101112131434567891011121343[[#This Row],[TERJUAL]])</f>
        <v>0</v>
      </c>
      <c r="K23" s="21">
        <f>Table2423256789101112131415162019212223254325678924101112131434567891011121343[[#This Row],[HARGA JUAL]]*Table2423256789101112131415162019212223254325678924101112131434567891011121343[[#This Row],[SISA]]</f>
        <v>0</v>
      </c>
      <c r="L23" s="24">
        <f>Table2423256789101112131415162019212223254325678924101112131434567891011121343[[#This Row],[HARGA POKOK]]*Table2423256789101112131415162019212223254325678924101112131434567891011121343[[#This Row],[STOK]]</f>
        <v>0</v>
      </c>
      <c r="M23" s="24">
        <f>Table2423256789101112131415162019212223254325678924101112131434567891011121343[[#This Row],[HARGA JUAL]]*Table2423256789101112131415162019212223254325678924101112131434567891011121343[[#This Row],[STOK]]</f>
        <v>0</v>
      </c>
      <c r="N23" s="25"/>
    </row>
    <row r="24" spans="1:14" s="26" customFormat="1" x14ac:dyDescent="0.25">
      <c r="A24" s="10">
        <v>17</v>
      </c>
      <c r="B24" s="20" t="s">
        <v>23</v>
      </c>
      <c r="C24" s="20" t="s">
        <v>34</v>
      </c>
      <c r="D24" s="21">
        <v>40000</v>
      </c>
      <c r="E24" s="21">
        <v>60000</v>
      </c>
      <c r="F24" s="22">
        <v>0</v>
      </c>
      <c r="G24" s="23"/>
      <c r="H24" s="22">
        <f>(Table2423256789101112131415162019212223254325678924101112131434567891011121343[[#This Row],[STOK]]-Table2423256789101112131415162019212223254325678924101112131434567891011121343[[#This Row],[TERJUAL]])</f>
        <v>0</v>
      </c>
      <c r="I2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4" s="21">
        <f>(Table2423256789101112131415162019212223254325678924101112131434567891011121343[[#This Row],[HARGA JUAL]]*Table2423256789101112131415162019212223254325678924101112131434567891011121343[[#This Row],[TERJUAL]])</f>
        <v>0</v>
      </c>
      <c r="K24" s="21">
        <f>Table2423256789101112131415162019212223254325678924101112131434567891011121343[[#This Row],[HARGA JUAL]]*Table2423256789101112131415162019212223254325678924101112131434567891011121343[[#This Row],[SISA]]</f>
        <v>0</v>
      </c>
      <c r="L24" s="24">
        <f>Table2423256789101112131415162019212223254325678924101112131434567891011121343[[#This Row],[HARGA POKOK]]*Table2423256789101112131415162019212223254325678924101112131434567891011121343[[#This Row],[STOK]]</f>
        <v>0</v>
      </c>
      <c r="M24" s="24">
        <f>Table2423256789101112131415162019212223254325678924101112131434567891011121343[[#This Row],[HARGA JUAL]]*Table2423256789101112131415162019212223254325678924101112131434567891011121343[[#This Row],[STOK]]</f>
        <v>0</v>
      </c>
      <c r="N24" s="25"/>
    </row>
    <row r="25" spans="1:14" s="26" customFormat="1" x14ac:dyDescent="0.25">
      <c r="A25" s="19">
        <v>18</v>
      </c>
      <c r="B25" s="20" t="s">
        <v>23</v>
      </c>
      <c r="C25" s="20" t="s">
        <v>35</v>
      </c>
      <c r="D25" s="21">
        <v>10500</v>
      </c>
      <c r="E25" s="21">
        <v>22000</v>
      </c>
      <c r="F25" s="22"/>
      <c r="G25" s="23"/>
      <c r="H25" s="22">
        <f>(Table2423256789101112131415162019212223254325678924101112131434567891011121343[[#This Row],[STOK]]-Table2423256789101112131415162019212223254325678924101112131434567891011121343[[#This Row],[TERJUAL]])</f>
        <v>0</v>
      </c>
      <c r="I2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5" s="21">
        <f>(Table2423256789101112131415162019212223254325678924101112131434567891011121343[[#This Row],[HARGA JUAL]]*Table2423256789101112131415162019212223254325678924101112131434567891011121343[[#This Row],[TERJUAL]])</f>
        <v>0</v>
      </c>
      <c r="K25" s="21">
        <f>Table2423256789101112131415162019212223254325678924101112131434567891011121343[[#This Row],[HARGA JUAL]]*Table2423256789101112131415162019212223254325678924101112131434567891011121343[[#This Row],[SISA]]</f>
        <v>0</v>
      </c>
      <c r="L25" s="24">
        <f>Table2423256789101112131415162019212223254325678924101112131434567891011121343[[#This Row],[HARGA POKOK]]*Table2423256789101112131415162019212223254325678924101112131434567891011121343[[#This Row],[STOK]]</f>
        <v>0</v>
      </c>
      <c r="M25" s="24">
        <f>Table2423256789101112131415162019212223254325678924101112131434567891011121343[[#This Row],[HARGA JUAL]]*Table2423256789101112131415162019212223254325678924101112131434567891011121343[[#This Row],[STOK]]</f>
        <v>0</v>
      </c>
      <c r="N25" s="25"/>
    </row>
    <row r="26" spans="1:14" s="26" customFormat="1" x14ac:dyDescent="0.25">
      <c r="A26" s="10">
        <v>19</v>
      </c>
      <c r="B26" s="20" t="s">
        <v>23</v>
      </c>
      <c r="C26" s="20" t="s">
        <v>36</v>
      </c>
      <c r="D26" s="21">
        <v>66000</v>
      </c>
      <c r="E26" s="21">
        <v>80000</v>
      </c>
      <c r="F26" s="22">
        <v>3</v>
      </c>
      <c r="G26" s="23"/>
      <c r="H26" s="22">
        <f>(Table2423256789101112131415162019212223254325678924101112131434567891011121343[[#This Row],[STOK]]-Table2423256789101112131415162019212223254325678924101112131434567891011121343[[#This Row],[TERJUAL]])</f>
        <v>3</v>
      </c>
      <c r="I2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6" s="21">
        <f>(Table2423256789101112131415162019212223254325678924101112131434567891011121343[[#This Row],[HARGA JUAL]]*Table2423256789101112131415162019212223254325678924101112131434567891011121343[[#This Row],[TERJUAL]])</f>
        <v>0</v>
      </c>
      <c r="K26" s="21">
        <f>Table2423256789101112131415162019212223254325678924101112131434567891011121343[[#This Row],[HARGA JUAL]]*Table2423256789101112131415162019212223254325678924101112131434567891011121343[[#This Row],[SISA]]</f>
        <v>240000</v>
      </c>
      <c r="L26" s="24">
        <f>Table2423256789101112131415162019212223254325678924101112131434567891011121343[[#This Row],[HARGA POKOK]]*Table2423256789101112131415162019212223254325678924101112131434567891011121343[[#This Row],[STOK]]</f>
        <v>198000</v>
      </c>
      <c r="M26" s="24">
        <f>Table2423256789101112131415162019212223254325678924101112131434567891011121343[[#This Row],[HARGA JUAL]]*Table2423256789101112131415162019212223254325678924101112131434567891011121343[[#This Row],[STOK]]</f>
        <v>240000</v>
      </c>
      <c r="N26" s="25"/>
    </row>
    <row r="27" spans="1:14" s="26" customFormat="1" x14ac:dyDescent="0.25">
      <c r="A27" s="19">
        <v>20</v>
      </c>
      <c r="B27" s="20" t="s">
        <v>23</v>
      </c>
      <c r="C27" s="20" t="s">
        <v>37</v>
      </c>
      <c r="D27" s="21">
        <v>16500</v>
      </c>
      <c r="E27" s="21">
        <v>25000</v>
      </c>
      <c r="F27" s="22">
        <v>30</v>
      </c>
      <c r="G27" s="23">
        <v>6</v>
      </c>
      <c r="H27" s="22">
        <f>(Table2423256789101112131415162019212223254325678924101112131434567891011121343[[#This Row],[STOK]]-Table2423256789101112131415162019212223254325678924101112131434567891011121343[[#This Row],[TERJUAL]])</f>
        <v>24</v>
      </c>
      <c r="I2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51000</v>
      </c>
      <c r="J27" s="21">
        <f>(Table2423256789101112131415162019212223254325678924101112131434567891011121343[[#This Row],[HARGA JUAL]]*Table2423256789101112131415162019212223254325678924101112131434567891011121343[[#This Row],[TERJUAL]])</f>
        <v>150000</v>
      </c>
      <c r="K27" s="21">
        <f>Table2423256789101112131415162019212223254325678924101112131434567891011121343[[#This Row],[HARGA JUAL]]*Table2423256789101112131415162019212223254325678924101112131434567891011121343[[#This Row],[SISA]]</f>
        <v>600000</v>
      </c>
      <c r="L27" s="24">
        <f>Table2423256789101112131415162019212223254325678924101112131434567891011121343[[#This Row],[HARGA POKOK]]*Table2423256789101112131415162019212223254325678924101112131434567891011121343[[#This Row],[STOK]]</f>
        <v>495000</v>
      </c>
      <c r="M27" s="24">
        <f>Table2423256789101112131415162019212223254325678924101112131434567891011121343[[#This Row],[HARGA JUAL]]*Table2423256789101112131415162019212223254325678924101112131434567891011121343[[#This Row],[STOK]]</f>
        <v>750000</v>
      </c>
      <c r="N27" s="25"/>
    </row>
    <row r="28" spans="1:14" s="26" customFormat="1" x14ac:dyDescent="0.25">
      <c r="A28" s="10">
        <v>21</v>
      </c>
      <c r="B28" s="7" t="s">
        <v>23</v>
      </c>
      <c r="C28" s="7" t="s">
        <v>38</v>
      </c>
      <c r="D28" s="28">
        <v>31500</v>
      </c>
      <c r="E28" s="28">
        <v>45000</v>
      </c>
      <c r="F28" s="29">
        <v>49</v>
      </c>
      <c r="G28" s="30">
        <v>10</v>
      </c>
      <c r="H28" s="29">
        <f>(Table2423256789101112131415162019212223254325678924101112131434567891011121343[[#This Row],[STOK]]-Table2423256789101112131415162019212223254325678924101112131434567891011121343[[#This Row],[TERJUAL]])</f>
        <v>39</v>
      </c>
      <c r="I28" s="28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135000</v>
      </c>
      <c r="J28" s="28">
        <f>(Table2423256789101112131415162019212223254325678924101112131434567891011121343[[#This Row],[HARGA JUAL]]*Table2423256789101112131415162019212223254325678924101112131434567891011121343[[#This Row],[TERJUAL]])</f>
        <v>450000</v>
      </c>
      <c r="K28" s="28">
        <f>Table2423256789101112131415162019212223254325678924101112131434567891011121343[[#This Row],[HARGA JUAL]]*Table2423256789101112131415162019212223254325678924101112131434567891011121343[[#This Row],[SISA]]</f>
        <v>1755000</v>
      </c>
      <c r="L28" s="9">
        <f>Table2423256789101112131415162019212223254325678924101112131434567891011121343[[#This Row],[HARGA POKOK]]*Table2423256789101112131415162019212223254325678924101112131434567891011121343[[#This Row],[STOK]]</f>
        <v>1543500</v>
      </c>
      <c r="M28" s="9">
        <f>Table2423256789101112131415162019212223254325678924101112131434567891011121343[[#This Row],[HARGA JUAL]]*Table2423256789101112131415162019212223254325678924101112131434567891011121343[[#This Row],[STOK]]</f>
        <v>2205000</v>
      </c>
      <c r="N28" s="5" t="s">
        <v>39</v>
      </c>
    </row>
    <row r="29" spans="1:14" s="26" customFormat="1" x14ac:dyDescent="0.25">
      <c r="A29" s="19">
        <v>22</v>
      </c>
      <c r="B29" s="20" t="s">
        <v>23</v>
      </c>
      <c r="C29" s="20" t="s">
        <v>40</v>
      </c>
      <c r="D29" s="21">
        <v>4500</v>
      </c>
      <c r="E29" s="21">
        <v>8000</v>
      </c>
      <c r="F29" s="22">
        <v>225</v>
      </c>
      <c r="G29" s="23"/>
      <c r="H29" s="22">
        <f>(Table2423256789101112131415162019212223254325678924101112131434567891011121343[[#This Row],[STOK]]-Table2423256789101112131415162019212223254325678924101112131434567891011121343[[#This Row],[TERJUAL]])</f>
        <v>225</v>
      </c>
      <c r="I2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29" s="21">
        <f>(Table2423256789101112131415162019212223254325678924101112131434567891011121343[[#This Row],[HARGA JUAL]]*Table2423256789101112131415162019212223254325678924101112131434567891011121343[[#This Row],[TERJUAL]])</f>
        <v>0</v>
      </c>
      <c r="K29" s="21">
        <f>Table2423256789101112131415162019212223254325678924101112131434567891011121343[[#This Row],[HARGA JUAL]]*Table2423256789101112131415162019212223254325678924101112131434567891011121343[[#This Row],[SISA]]</f>
        <v>1800000</v>
      </c>
      <c r="L29" s="24">
        <f>Table2423256789101112131415162019212223254325678924101112131434567891011121343[[#This Row],[HARGA POKOK]]*Table2423256789101112131415162019212223254325678924101112131434567891011121343[[#This Row],[STOK]]</f>
        <v>1012500</v>
      </c>
      <c r="M29" s="24">
        <f>Table2423256789101112131415162019212223254325678924101112131434567891011121343[[#This Row],[HARGA JUAL]]*Table2423256789101112131415162019212223254325678924101112131434567891011121343[[#This Row],[STOK]]</f>
        <v>1800000</v>
      </c>
      <c r="N29" s="25"/>
    </row>
    <row r="30" spans="1:14" s="18" customFormat="1" x14ac:dyDescent="0.25">
      <c r="A30" s="10">
        <v>23</v>
      </c>
      <c r="B30" s="11" t="s">
        <v>41</v>
      </c>
      <c r="C30" s="11" t="s">
        <v>42</v>
      </c>
      <c r="D30" s="13">
        <v>104000</v>
      </c>
      <c r="E30" s="13">
        <v>120000</v>
      </c>
      <c r="F30" s="14">
        <v>66</v>
      </c>
      <c r="G30" s="15">
        <v>1</v>
      </c>
      <c r="H30" s="14">
        <f>(Table2423256789101112131415162019212223254325678924101112131434567891011121343[[#This Row],[STOK]]-Table2423256789101112131415162019212223254325678924101112131434567891011121343[[#This Row],[TERJUAL]])</f>
        <v>65</v>
      </c>
      <c r="I30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16000</v>
      </c>
      <c r="J30" s="13">
        <f>(Table2423256789101112131415162019212223254325678924101112131434567891011121343[[#This Row],[HARGA JUAL]]*Table2423256789101112131415162019212223254325678924101112131434567891011121343[[#This Row],[TERJUAL]])</f>
        <v>120000</v>
      </c>
      <c r="K30" s="13">
        <f>Table2423256789101112131415162019212223254325678924101112131434567891011121343[[#This Row],[HARGA JUAL]]*Table2423256789101112131415162019212223254325678924101112131434567891011121343[[#This Row],[SISA]]</f>
        <v>7800000</v>
      </c>
      <c r="L30" s="16">
        <f>Table2423256789101112131415162019212223254325678924101112131434567891011121343[[#This Row],[HARGA POKOK]]*Table2423256789101112131415162019212223254325678924101112131434567891011121343[[#This Row],[STOK]]</f>
        <v>6864000</v>
      </c>
      <c r="M30" s="16">
        <f>Table2423256789101112131415162019212223254325678924101112131434567891011121343[[#This Row],[HARGA JUAL]]*Table2423256789101112131415162019212223254325678924101112131434567891011121343[[#This Row],[STOK]]</f>
        <v>7920000</v>
      </c>
      <c r="N30" s="17"/>
    </row>
    <row r="31" spans="1:14" s="26" customFormat="1" x14ac:dyDescent="0.25">
      <c r="A31" s="19">
        <v>24</v>
      </c>
      <c r="B31" s="20" t="s">
        <v>41</v>
      </c>
      <c r="C31" s="20" t="s">
        <v>43</v>
      </c>
      <c r="D31" s="21">
        <v>136500</v>
      </c>
      <c r="E31" s="21">
        <v>148000</v>
      </c>
      <c r="F31" s="22">
        <v>6</v>
      </c>
      <c r="G31" s="23"/>
      <c r="H31" s="22">
        <f>(Table2423256789101112131415162019212223254325678924101112131434567891011121343[[#This Row],[STOK]]-Table2423256789101112131415162019212223254325678924101112131434567891011121343[[#This Row],[TERJUAL]])</f>
        <v>6</v>
      </c>
      <c r="I3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1" s="21">
        <f>(Table2423256789101112131415162019212223254325678924101112131434567891011121343[[#This Row],[HARGA JUAL]]*Table2423256789101112131415162019212223254325678924101112131434567891011121343[[#This Row],[TERJUAL]])</f>
        <v>0</v>
      </c>
      <c r="K31" s="21">
        <f>Table2423256789101112131415162019212223254325678924101112131434567891011121343[[#This Row],[HARGA JUAL]]*Table2423256789101112131415162019212223254325678924101112131434567891011121343[[#This Row],[SISA]]</f>
        <v>888000</v>
      </c>
      <c r="L31" s="24">
        <f>Table2423256789101112131415162019212223254325678924101112131434567891011121343[[#This Row],[HARGA POKOK]]*Table2423256789101112131415162019212223254325678924101112131434567891011121343[[#This Row],[STOK]]</f>
        <v>819000</v>
      </c>
      <c r="M31" s="24">
        <f>Table2423256789101112131415162019212223254325678924101112131434567891011121343[[#This Row],[HARGA JUAL]]*Table2423256789101112131415162019212223254325678924101112131434567891011121343[[#This Row],[STOK]]</f>
        <v>888000</v>
      </c>
      <c r="N31" s="25"/>
    </row>
    <row r="32" spans="1:14" s="26" customFormat="1" x14ac:dyDescent="0.25">
      <c r="A32" s="10">
        <v>25</v>
      </c>
      <c r="B32" s="20" t="s">
        <v>41</v>
      </c>
      <c r="C32" s="20" t="s">
        <v>156</v>
      </c>
      <c r="D32" s="21">
        <v>71000</v>
      </c>
      <c r="E32" s="21">
        <v>90000</v>
      </c>
      <c r="F32" s="22">
        <v>29</v>
      </c>
      <c r="G32" s="23"/>
      <c r="H32" s="22">
        <f>(Table2423256789101112131415162019212223254325678924101112131434567891011121343[[#This Row],[STOK]]-Table2423256789101112131415162019212223254325678924101112131434567891011121343[[#This Row],[TERJUAL]])</f>
        <v>29</v>
      </c>
      <c r="I3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2" s="21">
        <f>(Table2423256789101112131415162019212223254325678924101112131434567891011121343[[#This Row],[HARGA JUAL]]*Table2423256789101112131415162019212223254325678924101112131434567891011121343[[#This Row],[TERJUAL]])</f>
        <v>0</v>
      </c>
      <c r="K32" s="21">
        <f>Table2423256789101112131415162019212223254325678924101112131434567891011121343[[#This Row],[HARGA JUAL]]*Table2423256789101112131415162019212223254325678924101112131434567891011121343[[#This Row],[SISA]]</f>
        <v>2610000</v>
      </c>
      <c r="L32" s="24">
        <f>Table2423256789101112131415162019212223254325678924101112131434567891011121343[[#This Row],[HARGA POKOK]]*Table2423256789101112131415162019212223254325678924101112131434567891011121343[[#This Row],[STOK]]</f>
        <v>2059000</v>
      </c>
      <c r="M32" s="24">
        <f>Table2423256789101112131415162019212223254325678924101112131434567891011121343[[#This Row],[HARGA JUAL]]*Table2423256789101112131415162019212223254325678924101112131434567891011121343[[#This Row],[STOK]]</f>
        <v>2610000</v>
      </c>
      <c r="N32" s="25"/>
    </row>
    <row r="33" spans="1:14" s="26" customFormat="1" x14ac:dyDescent="0.25">
      <c r="A33" s="19">
        <v>26</v>
      </c>
      <c r="B33" s="20" t="s">
        <v>41</v>
      </c>
      <c r="C33" s="20" t="s">
        <v>44</v>
      </c>
      <c r="D33" s="21">
        <v>77500</v>
      </c>
      <c r="E33" s="21">
        <v>115000</v>
      </c>
      <c r="F33" s="22">
        <v>44</v>
      </c>
      <c r="G33" s="23"/>
      <c r="H33" s="22">
        <f>(Table2423256789101112131415162019212223254325678924101112131434567891011121343[[#This Row],[STOK]]-Table2423256789101112131415162019212223254325678924101112131434567891011121343[[#This Row],[TERJUAL]])</f>
        <v>44</v>
      </c>
      <c r="I3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3" s="21">
        <f>(Table2423256789101112131415162019212223254325678924101112131434567891011121343[[#This Row],[HARGA JUAL]]*Table2423256789101112131415162019212223254325678924101112131434567891011121343[[#This Row],[TERJUAL]])</f>
        <v>0</v>
      </c>
      <c r="K33" s="21">
        <f>Table2423256789101112131415162019212223254325678924101112131434567891011121343[[#This Row],[HARGA JUAL]]*Table2423256789101112131415162019212223254325678924101112131434567891011121343[[#This Row],[SISA]]</f>
        <v>5060000</v>
      </c>
      <c r="L33" s="24">
        <f>Table2423256789101112131415162019212223254325678924101112131434567891011121343[[#This Row],[HARGA POKOK]]*Table2423256789101112131415162019212223254325678924101112131434567891011121343[[#This Row],[STOK]]</f>
        <v>3410000</v>
      </c>
      <c r="M33" s="24">
        <f>Table2423256789101112131415162019212223254325678924101112131434567891011121343[[#This Row],[HARGA JUAL]]*Table2423256789101112131415162019212223254325678924101112131434567891011121343[[#This Row],[STOK]]</f>
        <v>5060000</v>
      </c>
      <c r="N33" s="25"/>
    </row>
    <row r="34" spans="1:14" s="26" customFormat="1" x14ac:dyDescent="0.25">
      <c r="A34" s="10">
        <v>27</v>
      </c>
      <c r="B34" s="20" t="s">
        <v>41</v>
      </c>
      <c r="C34" s="20" t="s">
        <v>45</v>
      </c>
      <c r="D34" s="21">
        <v>165000</v>
      </c>
      <c r="E34" s="21">
        <v>50000</v>
      </c>
      <c r="F34" s="22">
        <v>0</v>
      </c>
      <c r="G34" s="23"/>
      <c r="H34" s="22">
        <f>(Table2423256789101112131415162019212223254325678924101112131434567891011121343[[#This Row],[STOK]]-Table2423256789101112131415162019212223254325678924101112131434567891011121343[[#This Row],[TERJUAL]])</f>
        <v>0</v>
      </c>
      <c r="I3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4" s="21">
        <f>(Table2423256789101112131415162019212223254325678924101112131434567891011121343[[#This Row],[HARGA JUAL]]*Table2423256789101112131415162019212223254325678924101112131434567891011121343[[#This Row],[TERJUAL]])</f>
        <v>0</v>
      </c>
      <c r="K34" s="21">
        <f>Table2423256789101112131415162019212223254325678924101112131434567891011121343[[#This Row],[HARGA JUAL]]*Table2423256789101112131415162019212223254325678924101112131434567891011121343[[#This Row],[SISA]]</f>
        <v>0</v>
      </c>
      <c r="L34" s="24">
        <f>Table2423256789101112131415162019212223254325678924101112131434567891011121343[[#This Row],[HARGA POKOK]]*Table2423256789101112131415162019212223254325678924101112131434567891011121343[[#This Row],[STOK]]</f>
        <v>0</v>
      </c>
      <c r="M34" s="24">
        <f>Table2423256789101112131415162019212223254325678924101112131434567891011121343[[#This Row],[HARGA JUAL]]*Table2423256789101112131415162019212223254325678924101112131434567891011121343[[#This Row],[STOK]]</f>
        <v>0</v>
      </c>
      <c r="N34" s="25"/>
    </row>
    <row r="35" spans="1:14" s="18" customFormat="1" x14ac:dyDescent="0.25">
      <c r="A35" s="19">
        <v>28</v>
      </c>
      <c r="B35" s="11" t="s">
        <v>46</v>
      </c>
      <c r="C35" s="11" t="s">
        <v>47</v>
      </c>
      <c r="D35" s="13">
        <v>54500</v>
      </c>
      <c r="E35" s="13">
        <v>65000</v>
      </c>
      <c r="F35" s="14">
        <v>1</v>
      </c>
      <c r="G35" s="15"/>
      <c r="H35" s="14">
        <f>(Table2423256789101112131415162019212223254325678924101112131434567891011121343[[#This Row],[STOK]]-Table2423256789101112131415162019212223254325678924101112131434567891011121343[[#This Row],[TERJUAL]])</f>
        <v>1</v>
      </c>
      <c r="I35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5" s="13">
        <f>(Table2423256789101112131415162019212223254325678924101112131434567891011121343[[#This Row],[HARGA JUAL]]*Table2423256789101112131415162019212223254325678924101112131434567891011121343[[#This Row],[TERJUAL]])</f>
        <v>0</v>
      </c>
      <c r="K35" s="13">
        <f>Table2423256789101112131415162019212223254325678924101112131434567891011121343[[#This Row],[HARGA JUAL]]*Table2423256789101112131415162019212223254325678924101112131434567891011121343[[#This Row],[SISA]]</f>
        <v>65000</v>
      </c>
      <c r="L35" s="16">
        <f>Table2423256789101112131415162019212223254325678924101112131434567891011121343[[#This Row],[HARGA POKOK]]*Table2423256789101112131415162019212223254325678924101112131434567891011121343[[#This Row],[STOK]]</f>
        <v>54500</v>
      </c>
      <c r="M35" s="16">
        <f>Table2423256789101112131415162019212223254325678924101112131434567891011121343[[#This Row],[HARGA JUAL]]*Table2423256789101112131415162019212223254325678924101112131434567891011121343[[#This Row],[STOK]]</f>
        <v>65000</v>
      </c>
      <c r="N35" s="17"/>
    </row>
    <row r="36" spans="1:14" s="26" customFormat="1" x14ac:dyDescent="0.25">
      <c r="A36" s="10">
        <v>29</v>
      </c>
      <c r="B36" s="20" t="s">
        <v>46</v>
      </c>
      <c r="C36" s="20" t="s">
        <v>48</v>
      </c>
      <c r="D36" s="21">
        <v>47500</v>
      </c>
      <c r="E36" s="21">
        <v>60000</v>
      </c>
      <c r="F36" s="22">
        <v>27</v>
      </c>
      <c r="G36" s="23">
        <v>5</v>
      </c>
      <c r="H36" s="22">
        <f>(Table2423256789101112131415162019212223254325678924101112131434567891011121343[[#This Row],[STOK]]-Table2423256789101112131415162019212223254325678924101112131434567891011121343[[#This Row],[TERJUAL]])</f>
        <v>22</v>
      </c>
      <c r="I3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62500</v>
      </c>
      <c r="J36" s="21">
        <f>(Table2423256789101112131415162019212223254325678924101112131434567891011121343[[#This Row],[HARGA JUAL]]*Table2423256789101112131415162019212223254325678924101112131434567891011121343[[#This Row],[TERJUAL]])</f>
        <v>300000</v>
      </c>
      <c r="K36" s="21"/>
      <c r="L36" s="24"/>
      <c r="M36" s="24"/>
      <c r="N36" s="25"/>
    </row>
    <row r="37" spans="1:14" s="26" customFormat="1" x14ac:dyDescent="0.25">
      <c r="A37" s="19">
        <v>30</v>
      </c>
      <c r="B37" s="20" t="s">
        <v>46</v>
      </c>
      <c r="C37" s="20" t="s">
        <v>49</v>
      </c>
      <c r="D37" s="21">
        <v>67000</v>
      </c>
      <c r="E37" s="21">
        <v>85000</v>
      </c>
      <c r="F37" s="22">
        <v>69</v>
      </c>
      <c r="G37" s="23"/>
      <c r="H37" s="22">
        <f>(Table2423256789101112131415162019212223254325678924101112131434567891011121343[[#This Row],[STOK]]-Table2423256789101112131415162019212223254325678924101112131434567891011121343[[#This Row],[TERJUAL]])</f>
        <v>69</v>
      </c>
      <c r="I3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37" s="21">
        <f>(Table2423256789101112131415162019212223254325678924101112131434567891011121343[[#This Row],[HARGA JUAL]]*Table2423256789101112131415162019212223254325678924101112131434567891011121343[[#This Row],[TERJUAL]])</f>
        <v>0</v>
      </c>
      <c r="K37" s="21"/>
      <c r="L37" s="24"/>
      <c r="M37" s="24"/>
      <c r="N37" s="25"/>
    </row>
    <row r="38" spans="1:14" s="26" customFormat="1" x14ac:dyDescent="0.25">
      <c r="A38" s="10">
        <v>31</v>
      </c>
      <c r="B38" s="20" t="s">
        <v>46</v>
      </c>
      <c r="C38" s="20" t="s">
        <v>50</v>
      </c>
      <c r="D38" s="21">
        <v>77500</v>
      </c>
      <c r="E38" s="21">
        <v>90000</v>
      </c>
      <c r="F38" s="22">
        <v>39</v>
      </c>
      <c r="G38" s="23">
        <v>5</v>
      </c>
      <c r="H38" s="22">
        <f>(Table2423256789101112131415162019212223254325678924101112131434567891011121343[[#This Row],[STOK]]-Table2423256789101112131415162019212223254325678924101112131434567891011121343[[#This Row],[TERJUAL]])</f>
        <v>34</v>
      </c>
      <c r="I38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62500</v>
      </c>
      <c r="J38" s="21">
        <f>(Table2423256789101112131415162019212223254325678924101112131434567891011121343[[#This Row],[HARGA JUAL]]*Table2423256789101112131415162019212223254325678924101112131434567891011121343[[#This Row],[TERJUAL]])</f>
        <v>450000</v>
      </c>
      <c r="K38" s="21"/>
      <c r="L38" s="24"/>
      <c r="M38" s="24"/>
      <c r="N38" s="25"/>
    </row>
    <row r="39" spans="1:14" s="26" customFormat="1" x14ac:dyDescent="0.25">
      <c r="A39" s="19">
        <v>32</v>
      </c>
      <c r="B39" s="20" t="s">
        <v>46</v>
      </c>
      <c r="C39" s="20" t="s">
        <v>51</v>
      </c>
      <c r="D39" s="21">
        <v>17500</v>
      </c>
      <c r="E39" s="21">
        <v>35000</v>
      </c>
      <c r="F39" s="22">
        <v>16</v>
      </c>
      <c r="G39" s="23">
        <v>7</v>
      </c>
      <c r="H39" s="22">
        <f>(Table2423256789101112131415162019212223254325678924101112131434567891011121343[[#This Row],[STOK]]-Table2423256789101112131415162019212223254325678924101112131434567891011121343[[#This Row],[TERJUAL]])</f>
        <v>9</v>
      </c>
      <c r="I3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122500</v>
      </c>
      <c r="J39" s="21">
        <f>(Table2423256789101112131415162019212223254325678924101112131434567891011121343[[#This Row],[HARGA JUAL]]*Table2423256789101112131415162019212223254325678924101112131434567891011121343[[#This Row],[TERJUAL]])</f>
        <v>245000</v>
      </c>
      <c r="K39" s="21">
        <f>Table2423256789101112131415162019212223254325678924101112131434567891011121343[[#This Row],[HARGA JUAL]]*Table2423256789101112131415162019212223254325678924101112131434567891011121343[[#This Row],[SISA]]</f>
        <v>315000</v>
      </c>
      <c r="L39" s="24">
        <f>Table2423256789101112131415162019212223254325678924101112131434567891011121343[[#This Row],[HARGA POKOK]]*Table2423256789101112131415162019212223254325678924101112131434567891011121343[[#This Row],[STOK]]</f>
        <v>280000</v>
      </c>
      <c r="M39" s="24">
        <f>Table2423256789101112131415162019212223254325678924101112131434567891011121343[[#This Row],[HARGA JUAL]]*Table2423256789101112131415162019212223254325678924101112131434567891011121343[[#This Row],[STOK]]</f>
        <v>560000</v>
      </c>
      <c r="N39" s="25"/>
    </row>
    <row r="40" spans="1:14" s="26" customFormat="1" x14ac:dyDescent="0.25">
      <c r="A40" s="10">
        <v>33</v>
      </c>
      <c r="B40" s="20" t="s">
        <v>46</v>
      </c>
      <c r="C40" s="20" t="s">
        <v>52</v>
      </c>
      <c r="D40" s="21">
        <v>11500</v>
      </c>
      <c r="E40" s="21">
        <v>23000</v>
      </c>
      <c r="F40" s="22">
        <v>7</v>
      </c>
      <c r="G40" s="23"/>
      <c r="H40" s="22">
        <f>(Table2423256789101112131415162019212223254325678924101112131434567891011121343[[#This Row],[STOK]]-Table2423256789101112131415162019212223254325678924101112131434567891011121343[[#This Row],[TERJUAL]])</f>
        <v>7</v>
      </c>
      <c r="I4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40" s="21">
        <f>(Table2423256789101112131415162019212223254325678924101112131434567891011121343[[#This Row],[HARGA JUAL]]*Table2423256789101112131415162019212223254325678924101112131434567891011121343[[#This Row],[TERJUAL]])</f>
        <v>0</v>
      </c>
      <c r="K40" s="21">
        <f>Table2423256789101112131415162019212223254325678924101112131434567891011121343[[#This Row],[HARGA JUAL]]*Table2423256789101112131415162019212223254325678924101112131434567891011121343[[#This Row],[SISA]]</f>
        <v>161000</v>
      </c>
      <c r="L40" s="24">
        <f>Table2423256789101112131415162019212223254325678924101112131434567891011121343[[#This Row],[HARGA POKOK]]*Table2423256789101112131415162019212223254325678924101112131434567891011121343[[#This Row],[STOK]]</f>
        <v>80500</v>
      </c>
      <c r="M40" s="24">
        <f>Table2423256789101112131415162019212223254325678924101112131434567891011121343[[#This Row],[HARGA JUAL]]*Table2423256789101112131415162019212223254325678924101112131434567891011121343[[#This Row],[STOK]]</f>
        <v>161000</v>
      </c>
      <c r="N40" s="25"/>
    </row>
    <row r="41" spans="1:14" s="26" customFormat="1" x14ac:dyDescent="0.25">
      <c r="A41" s="10"/>
      <c r="B41" s="20" t="s">
        <v>46</v>
      </c>
      <c r="C41" s="20" t="s">
        <v>183</v>
      </c>
      <c r="D41" s="21">
        <v>17500</v>
      </c>
      <c r="E41" s="21">
        <v>30000</v>
      </c>
      <c r="F41" s="22">
        <v>96</v>
      </c>
      <c r="G41" s="23">
        <v>5</v>
      </c>
      <c r="H41" s="22">
        <f>(Table2423256789101112131415162019212223254325678924101112131434567891011121343[[#This Row],[STOK]]-Table2423256789101112131415162019212223254325678924101112131434567891011121343[[#This Row],[TERJUAL]])</f>
        <v>91</v>
      </c>
      <c r="I4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62500</v>
      </c>
      <c r="J41" s="21">
        <f>(Table2423256789101112131415162019212223254325678924101112131434567891011121343[[#This Row],[HARGA JUAL]]*Table2423256789101112131415162019212223254325678924101112131434567891011121343[[#This Row],[TERJUAL]])</f>
        <v>150000</v>
      </c>
      <c r="K41" s="21"/>
      <c r="L41" s="24"/>
      <c r="M41" s="24"/>
      <c r="N41" s="25"/>
    </row>
    <row r="42" spans="1:14" s="26" customFormat="1" x14ac:dyDescent="0.25">
      <c r="A42" s="19">
        <v>34</v>
      </c>
      <c r="B42" s="20" t="s">
        <v>46</v>
      </c>
      <c r="C42" s="20" t="s">
        <v>184</v>
      </c>
      <c r="D42" s="21">
        <v>15500</v>
      </c>
      <c r="E42" s="21">
        <v>27000</v>
      </c>
      <c r="F42" s="22">
        <v>100</v>
      </c>
      <c r="G42" s="23">
        <v>22</v>
      </c>
      <c r="H42" s="22">
        <f>(Table2423256789101112131415162019212223254325678924101112131434567891011121343[[#This Row],[STOK]]-Table2423256789101112131415162019212223254325678924101112131434567891011121343[[#This Row],[TERJUAL]])</f>
        <v>78</v>
      </c>
      <c r="I4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253000</v>
      </c>
      <c r="J42" s="21">
        <f>(Table2423256789101112131415162019212223254325678924101112131434567891011121343[[#This Row],[HARGA JUAL]]*Table2423256789101112131415162019212223254325678924101112131434567891011121343[[#This Row],[TERJUAL]])</f>
        <v>594000</v>
      </c>
      <c r="K42" s="21">
        <f>Table2423256789101112131415162019212223254325678924101112131434567891011121343[[#This Row],[HARGA JUAL]]*Table2423256789101112131415162019212223254325678924101112131434567891011121343[[#This Row],[SISA]]</f>
        <v>2106000</v>
      </c>
      <c r="L42" s="24">
        <f>Table2423256789101112131415162019212223254325678924101112131434567891011121343[[#This Row],[HARGA POKOK]]*Table2423256789101112131415162019212223254325678924101112131434567891011121343[[#This Row],[STOK]]</f>
        <v>1550000</v>
      </c>
      <c r="M42" s="24">
        <f>Table2423256789101112131415162019212223254325678924101112131434567891011121343[[#This Row],[HARGA JUAL]]*Table2423256789101112131415162019212223254325678924101112131434567891011121343[[#This Row],[STOK]]</f>
        <v>2700000</v>
      </c>
      <c r="N42" s="25"/>
    </row>
    <row r="43" spans="1:14" s="26" customFormat="1" x14ac:dyDescent="0.25">
      <c r="A43" s="10">
        <v>35</v>
      </c>
      <c r="B43" s="20" t="s">
        <v>46</v>
      </c>
      <c r="C43" s="20" t="s">
        <v>54</v>
      </c>
      <c r="D43" s="21">
        <v>19500</v>
      </c>
      <c r="E43" s="21">
        <v>28000</v>
      </c>
      <c r="F43" s="22">
        <v>7</v>
      </c>
      <c r="G43" s="23"/>
      <c r="H43" s="22">
        <f>(Table2423256789101112131415162019212223254325678924101112131434567891011121343[[#This Row],[STOK]]-Table2423256789101112131415162019212223254325678924101112131434567891011121343[[#This Row],[TERJUAL]])</f>
        <v>7</v>
      </c>
      <c r="I4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43" s="21">
        <f>(Table2423256789101112131415162019212223254325678924101112131434567891011121343[[#This Row],[HARGA JUAL]]*Table2423256789101112131415162019212223254325678924101112131434567891011121343[[#This Row],[TERJUAL]])</f>
        <v>0</v>
      </c>
      <c r="K43" s="21"/>
      <c r="L43" s="24"/>
      <c r="M43" s="24"/>
      <c r="N43" s="25"/>
    </row>
    <row r="44" spans="1:14" s="26" customFormat="1" x14ac:dyDescent="0.25">
      <c r="A44" s="10">
        <v>37</v>
      </c>
      <c r="B44" s="20" t="s">
        <v>46</v>
      </c>
      <c r="C44" s="20" t="s">
        <v>55</v>
      </c>
      <c r="D44" s="21">
        <v>38500</v>
      </c>
      <c r="E44" s="21">
        <v>52000</v>
      </c>
      <c r="F44" s="22">
        <v>38</v>
      </c>
      <c r="G44" s="23">
        <v>4</v>
      </c>
      <c r="H44" s="22">
        <f>(Table2423256789101112131415162019212223254325678924101112131434567891011121343[[#This Row],[STOK]]-Table2423256789101112131415162019212223254325678924101112131434567891011121343[[#This Row],[TERJUAL]])</f>
        <v>34</v>
      </c>
      <c r="I4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54000</v>
      </c>
      <c r="J44" s="21">
        <f>(Table2423256789101112131415162019212223254325678924101112131434567891011121343[[#This Row],[HARGA JUAL]]*Table2423256789101112131415162019212223254325678924101112131434567891011121343[[#This Row],[TERJUAL]])</f>
        <v>208000</v>
      </c>
      <c r="K44" s="21">
        <f>Table2423256789101112131415162019212223254325678924101112131434567891011121343[[#This Row],[HARGA JUAL]]*Table2423256789101112131415162019212223254325678924101112131434567891011121343[[#This Row],[SISA]]</f>
        <v>1768000</v>
      </c>
      <c r="L44" s="24">
        <f>Table2423256789101112131415162019212223254325678924101112131434567891011121343[[#This Row],[HARGA POKOK]]*Table2423256789101112131415162019212223254325678924101112131434567891011121343[[#This Row],[STOK]]</f>
        <v>1463000</v>
      </c>
      <c r="M44" s="24">
        <f>Table2423256789101112131415162019212223254325678924101112131434567891011121343[[#This Row],[HARGA JUAL]]*Table2423256789101112131415162019212223254325678924101112131434567891011121343[[#This Row],[STOK]]</f>
        <v>1976000</v>
      </c>
      <c r="N44" s="25"/>
    </row>
    <row r="45" spans="1:14" s="26" customFormat="1" x14ac:dyDescent="0.25">
      <c r="A45" s="19">
        <v>38</v>
      </c>
      <c r="B45" s="20" t="s">
        <v>46</v>
      </c>
      <c r="C45" s="20" t="s">
        <v>56</v>
      </c>
      <c r="D45" s="21">
        <v>10000</v>
      </c>
      <c r="E45" s="21">
        <v>15000</v>
      </c>
      <c r="F45" s="22">
        <v>41</v>
      </c>
      <c r="G45" s="23">
        <v>7</v>
      </c>
      <c r="H45" s="22">
        <f>(Table2423256789101112131415162019212223254325678924101112131434567891011121343[[#This Row],[STOK]]-Table2423256789101112131415162019212223254325678924101112131434567891011121343[[#This Row],[TERJUAL]])</f>
        <v>34</v>
      </c>
      <c r="I4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35000</v>
      </c>
      <c r="J45" s="21">
        <f>(Table2423256789101112131415162019212223254325678924101112131434567891011121343[[#This Row],[HARGA JUAL]]*Table2423256789101112131415162019212223254325678924101112131434567891011121343[[#This Row],[TERJUAL]])</f>
        <v>105000</v>
      </c>
      <c r="K45" s="21">
        <f>Table2423256789101112131415162019212223254325678924101112131434567891011121343[[#This Row],[HARGA JUAL]]*Table2423256789101112131415162019212223254325678924101112131434567891011121343[[#This Row],[SISA]]</f>
        <v>510000</v>
      </c>
      <c r="L45" s="24">
        <f>Table2423256789101112131415162019212223254325678924101112131434567891011121343[[#This Row],[HARGA POKOK]]*Table2423256789101112131415162019212223254325678924101112131434567891011121343[[#This Row],[STOK]]</f>
        <v>410000</v>
      </c>
      <c r="M45" s="24">
        <f>Table2423256789101112131415162019212223254325678924101112131434567891011121343[[#This Row],[HARGA JUAL]]*Table2423256789101112131415162019212223254325678924101112131434567891011121343[[#This Row],[STOK]]</f>
        <v>615000</v>
      </c>
      <c r="N45" s="25"/>
    </row>
    <row r="46" spans="1:14" s="26" customFormat="1" x14ac:dyDescent="0.25">
      <c r="A46" s="10">
        <v>39</v>
      </c>
      <c r="B46" s="20" t="s">
        <v>46</v>
      </c>
      <c r="C46" s="20" t="s">
        <v>57</v>
      </c>
      <c r="D46" s="21">
        <v>37500</v>
      </c>
      <c r="E46" s="21">
        <v>50000</v>
      </c>
      <c r="F46" s="22">
        <v>41</v>
      </c>
      <c r="G46" s="23">
        <v>8</v>
      </c>
      <c r="H46" s="22">
        <f>(Table2423256789101112131415162019212223254325678924101112131434567891011121343[[#This Row],[STOK]]-Table2423256789101112131415162019212223254325678924101112131434567891011121343[[#This Row],[TERJUAL]])</f>
        <v>33</v>
      </c>
      <c r="I4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100000</v>
      </c>
      <c r="J46" s="21">
        <f>(Table2423256789101112131415162019212223254325678924101112131434567891011121343[[#This Row],[HARGA JUAL]]*Table2423256789101112131415162019212223254325678924101112131434567891011121343[[#This Row],[TERJUAL]])</f>
        <v>400000</v>
      </c>
      <c r="K46" s="21">
        <f>Table2423256789101112131415162019212223254325678924101112131434567891011121343[[#This Row],[HARGA JUAL]]*Table2423256789101112131415162019212223254325678924101112131434567891011121343[[#This Row],[SISA]]</f>
        <v>1650000</v>
      </c>
      <c r="L46" s="24">
        <f>Table2423256789101112131415162019212223254325678924101112131434567891011121343[[#This Row],[HARGA POKOK]]*Table2423256789101112131415162019212223254325678924101112131434567891011121343[[#This Row],[STOK]]</f>
        <v>1537500</v>
      </c>
      <c r="M46" s="24">
        <f>Table2423256789101112131415162019212223254325678924101112131434567891011121343[[#This Row],[HARGA JUAL]]*Table2423256789101112131415162019212223254325678924101112131434567891011121343[[#This Row],[STOK]]</f>
        <v>2050000</v>
      </c>
      <c r="N46" s="25"/>
    </row>
    <row r="47" spans="1:14" s="26" customFormat="1" x14ac:dyDescent="0.25">
      <c r="A47" s="19">
        <v>40</v>
      </c>
      <c r="B47" s="20" t="s">
        <v>46</v>
      </c>
      <c r="C47" s="20" t="s">
        <v>58</v>
      </c>
      <c r="D47" s="21">
        <v>95000</v>
      </c>
      <c r="E47" s="21">
        <v>14000</v>
      </c>
      <c r="F47" s="22">
        <v>160</v>
      </c>
      <c r="G47" s="23">
        <v>20</v>
      </c>
      <c r="H47" s="22">
        <f>(Table2423256789101112131415162019212223254325678924101112131434567891011121343[[#This Row],[STOK]]-Table2423256789101112131415162019212223254325678924101112131434567891011121343[[#This Row],[TERJUAL]])</f>
        <v>140</v>
      </c>
      <c r="I4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-1620000</v>
      </c>
      <c r="J47" s="21">
        <f>(Table2423256789101112131415162019212223254325678924101112131434567891011121343[[#This Row],[HARGA JUAL]]*Table2423256789101112131415162019212223254325678924101112131434567891011121343[[#This Row],[TERJUAL]])</f>
        <v>280000</v>
      </c>
      <c r="K47" s="21">
        <f>Table2423256789101112131415162019212223254325678924101112131434567891011121343[[#This Row],[HARGA JUAL]]*Table2423256789101112131415162019212223254325678924101112131434567891011121343[[#This Row],[SISA]]</f>
        <v>1960000</v>
      </c>
      <c r="L47" s="24">
        <f>Table2423256789101112131415162019212223254325678924101112131434567891011121343[[#This Row],[HARGA POKOK]]*Table2423256789101112131415162019212223254325678924101112131434567891011121343[[#This Row],[STOK]]</f>
        <v>15200000</v>
      </c>
      <c r="M47" s="24">
        <f>Table2423256789101112131415162019212223254325678924101112131434567891011121343[[#This Row],[HARGA JUAL]]*Table2423256789101112131415162019212223254325678924101112131434567891011121343[[#This Row],[STOK]]</f>
        <v>2240000</v>
      </c>
      <c r="N47" s="25"/>
    </row>
    <row r="48" spans="1:14" s="18" customFormat="1" x14ac:dyDescent="0.25">
      <c r="A48" s="10">
        <v>41</v>
      </c>
      <c r="B48" s="11" t="s">
        <v>59</v>
      </c>
      <c r="C48" s="11" t="s">
        <v>60</v>
      </c>
      <c r="D48" s="13">
        <v>55000</v>
      </c>
      <c r="E48" s="13">
        <v>68000</v>
      </c>
      <c r="F48" s="14">
        <v>25</v>
      </c>
      <c r="G48" s="15">
        <v>7</v>
      </c>
      <c r="H48" s="14">
        <f>(Table2423256789101112131415162019212223254325678924101112131434567891011121343[[#This Row],[STOK]]-Table2423256789101112131415162019212223254325678924101112131434567891011121343[[#This Row],[TERJUAL]])</f>
        <v>18</v>
      </c>
      <c r="I48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91000</v>
      </c>
      <c r="J48" s="13">
        <f>(Table2423256789101112131415162019212223254325678924101112131434567891011121343[[#This Row],[HARGA JUAL]]*Table2423256789101112131415162019212223254325678924101112131434567891011121343[[#This Row],[TERJUAL]])</f>
        <v>476000</v>
      </c>
      <c r="K48" s="13">
        <f>Table2423256789101112131415162019212223254325678924101112131434567891011121343[[#This Row],[HARGA JUAL]]*Table2423256789101112131415162019212223254325678924101112131434567891011121343[[#This Row],[SISA]]</f>
        <v>1224000</v>
      </c>
      <c r="L48" s="16">
        <f>Table2423256789101112131415162019212223254325678924101112131434567891011121343[[#This Row],[HARGA POKOK]]*Table2423256789101112131415162019212223254325678924101112131434567891011121343[[#This Row],[STOK]]</f>
        <v>1375000</v>
      </c>
      <c r="M48" s="16">
        <f>Table2423256789101112131415162019212223254325678924101112131434567891011121343[[#This Row],[HARGA JUAL]]*Table2423256789101112131415162019212223254325678924101112131434567891011121343[[#This Row],[STOK]]</f>
        <v>1700000</v>
      </c>
      <c r="N48" s="17"/>
    </row>
    <row r="49" spans="1:14" s="26" customFormat="1" x14ac:dyDescent="0.25">
      <c r="A49" s="19">
        <v>42</v>
      </c>
      <c r="B49" s="20" t="s">
        <v>59</v>
      </c>
      <c r="C49" s="20" t="s">
        <v>61</v>
      </c>
      <c r="D49" s="21">
        <v>30000</v>
      </c>
      <c r="E49" s="21">
        <v>42000</v>
      </c>
      <c r="F49" s="22">
        <v>59</v>
      </c>
      <c r="G49" s="23">
        <v>3</v>
      </c>
      <c r="H49" s="22">
        <f>(Table2423256789101112131415162019212223254325678924101112131434567891011121343[[#This Row],[STOK]]-Table2423256789101112131415162019212223254325678924101112131434567891011121343[[#This Row],[TERJUAL]])</f>
        <v>56</v>
      </c>
      <c r="I4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36000</v>
      </c>
      <c r="J49" s="21">
        <f>(Table2423256789101112131415162019212223254325678924101112131434567891011121343[[#This Row],[HARGA JUAL]]*Table2423256789101112131415162019212223254325678924101112131434567891011121343[[#This Row],[TERJUAL]])</f>
        <v>126000</v>
      </c>
      <c r="K49" s="21">
        <f>Table2423256789101112131415162019212223254325678924101112131434567891011121343[[#This Row],[HARGA JUAL]]*Table2423256789101112131415162019212223254325678924101112131434567891011121343[[#This Row],[SISA]]</f>
        <v>2352000</v>
      </c>
      <c r="L49" s="24">
        <f>Table2423256789101112131415162019212223254325678924101112131434567891011121343[[#This Row],[HARGA POKOK]]*Table2423256789101112131415162019212223254325678924101112131434567891011121343[[#This Row],[STOK]]</f>
        <v>1770000</v>
      </c>
      <c r="M49" s="24">
        <f>Table2423256789101112131415162019212223254325678924101112131434567891011121343[[#This Row],[HARGA JUAL]]*Table2423256789101112131415162019212223254325678924101112131434567891011121343[[#This Row],[STOK]]</f>
        <v>2478000</v>
      </c>
      <c r="N49" s="25"/>
    </row>
    <row r="50" spans="1:14" s="18" customFormat="1" x14ac:dyDescent="0.25">
      <c r="A50" s="10">
        <v>43</v>
      </c>
      <c r="B50" s="11" t="s">
        <v>62</v>
      </c>
      <c r="C50" s="11" t="s">
        <v>63</v>
      </c>
      <c r="D50" s="13">
        <v>16000</v>
      </c>
      <c r="E50" s="13">
        <v>22000</v>
      </c>
      <c r="F50" s="14">
        <v>0</v>
      </c>
      <c r="G50" s="15"/>
      <c r="H50" s="14">
        <f>(Table2423256789101112131415162019212223254325678924101112131434567891011121343[[#This Row],[STOK]]-Table2423256789101112131415162019212223254325678924101112131434567891011121343[[#This Row],[TERJUAL]])</f>
        <v>0</v>
      </c>
      <c r="I50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0" s="13">
        <f>(Table2423256789101112131415162019212223254325678924101112131434567891011121343[[#This Row],[HARGA JUAL]]*Table2423256789101112131415162019212223254325678924101112131434567891011121343[[#This Row],[TERJUAL]])</f>
        <v>0</v>
      </c>
      <c r="K50" s="13">
        <f>Table2423256789101112131415162019212223254325678924101112131434567891011121343[[#This Row],[HARGA JUAL]]*Table2423256789101112131415162019212223254325678924101112131434567891011121343[[#This Row],[SISA]]</f>
        <v>0</v>
      </c>
      <c r="L50" s="16">
        <f>Table2423256789101112131415162019212223254325678924101112131434567891011121343[[#This Row],[HARGA POKOK]]*Table2423256789101112131415162019212223254325678924101112131434567891011121343[[#This Row],[STOK]]</f>
        <v>0</v>
      </c>
      <c r="M50" s="16">
        <f>Table2423256789101112131415162019212223254325678924101112131434567891011121343[[#This Row],[HARGA JUAL]]*Table2423256789101112131415162019212223254325678924101112131434567891011121343[[#This Row],[STOK]]</f>
        <v>0</v>
      </c>
      <c r="N50" s="17"/>
    </row>
    <row r="51" spans="1:14" s="26" customFormat="1" x14ac:dyDescent="0.25">
      <c r="A51" s="19">
        <v>44</v>
      </c>
      <c r="B51" s="20" t="s">
        <v>62</v>
      </c>
      <c r="C51" s="20" t="s">
        <v>64</v>
      </c>
      <c r="D51" s="21">
        <v>18000</v>
      </c>
      <c r="E51" s="21">
        <v>35000</v>
      </c>
      <c r="F51" s="22">
        <v>6</v>
      </c>
      <c r="G51" s="23"/>
      <c r="H51" s="22">
        <f>(Table2423256789101112131415162019212223254325678924101112131434567891011121343[[#This Row],[STOK]]-Table2423256789101112131415162019212223254325678924101112131434567891011121343[[#This Row],[TERJUAL]])</f>
        <v>6</v>
      </c>
      <c r="I5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1" s="21">
        <f>(Table2423256789101112131415162019212223254325678924101112131434567891011121343[[#This Row],[HARGA JUAL]]*Table2423256789101112131415162019212223254325678924101112131434567891011121343[[#This Row],[TERJUAL]])</f>
        <v>0</v>
      </c>
      <c r="K51" s="21">
        <f>Table2423256789101112131415162019212223254325678924101112131434567891011121343[[#This Row],[HARGA JUAL]]*Table2423256789101112131415162019212223254325678924101112131434567891011121343[[#This Row],[SISA]]</f>
        <v>210000</v>
      </c>
      <c r="L51" s="24">
        <f>Table2423256789101112131415162019212223254325678924101112131434567891011121343[[#This Row],[HARGA POKOK]]*Table2423256789101112131415162019212223254325678924101112131434567891011121343[[#This Row],[STOK]]</f>
        <v>108000</v>
      </c>
      <c r="M51" s="24">
        <f>Table2423256789101112131415162019212223254325678924101112131434567891011121343[[#This Row],[HARGA JUAL]]*Table2423256789101112131415162019212223254325678924101112131434567891011121343[[#This Row],[STOK]]</f>
        <v>210000</v>
      </c>
      <c r="N51" s="25"/>
    </row>
    <row r="52" spans="1:14" s="26" customFormat="1" x14ac:dyDescent="0.25">
      <c r="A52" s="10">
        <v>45</v>
      </c>
      <c r="B52" s="20" t="s">
        <v>62</v>
      </c>
      <c r="C52" s="20" t="s">
        <v>65</v>
      </c>
      <c r="D52" s="21">
        <v>54000</v>
      </c>
      <c r="E52" s="21">
        <v>65000</v>
      </c>
      <c r="F52" s="22">
        <v>54</v>
      </c>
      <c r="G52" s="23"/>
      <c r="H52" s="22">
        <f>(Table2423256789101112131415162019212223254325678924101112131434567891011121343[[#This Row],[STOK]]-Table2423256789101112131415162019212223254325678924101112131434567891011121343[[#This Row],[TERJUAL]])</f>
        <v>54</v>
      </c>
      <c r="I5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2" s="21">
        <f>(Table2423256789101112131415162019212223254325678924101112131434567891011121343[[#This Row],[HARGA JUAL]]*Table2423256789101112131415162019212223254325678924101112131434567891011121343[[#This Row],[TERJUAL]])</f>
        <v>0</v>
      </c>
      <c r="K52" s="21">
        <f>Table2423256789101112131415162019212223254325678924101112131434567891011121343[[#This Row],[HARGA JUAL]]*Table2423256789101112131415162019212223254325678924101112131434567891011121343[[#This Row],[SISA]]</f>
        <v>3510000</v>
      </c>
      <c r="L52" s="24">
        <f>Table2423256789101112131415162019212223254325678924101112131434567891011121343[[#This Row],[HARGA POKOK]]*Table2423256789101112131415162019212223254325678924101112131434567891011121343[[#This Row],[STOK]]</f>
        <v>2916000</v>
      </c>
      <c r="M52" s="24">
        <f>Table2423256789101112131415162019212223254325678924101112131434567891011121343[[#This Row],[HARGA JUAL]]*Table2423256789101112131415162019212223254325678924101112131434567891011121343[[#This Row],[STOK]]</f>
        <v>3510000</v>
      </c>
      <c r="N52" s="25"/>
    </row>
    <row r="53" spans="1:14" s="26" customFormat="1" x14ac:dyDescent="0.25">
      <c r="A53" s="19">
        <v>46</v>
      </c>
      <c r="B53" s="20" t="s">
        <v>62</v>
      </c>
      <c r="C53" s="20" t="s">
        <v>66</v>
      </c>
      <c r="D53" s="21">
        <v>34500</v>
      </c>
      <c r="E53" s="21">
        <v>43000</v>
      </c>
      <c r="F53" s="22">
        <v>1</v>
      </c>
      <c r="G53" s="23"/>
      <c r="H53" s="22">
        <f>(Table2423256789101112131415162019212223254325678924101112131434567891011121343[[#This Row],[STOK]]-Table2423256789101112131415162019212223254325678924101112131434567891011121343[[#This Row],[TERJUAL]])</f>
        <v>1</v>
      </c>
      <c r="I5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3" s="21">
        <f>(Table2423256789101112131415162019212223254325678924101112131434567891011121343[[#This Row],[HARGA JUAL]]*Table2423256789101112131415162019212223254325678924101112131434567891011121343[[#This Row],[TERJUAL]])</f>
        <v>0</v>
      </c>
      <c r="K53" s="21">
        <f>Table2423256789101112131415162019212223254325678924101112131434567891011121343[[#This Row],[HARGA JUAL]]*Table2423256789101112131415162019212223254325678924101112131434567891011121343[[#This Row],[SISA]]</f>
        <v>43000</v>
      </c>
      <c r="L53" s="24">
        <f>Table2423256789101112131415162019212223254325678924101112131434567891011121343[[#This Row],[HARGA POKOK]]*Table2423256789101112131415162019212223254325678924101112131434567891011121343[[#This Row],[STOK]]</f>
        <v>34500</v>
      </c>
      <c r="M53" s="24">
        <f>Table2423256789101112131415162019212223254325678924101112131434567891011121343[[#This Row],[HARGA JUAL]]*Table2423256789101112131415162019212223254325678924101112131434567891011121343[[#This Row],[STOK]]</f>
        <v>43000</v>
      </c>
      <c r="N53" s="25"/>
    </row>
    <row r="54" spans="1:14" s="26" customFormat="1" x14ac:dyDescent="0.25">
      <c r="A54" s="10">
        <v>47</v>
      </c>
      <c r="B54" s="20" t="s">
        <v>62</v>
      </c>
      <c r="C54" s="20" t="s">
        <v>67</v>
      </c>
      <c r="D54" s="21">
        <v>38500</v>
      </c>
      <c r="E54" s="21">
        <v>65000</v>
      </c>
      <c r="F54" s="22">
        <v>20</v>
      </c>
      <c r="G54" s="23">
        <v>1</v>
      </c>
      <c r="H54" s="22">
        <f>(Table2423256789101112131415162019212223254325678924101112131434567891011121343[[#This Row],[STOK]]-Table2423256789101112131415162019212223254325678924101112131434567891011121343[[#This Row],[TERJUAL]])</f>
        <v>19</v>
      </c>
      <c r="I5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26500</v>
      </c>
      <c r="J54" s="21">
        <f>(Table2423256789101112131415162019212223254325678924101112131434567891011121343[[#This Row],[HARGA JUAL]]*Table2423256789101112131415162019212223254325678924101112131434567891011121343[[#This Row],[TERJUAL]])</f>
        <v>65000</v>
      </c>
      <c r="K54" s="21">
        <f>Table2423256789101112131415162019212223254325678924101112131434567891011121343[[#This Row],[HARGA JUAL]]*Table2423256789101112131415162019212223254325678924101112131434567891011121343[[#This Row],[SISA]]</f>
        <v>1235000</v>
      </c>
      <c r="L54" s="24">
        <f>Table2423256789101112131415162019212223254325678924101112131434567891011121343[[#This Row],[HARGA POKOK]]*Table2423256789101112131415162019212223254325678924101112131434567891011121343[[#This Row],[STOK]]</f>
        <v>770000</v>
      </c>
      <c r="M54" s="24">
        <f>Table2423256789101112131415162019212223254325678924101112131434567891011121343[[#This Row],[HARGA JUAL]]*Table2423256789101112131415162019212223254325678924101112131434567891011121343[[#This Row],[STOK]]</f>
        <v>1300000</v>
      </c>
      <c r="N54" s="25"/>
    </row>
    <row r="55" spans="1:14" s="26" customFormat="1" x14ac:dyDescent="0.25">
      <c r="A55" s="19">
        <v>48</v>
      </c>
      <c r="B55" s="20" t="s">
        <v>62</v>
      </c>
      <c r="C55" s="20" t="s">
        <v>181</v>
      </c>
      <c r="D55" s="21">
        <v>32500</v>
      </c>
      <c r="E55" s="21">
        <v>45000</v>
      </c>
      <c r="F55" s="22">
        <v>238</v>
      </c>
      <c r="G55" s="23"/>
      <c r="H55" s="22">
        <f>(Table2423256789101112131415162019212223254325678924101112131434567891011121343[[#This Row],[STOK]]-Table2423256789101112131415162019212223254325678924101112131434567891011121343[[#This Row],[TERJUAL]])</f>
        <v>238</v>
      </c>
      <c r="I5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5" s="21">
        <f>(Table2423256789101112131415162019212223254325678924101112131434567891011121343[[#This Row],[HARGA JUAL]]*Table2423256789101112131415162019212223254325678924101112131434567891011121343[[#This Row],[TERJUAL]])</f>
        <v>0</v>
      </c>
      <c r="K55" s="21">
        <f>Table2423256789101112131415162019212223254325678924101112131434567891011121343[[#This Row],[HARGA JUAL]]*Table2423256789101112131415162019212223254325678924101112131434567891011121343[[#This Row],[SISA]]</f>
        <v>10710000</v>
      </c>
      <c r="L55" s="24">
        <f>Table2423256789101112131415162019212223254325678924101112131434567891011121343[[#This Row],[HARGA POKOK]]*Table2423256789101112131415162019212223254325678924101112131434567891011121343[[#This Row],[STOK]]</f>
        <v>7735000</v>
      </c>
      <c r="M55" s="24">
        <f>Table2423256789101112131415162019212223254325678924101112131434567891011121343[[#This Row],[HARGA JUAL]]*Table2423256789101112131415162019212223254325678924101112131434567891011121343[[#This Row],[STOK]]</f>
        <v>10710000</v>
      </c>
      <c r="N55" s="25"/>
    </row>
    <row r="56" spans="1:14" s="26" customFormat="1" x14ac:dyDescent="0.25">
      <c r="A56" s="10">
        <v>49</v>
      </c>
      <c r="B56" s="20" t="s">
        <v>62</v>
      </c>
      <c r="C56" s="20" t="s">
        <v>69</v>
      </c>
      <c r="D56" s="21">
        <v>19500</v>
      </c>
      <c r="E56" s="21">
        <v>30000</v>
      </c>
      <c r="F56" s="22">
        <v>10</v>
      </c>
      <c r="G56" s="23"/>
      <c r="H56" s="22">
        <f>(Table2423256789101112131415162019212223254325678924101112131434567891011121343[[#This Row],[STOK]]-Table2423256789101112131415162019212223254325678924101112131434567891011121343[[#This Row],[TERJUAL]])</f>
        <v>10</v>
      </c>
      <c r="I5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6" s="21">
        <f>(Table2423256789101112131415162019212223254325678924101112131434567891011121343[[#This Row],[HARGA JUAL]]*Table2423256789101112131415162019212223254325678924101112131434567891011121343[[#This Row],[TERJUAL]])</f>
        <v>0</v>
      </c>
      <c r="K56" s="21"/>
      <c r="L56" s="24"/>
      <c r="M56" s="24"/>
      <c r="N56" s="25"/>
    </row>
    <row r="57" spans="1:14" s="26" customFormat="1" x14ac:dyDescent="0.25">
      <c r="A57" s="19">
        <v>50</v>
      </c>
      <c r="B57" s="20" t="s">
        <v>62</v>
      </c>
      <c r="C57" s="20" t="s">
        <v>70</v>
      </c>
      <c r="D57" s="21">
        <v>28000</v>
      </c>
      <c r="E57" s="21">
        <v>45000</v>
      </c>
      <c r="F57" s="22">
        <v>1</v>
      </c>
      <c r="G57" s="23"/>
      <c r="H57" s="22">
        <f>(Table2423256789101112131415162019212223254325678924101112131434567891011121343[[#This Row],[STOK]]-Table2423256789101112131415162019212223254325678924101112131434567891011121343[[#This Row],[TERJUAL]])</f>
        <v>1</v>
      </c>
      <c r="I5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7" s="21">
        <f>(Table2423256789101112131415162019212223254325678924101112131434567891011121343[[#This Row],[HARGA JUAL]]*Table2423256789101112131415162019212223254325678924101112131434567891011121343[[#This Row],[TERJUAL]])</f>
        <v>0</v>
      </c>
      <c r="K57" s="21">
        <f>Table2423256789101112131415162019212223254325678924101112131434567891011121343[[#This Row],[HARGA JUAL]]*Table2423256789101112131415162019212223254325678924101112131434567891011121343[[#This Row],[SISA]]</f>
        <v>45000</v>
      </c>
      <c r="L57" s="24">
        <f>Table2423256789101112131415162019212223254325678924101112131434567891011121343[[#This Row],[HARGA POKOK]]*Table2423256789101112131415162019212223254325678924101112131434567891011121343[[#This Row],[STOK]]</f>
        <v>28000</v>
      </c>
      <c r="M57" s="24">
        <f>Table2423256789101112131415162019212223254325678924101112131434567891011121343[[#This Row],[HARGA JUAL]]*Table2423256789101112131415162019212223254325678924101112131434567891011121343[[#This Row],[STOK]]</f>
        <v>45000</v>
      </c>
      <c r="N57" s="25"/>
    </row>
    <row r="58" spans="1:14" s="26" customFormat="1" x14ac:dyDescent="0.25">
      <c r="A58" s="10">
        <v>51</v>
      </c>
      <c r="B58" s="20" t="s">
        <v>62</v>
      </c>
      <c r="C58" s="20" t="s">
        <v>71</v>
      </c>
      <c r="D58" s="21">
        <v>26500</v>
      </c>
      <c r="E58" s="21">
        <v>38000</v>
      </c>
      <c r="F58" s="22">
        <v>84</v>
      </c>
      <c r="G58" s="23"/>
      <c r="H58" s="22">
        <f>(Table2423256789101112131415162019212223254325678924101112131434567891011121343[[#This Row],[STOK]]-Table2423256789101112131415162019212223254325678924101112131434567891011121343[[#This Row],[TERJUAL]])</f>
        <v>84</v>
      </c>
      <c r="I58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8" s="21">
        <f>(Table2423256789101112131415162019212223254325678924101112131434567891011121343[[#This Row],[HARGA JUAL]]*Table2423256789101112131415162019212223254325678924101112131434567891011121343[[#This Row],[TERJUAL]])</f>
        <v>0</v>
      </c>
      <c r="K58" s="21">
        <f>Table2423256789101112131415162019212223254325678924101112131434567891011121343[[#This Row],[HARGA JUAL]]*Table2423256789101112131415162019212223254325678924101112131434567891011121343[[#This Row],[SISA]]</f>
        <v>3192000</v>
      </c>
      <c r="L58" s="24">
        <f>Table2423256789101112131415162019212223254325678924101112131434567891011121343[[#This Row],[HARGA POKOK]]*Table2423256789101112131415162019212223254325678924101112131434567891011121343[[#This Row],[STOK]]</f>
        <v>2226000</v>
      </c>
      <c r="M58" s="24">
        <f>Table2423256789101112131415162019212223254325678924101112131434567891011121343[[#This Row],[HARGA JUAL]]*Table2423256789101112131415162019212223254325678924101112131434567891011121343[[#This Row],[STOK]]</f>
        <v>3192000</v>
      </c>
      <c r="N58" s="25"/>
    </row>
    <row r="59" spans="1:14" s="26" customFormat="1" x14ac:dyDescent="0.25">
      <c r="A59" s="19">
        <v>52</v>
      </c>
      <c r="B59" s="20" t="s">
        <v>62</v>
      </c>
      <c r="C59" s="20" t="s">
        <v>164</v>
      </c>
      <c r="D59" s="21">
        <v>45000</v>
      </c>
      <c r="E59" s="21">
        <v>60000</v>
      </c>
      <c r="F59" s="22">
        <v>7</v>
      </c>
      <c r="G59" s="23"/>
      <c r="H59" s="22">
        <f>(Table2423256789101112131415162019212223254325678924101112131434567891011121343[[#This Row],[STOK]]-Table2423256789101112131415162019212223254325678924101112131434567891011121343[[#This Row],[TERJUAL]])</f>
        <v>7</v>
      </c>
      <c r="I5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59" s="21">
        <f>(Table2423256789101112131415162019212223254325678924101112131434567891011121343[[#This Row],[HARGA JUAL]]*Table2423256789101112131415162019212223254325678924101112131434567891011121343[[#This Row],[TERJUAL]])</f>
        <v>0</v>
      </c>
      <c r="K59" s="21">
        <f>Table2423256789101112131415162019212223254325678924101112131434567891011121343[[#This Row],[HARGA JUAL]]*Table2423256789101112131415162019212223254325678924101112131434567891011121343[[#This Row],[SISA]]</f>
        <v>420000</v>
      </c>
      <c r="L59" s="24">
        <f>Table2423256789101112131415162019212223254325678924101112131434567891011121343[[#This Row],[HARGA POKOK]]*Table2423256789101112131415162019212223254325678924101112131434567891011121343[[#This Row],[STOK]]</f>
        <v>315000</v>
      </c>
      <c r="M59" s="24">
        <f>Table2423256789101112131415162019212223254325678924101112131434567891011121343[[#This Row],[HARGA JUAL]]*Table2423256789101112131415162019212223254325678924101112131434567891011121343[[#This Row],[STOK]]</f>
        <v>420000</v>
      </c>
      <c r="N59" s="25"/>
    </row>
    <row r="60" spans="1:14" s="26" customFormat="1" x14ac:dyDescent="0.25">
      <c r="A60" s="10">
        <v>53</v>
      </c>
      <c r="B60" s="20" t="s">
        <v>62</v>
      </c>
      <c r="C60" s="20" t="s">
        <v>72</v>
      </c>
      <c r="D60" s="21">
        <v>35000</v>
      </c>
      <c r="E60" s="21">
        <v>40000</v>
      </c>
      <c r="F60" s="22">
        <v>5</v>
      </c>
      <c r="G60" s="23">
        <v>1</v>
      </c>
      <c r="H60" s="22">
        <f>(Table2423256789101112131415162019212223254325678924101112131434567891011121343[[#This Row],[STOK]]-Table2423256789101112131415162019212223254325678924101112131434567891011121343[[#This Row],[TERJUAL]])</f>
        <v>4</v>
      </c>
      <c r="I6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5000</v>
      </c>
      <c r="J60" s="21">
        <f>(Table2423256789101112131415162019212223254325678924101112131434567891011121343[[#This Row],[HARGA JUAL]]*Table2423256789101112131415162019212223254325678924101112131434567891011121343[[#This Row],[TERJUAL]])</f>
        <v>40000</v>
      </c>
      <c r="K60" s="21">
        <f>Table2423256789101112131415162019212223254325678924101112131434567891011121343[[#This Row],[HARGA JUAL]]*Table2423256789101112131415162019212223254325678924101112131434567891011121343[[#This Row],[SISA]]</f>
        <v>160000</v>
      </c>
      <c r="L60" s="24">
        <f>Table2423256789101112131415162019212223254325678924101112131434567891011121343[[#This Row],[HARGA POKOK]]*Table2423256789101112131415162019212223254325678924101112131434567891011121343[[#This Row],[STOK]]</f>
        <v>175000</v>
      </c>
      <c r="M60" s="24">
        <f>Table2423256789101112131415162019212223254325678924101112131434567891011121343[[#This Row],[HARGA JUAL]]*Table2423256789101112131415162019212223254325678924101112131434567891011121343[[#This Row],[STOK]]</f>
        <v>200000</v>
      </c>
      <c r="N60" s="25"/>
    </row>
    <row r="61" spans="1:14" s="26" customFormat="1" x14ac:dyDescent="0.25">
      <c r="A61" s="19">
        <v>54</v>
      </c>
      <c r="B61" s="20" t="s">
        <v>62</v>
      </c>
      <c r="C61" s="20" t="s">
        <v>73</v>
      </c>
      <c r="D61" s="21">
        <v>16000</v>
      </c>
      <c r="E61" s="21">
        <v>25000</v>
      </c>
      <c r="F61" s="22">
        <v>0</v>
      </c>
      <c r="G61" s="23"/>
      <c r="H61" s="22">
        <f>(Table2423256789101112131415162019212223254325678924101112131434567891011121343[[#This Row],[STOK]]-Table2423256789101112131415162019212223254325678924101112131434567891011121343[[#This Row],[TERJUAL]])</f>
        <v>0</v>
      </c>
      <c r="I6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1" s="21">
        <f>(Table2423256789101112131415162019212223254325678924101112131434567891011121343[[#This Row],[HARGA JUAL]]*Table2423256789101112131415162019212223254325678924101112131434567891011121343[[#This Row],[TERJUAL]])</f>
        <v>0</v>
      </c>
      <c r="K61" s="21">
        <f>Table2423256789101112131415162019212223254325678924101112131434567891011121343[[#This Row],[HARGA JUAL]]*Table2423256789101112131415162019212223254325678924101112131434567891011121343[[#This Row],[SISA]]</f>
        <v>0</v>
      </c>
      <c r="L61" s="24">
        <f>Table2423256789101112131415162019212223254325678924101112131434567891011121343[[#This Row],[HARGA POKOK]]*Table2423256789101112131415162019212223254325678924101112131434567891011121343[[#This Row],[STOK]]</f>
        <v>0</v>
      </c>
      <c r="M61" s="24">
        <f>Table2423256789101112131415162019212223254325678924101112131434567891011121343[[#This Row],[HARGA JUAL]]*Table2423256789101112131415162019212223254325678924101112131434567891011121343[[#This Row],[STOK]]</f>
        <v>0</v>
      </c>
      <c r="N61" s="25"/>
    </row>
    <row r="62" spans="1:14" s="26" customFormat="1" x14ac:dyDescent="0.25">
      <c r="A62" s="10">
        <v>55</v>
      </c>
      <c r="B62" s="20" t="s">
        <v>62</v>
      </c>
      <c r="C62" s="20" t="s">
        <v>74</v>
      </c>
      <c r="D62" s="21">
        <v>32500</v>
      </c>
      <c r="E62" s="21">
        <v>40000</v>
      </c>
      <c r="F62" s="22">
        <v>6</v>
      </c>
      <c r="G62" s="23"/>
      <c r="H62" s="22">
        <f>(Table2423256789101112131415162019212223254325678924101112131434567891011121343[[#This Row],[STOK]]-Table2423256789101112131415162019212223254325678924101112131434567891011121343[[#This Row],[TERJUAL]])</f>
        <v>6</v>
      </c>
      <c r="I6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2" s="21">
        <f>(Table2423256789101112131415162019212223254325678924101112131434567891011121343[[#This Row],[HARGA JUAL]]*Table2423256789101112131415162019212223254325678924101112131434567891011121343[[#This Row],[TERJUAL]])</f>
        <v>0</v>
      </c>
      <c r="K62" s="21">
        <f>Table2423256789101112131415162019212223254325678924101112131434567891011121343[[#This Row],[HARGA JUAL]]*Table2423256789101112131415162019212223254325678924101112131434567891011121343[[#This Row],[SISA]]</f>
        <v>240000</v>
      </c>
      <c r="L62" s="24">
        <f>Table2423256789101112131415162019212223254325678924101112131434567891011121343[[#This Row],[HARGA POKOK]]*Table2423256789101112131415162019212223254325678924101112131434567891011121343[[#This Row],[STOK]]</f>
        <v>195000</v>
      </c>
      <c r="M62" s="24">
        <f>Table2423256789101112131415162019212223254325678924101112131434567891011121343[[#This Row],[HARGA JUAL]]*Table2423256789101112131415162019212223254325678924101112131434567891011121343[[#This Row],[STOK]]</f>
        <v>240000</v>
      </c>
      <c r="N62" s="25"/>
    </row>
    <row r="63" spans="1:14" s="26" customFormat="1" x14ac:dyDescent="0.25">
      <c r="A63" s="19">
        <v>56</v>
      </c>
      <c r="B63" s="20" t="s">
        <v>62</v>
      </c>
      <c r="C63" s="20" t="s">
        <v>182</v>
      </c>
      <c r="D63" s="21">
        <v>110000</v>
      </c>
      <c r="E63" s="21">
        <v>120000</v>
      </c>
      <c r="F63" s="22">
        <v>39</v>
      </c>
      <c r="G63" s="23">
        <v>2</v>
      </c>
      <c r="H63" s="22">
        <f>(Table2423256789101112131415162019212223254325678924101112131434567891011121343[[#This Row],[STOK]]-Table2423256789101112131415162019212223254325678924101112131434567891011121343[[#This Row],[TERJUAL]])</f>
        <v>37</v>
      </c>
      <c r="I6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20000</v>
      </c>
      <c r="J63" s="21">
        <f>(Table2423256789101112131415162019212223254325678924101112131434567891011121343[[#This Row],[HARGA JUAL]]*Table2423256789101112131415162019212223254325678924101112131434567891011121343[[#This Row],[TERJUAL]])</f>
        <v>240000</v>
      </c>
      <c r="K63" s="21"/>
      <c r="L63" s="24"/>
      <c r="M63" s="24"/>
      <c r="N63" s="25"/>
    </row>
    <row r="64" spans="1:14" s="26" customFormat="1" x14ac:dyDescent="0.25">
      <c r="A64" s="10">
        <v>57</v>
      </c>
      <c r="B64" s="20" t="s">
        <v>62</v>
      </c>
      <c r="C64" s="20" t="s">
        <v>75</v>
      </c>
      <c r="D64" s="21">
        <v>18000</v>
      </c>
      <c r="E64" s="21">
        <v>27000</v>
      </c>
      <c r="F64" s="22">
        <v>1</v>
      </c>
      <c r="G64" s="23"/>
      <c r="H64" s="22">
        <f>(Table2423256789101112131415162019212223254325678924101112131434567891011121343[[#This Row],[STOK]]-Table2423256789101112131415162019212223254325678924101112131434567891011121343[[#This Row],[TERJUAL]])</f>
        <v>1</v>
      </c>
      <c r="I6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4" s="21">
        <f>(Table2423256789101112131415162019212223254325678924101112131434567891011121343[[#This Row],[HARGA JUAL]]*Table2423256789101112131415162019212223254325678924101112131434567891011121343[[#This Row],[TERJUAL]])</f>
        <v>0</v>
      </c>
      <c r="K64" s="21">
        <f>Table2423256789101112131415162019212223254325678924101112131434567891011121343[[#This Row],[HARGA JUAL]]*Table2423256789101112131415162019212223254325678924101112131434567891011121343[[#This Row],[SISA]]</f>
        <v>27000</v>
      </c>
      <c r="L64" s="24">
        <f>Table2423256789101112131415162019212223254325678924101112131434567891011121343[[#This Row],[HARGA POKOK]]*Table2423256789101112131415162019212223254325678924101112131434567891011121343[[#This Row],[STOK]]</f>
        <v>18000</v>
      </c>
      <c r="M64" s="24">
        <f>Table2423256789101112131415162019212223254325678924101112131434567891011121343[[#This Row],[HARGA JUAL]]*Table2423256789101112131415162019212223254325678924101112131434567891011121343[[#This Row],[STOK]]</f>
        <v>27000</v>
      </c>
      <c r="N64" s="25"/>
    </row>
    <row r="65" spans="1:14" s="26" customFormat="1" x14ac:dyDescent="0.25">
      <c r="A65" s="19">
        <v>58</v>
      </c>
      <c r="B65" s="20" t="s">
        <v>62</v>
      </c>
      <c r="C65" s="20" t="s">
        <v>76</v>
      </c>
      <c r="D65" s="21">
        <v>25000</v>
      </c>
      <c r="E65" s="21">
        <v>30000</v>
      </c>
      <c r="F65" s="22"/>
      <c r="G65" s="23"/>
      <c r="H65" s="22">
        <f>(Table2423256789101112131415162019212223254325678924101112131434567891011121343[[#This Row],[STOK]]-Table2423256789101112131415162019212223254325678924101112131434567891011121343[[#This Row],[TERJUAL]])</f>
        <v>0</v>
      </c>
      <c r="I6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5" s="21">
        <f>(Table2423256789101112131415162019212223254325678924101112131434567891011121343[[#This Row],[HARGA JUAL]]*Table2423256789101112131415162019212223254325678924101112131434567891011121343[[#This Row],[TERJUAL]])</f>
        <v>0</v>
      </c>
      <c r="K65" s="21">
        <f>Table2423256789101112131415162019212223254325678924101112131434567891011121343[[#This Row],[HARGA JUAL]]*Table2423256789101112131415162019212223254325678924101112131434567891011121343[[#This Row],[SISA]]</f>
        <v>0</v>
      </c>
      <c r="L65" s="24">
        <f>Table2423256789101112131415162019212223254325678924101112131434567891011121343[[#This Row],[HARGA POKOK]]*Table2423256789101112131415162019212223254325678924101112131434567891011121343[[#This Row],[STOK]]</f>
        <v>0</v>
      </c>
      <c r="M65" s="24">
        <f>Table2423256789101112131415162019212223254325678924101112131434567891011121343[[#This Row],[HARGA JUAL]]*Table2423256789101112131415162019212223254325678924101112131434567891011121343[[#This Row],[STOK]]</f>
        <v>0</v>
      </c>
      <c r="N65" s="25"/>
    </row>
    <row r="66" spans="1:14" s="26" customFormat="1" x14ac:dyDescent="0.25">
      <c r="A66" s="10">
        <v>59</v>
      </c>
      <c r="B66" s="20" t="s">
        <v>62</v>
      </c>
      <c r="C66" s="20" t="s">
        <v>77</v>
      </c>
      <c r="D66" s="21">
        <v>48500</v>
      </c>
      <c r="E66" s="21">
        <v>65000</v>
      </c>
      <c r="F66" s="22">
        <v>0</v>
      </c>
      <c r="G66" s="23"/>
      <c r="H66" s="22">
        <f>(Table2423256789101112131415162019212223254325678924101112131434567891011121343[[#This Row],[STOK]]-Table2423256789101112131415162019212223254325678924101112131434567891011121343[[#This Row],[TERJUAL]])</f>
        <v>0</v>
      </c>
      <c r="I6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6" s="21">
        <f>(Table2423256789101112131415162019212223254325678924101112131434567891011121343[[#This Row],[HARGA JUAL]]*Table2423256789101112131415162019212223254325678924101112131434567891011121343[[#This Row],[TERJUAL]])</f>
        <v>0</v>
      </c>
      <c r="K66" s="21">
        <f>Table2423256789101112131415162019212223254325678924101112131434567891011121343[[#This Row],[HARGA JUAL]]*Table2423256789101112131415162019212223254325678924101112131434567891011121343[[#This Row],[SISA]]</f>
        <v>0</v>
      </c>
      <c r="L66" s="24">
        <f>Table2423256789101112131415162019212223254325678924101112131434567891011121343[[#This Row],[HARGA POKOK]]*Table2423256789101112131415162019212223254325678924101112131434567891011121343[[#This Row],[STOK]]</f>
        <v>0</v>
      </c>
      <c r="M66" s="24">
        <f>Table2423256789101112131415162019212223254325678924101112131434567891011121343[[#This Row],[HARGA JUAL]]*Table2423256789101112131415162019212223254325678924101112131434567891011121343[[#This Row],[STOK]]</f>
        <v>0</v>
      </c>
      <c r="N66" s="25"/>
    </row>
    <row r="67" spans="1:14" s="26" customFormat="1" x14ac:dyDescent="0.25">
      <c r="A67" s="19">
        <v>60</v>
      </c>
      <c r="B67" s="20" t="s">
        <v>62</v>
      </c>
      <c r="C67" s="20" t="s">
        <v>78</v>
      </c>
      <c r="D67" s="21">
        <v>210000</v>
      </c>
      <c r="E67" s="21">
        <v>240000</v>
      </c>
      <c r="F67" s="22">
        <v>36</v>
      </c>
      <c r="G67" s="23">
        <v>1</v>
      </c>
      <c r="H67" s="22">
        <f>(Table2423256789101112131415162019212223254325678924101112131434567891011121343[[#This Row],[STOK]]-Table2423256789101112131415162019212223254325678924101112131434567891011121343[[#This Row],[TERJUAL]])</f>
        <v>35</v>
      </c>
      <c r="I6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30000</v>
      </c>
      <c r="J67" s="21">
        <f>(Table2423256789101112131415162019212223254325678924101112131434567891011121343[[#This Row],[HARGA JUAL]]*Table2423256789101112131415162019212223254325678924101112131434567891011121343[[#This Row],[TERJUAL]])</f>
        <v>240000</v>
      </c>
      <c r="K67" s="21">
        <f>Table2423256789101112131415162019212223254325678924101112131434567891011121343[[#This Row],[HARGA JUAL]]*Table2423256789101112131415162019212223254325678924101112131434567891011121343[[#This Row],[SISA]]</f>
        <v>8400000</v>
      </c>
      <c r="L67" s="24">
        <f>Table2423256789101112131415162019212223254325678924101112131434567891011121343[[#This Row],[HARGA POKOK]]*Table2423256789101112131415162019212223254325678924101112131434567891011121343[[#This Row],[STOK]]</f>
        <v>7560000</v>
      </c>
      <c r="M67" s="24">
        <f>Table2423256789101112131415162019212223254325678924101112131434567891011121343[[#This Row],[HARGA JUAL]]*Table2423256789101112131415162019212223254325678924101112131434567891011121343[[#This Row],[STOK]]</f>
        <v>8640000</v>
      </c>
      <c r="N67" s="25"/>
    </row>
    <row r="68" spans="1:14" s="18" customFormat="1" x14ac:dyDescent="0.25">
      <c r="A68" s="10">
        <v>61</v>
      </c>
      <c r="B68" s="11" t="s">
        <v>79</v>
      </c>
      <c r="C68" s="11" t="s">
        <v>80</v>
      </c>
      <c r="D68" s="13">
        <v>1500</v>
      </c>
      <c r="E68" s="13">
        <v>3000</v>
      </c>
      <c r="F68" s="14">
        <v>25</v>
      </c>
      <c r="G68" s="15"/>
      <c r="H68" s="14">
        <f>(Table2423256789101112131415162019212223254325678924101112131434567891011121343[[#This Row],[STOK]]-Table2423256789101112131415162019212223254325678924101112131434567891011121343[[#This Row],[TERJUAL]])</f>
        <v>25</v>
      </c>
      <c r="I68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68" s="13">
        <f>(Table2423256789101112131415162019212223254325678924101112131434567891011121343[[#This Row],[HARGA JUAL]]*Table2423256789101112131415162019212223254325678924101112131434567891011121343[[#This Row],[TERJUAL]])</f>
        <v>0</v>
      </c>
      <c r="K68" s="13">
        <f>Table2423256789101112131415162019212223254325678924101112131434567891011121343[[#This Row],[HARGA JUAL]]*Table2423256789101112131415162019212223254325678924101112131434567891011121343[[#This Row],[SISA]]</f>
        <v>75000</v>
      </c>
      <c r="L68" s="16">
        <f>Table2423256789101112131415162019212223254325678924101112131434567891011121343[[#This Row],[HARGA POKOK]]*Table2423256789101112131415162019212223254325678924101112131434567891011121343[[#This Row],[STOK]]</f>
        <v>37500</v>
      </c>
      <c r="M68" s="16">
        <f>Table2423256789101112131415162019212223254325678924101112131434567891011121343[[#This Row],[HARGA JUAL]]*Table2423256789101112131415162019212223254325678924101112131434567891011121343[[#This Row],[STOK]]</f>
        <v>75000</v>
      </c>
      <c r="N68" s="17"/>
    </row>
    <row r="69" spans="1:14" s="26" customFormat="1" x14ac:dyDescent="0.25">
      <c r="A69" s="19">
        <v>62</v>
      </c>
      <c r="B69" s="20" t="s">
        <v>79</v>
      </c>
      <c r="C69" s="20" t="s">
        <v>81</v>
      </c>
      <c r="D69" s="21">
        <v>3000</v>
      </c>
      <c r="E69" s="21">
        <v>5000</v>
      </c>
      <c r="F69" s="22">
        <v>60</v>
      </c>
      <c r="G69" s="23">
        <v>50</v>
      </c>
      <c r="H69" s="22">
        <f>(Table2423256789101112131415162019212223254325678924101112131434567891011121343[[#This Row],[STOK]]-Table2423256789101112131415162019212223254325678924101112131434567891011121343[[#This Row],[TERJUAL]])</f>
        <v>10</v>
      </c>
      <c r="I6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100000</v>
      </c>
      <c r="J69" s="21">
        <f>(Table2423256789101112131415162019212223254325678924101112131434567891011121343[[#This Row],[HARGA JUAL]]*Table2423256789101112131415162019212223254325678924101112131434567891011121343[[#This Row],[TERJUAL]])</f>
        <v>250000</v>
      </c>
      <c r="K69" s="21">
        <f>Table2423256789101112131415162019212223254325678924101112131434567891011121343[[#This Row],[HARGA JUAL]]*Table2423256789101112131415162019212223254325678924101112131434567891011121343[[#This Row],[SISA]]</f>
        <v>50000</v>
      </c>
      <c r="L69" s="24">
        <f>Table2423256789101112131415162019212223254325678924101112131434567891011121343[[#This Row],[HARGA POKOK]]*Table2423256789101112131415162019212223254325678924101112131434567891011121343[[#This Row],[STOK]]</f>
        <v>180000</v>
      </c>
      <c r="M69" s="24">
        <f>Table2423256789101112131415162019212223254325678924101112131434567891011121343[[#This Row],[HARGA JUAL]]*Table2423256789101112131415162019212223254325678924101112131434567891011121343[[#This Row],[STOK]]</f>
        <v>300000</v>
      </c>
      <c r="N69" s="25"/>
    </row>
    <row r="70" spans="1:14" s="26" customFormat="1" x14ac:dyDescent="0.25">
      <c r="A70" s="10">
        <v>63</v>
      </c>
      <c r="B70" s="20" t="s">
        <v>79</v>
      </c>
      <c r="C70" s="20" t="s">
        <v>159</v>
      </c>
      <c r="D70" s="21">
        <v>12000</v>
      </c>
      <c r="E70" s="21">
        <v>18000</v>
      </c>
      <c r="F70" s="22">
        <v>0</v>
      </c>
      <c r="G70" s="23"/>
      <c r="H70" s="22">
        <f>(Table2423256789101112131415162019212223254325678924101112131434567891011121343[[#This Row],[STOK]]-Table2423256789101112131415162019212223254325678924101112131434567891011121343[[#This Row],[TERJUAL]])</f>
        <v>0</v>
      </c>
      <c r="I7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70" s="21">
        <f>(Table2423256789101112131415162019212223254325678924101112131434567891011121343[[#This Row],[HARGA JUAL]]*Table2423256789101112131415162019212223254325678924101112131434567891011121343[[#This Row],[TERJUAL]])</f>
        <v>0</v>
      </c>
      <c r="K70" s="21">
        <f>Table2423256789101112131415162019212223254325678924101112131434567891011121343[[#This Row],[HARGA JUAL]]*Table2423256789101112131415162019212223254325678924101112131434567891011121343[[#This Row],[SISA]]</f>
        <v>0</v>
      </c>
      <c r="L70" s="24">
        <f>Table2423256789101112131415162019212223254325678924101112131434567891011121343[[#This Row],[HARGA POKOK]]*Table2423256789101112131415162019212223254325678924101112131434567891011121343[[#This Row],[STOK]]</f>
        <v>0</v>
      </c>
      <c r="M70" s="24">
        <f>Table2423256789101112131415162019212223254325678924101112131434567891011121343[[#This Row],[HARGA JUAL]]*Table2423256789101112131415162019212223254325678924101112131434567891011121343[[#This Row],[STOK]]</f>
        <v>0</v>
      </c>
      <c r="N70" s="25"/>
    </row>
    <row r="71" spans="1:14" s="26" customFormat="1" x14ac:dyDescent="0.25">
      <c r="A71" s="19">
        <v>64</v>
      </c>
      <c r="B71" s="20" t="s">
        <v>79</v>
      </c>
      <c r="C71" s="20" t="s">
        <v>82</v>
      </c>
      <c r="D71" s="21">
        <v>1500</v>
      </c>
      <c r="E71" s="21">
        <v>5000</v>
      </c>
      <c r="F71" s="22">
        <v>2</v>
      </c>
      <c r="G71" s="23"/>
      <c r="H71" s="22">
        <f>(Table2423256789101112131415162019212223254325678924101112131434567891011121343[[#This Row],[STOK]]-Table2423256789101112131415162019212223254325678924101112131434567891011121343[[#This Row],[TERJUAL]])</f>
        <v>2</v>
      </c>
      <c r="I7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71" s="21">
        <f>(Table2423256789101112131415162019212223254325678924101112131434567891011121343[[#This Row],[HARGA JUAL]]*Table2423256789101112131415162019212223254325678924101112131434567891011121343[[#This Row],[TERJUAL]])</f>
        <v>0</v>
      </c>
      <c r="K71" s="21">
        <f>Table2423256789101112131415162019212223254325678924101112131434567891011121343[[#This Row],[HARGA JUAL]]*Table2423256789101112131415162019212223254325678924101112131434567891011121343[[#This Row],[SISA]]</f>
        <v>10000</v>
      </c>
      <c r="L71" s="24">
        <f>Table2423256789101112131415162019212223254325678924101112131434567891011121343[[#This Row],[HARGA POKOK]]*Table2423256789101112131415162019212223254325678924101112131434567891011121343[[#This Row],[STOK]]</f>
        <v>3000</v>
      </c>
      <c r="M71" s="24">
        <f>Table2423256789101112131415162019212223254325678924101112131434567891011121343[[#This Row],[HARGA JUAL]]*Table2423256789101112131415162019212223254325678924101112131434567891011121343[[#This Row],[STOK]]</f>
        <v>10000</v>
      </c>
      <c r="N71" s="25"/>
    </row>
    <row r="72" spans="1:14" s="26" customFormat="1" x14ac:dyDescent="0.25">
      <c r="A72" s="10">
        <v>65</v>
      </c>
      <c r="B72" s="20" t="s">
        <v>79</v>
      </c>
      <c r="C72" s="20" t="s">
        <v>83</v>
      </c>
      <c r="D72" s="21">
        <v>30000</v>
      </c>
      <c r="E72" s="21">
        <v>40000</v>
      </c>
      <c r="F72" s="22"/>
      <c r="G72" s="23"/>
      <c r="H72" s="22">
        <f>(Table2423256789101112131415162019212223254325678924101112131434567891011121343[[#This Row],[STOK]]-Table2423256789101112131415162019212223254325678924101112131434567891011121343[[#This Row],[TERJUAL]])</f>
        <v>0</v>
      </c>
      <c r="I7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72" s="21">
        <f>(Table2423256789101112131415162019212223254325678924101112131434567891011121343[[#This Row],[HARGA JUAL]]*Table2423256789101112131415162019212223254325678924101112131434567891011121343[[#This Row],[TERJUAL]])</f>
        <v>0</v>
      </c>
      <c r="K72" s="21">
        <f>Table2423256789101112131415162019212223254325678924101112131434567891011121343[[#This Row],[HARGA JUAL]]*Table2423256789101112131415162019212223254325678924101112131434567891011121343[[#This Row],[SISA]]</f>
        <v>0</v>
      </c>
      <c r="L72" s="24">
        <f>Table2423256789101112131415162019212223254325678924101112131434567891011121343[[#This Row],[HARGA POKOK]]*Table2423256789101112131415162019212223254325678924101112131434567891011121343[[#This Row],[STOK]]</f>
        <v>0</v>
      </c>
      <c r="M72" s="24">
        <f>Table2423256789101112131415162019212223254325678924101112131434567891011121343[[#This Row],[HARGA JUAL]]*Table2423256789101112131415162019212223254325678924101112131434567891011121343[[#This Row],[STOK]]</f>
        <v>0</v>
      </c>
      <c r="N72" s="25"/>
    </row>
    <row r="73" spans="1:14" s="26" customFormat="1" x14ac:dyDescent="0.25">
      <c r="A73" s="19">
        <v>66</v>
      </c>
      <c r="B73" s="20" t="s">
        <v>79</v>
      </c>
      <c r="C73" s="20" t="s">
        <v>84</v>
      </c>
      <c r="D73" s="21">
        <v>2500</v>
      </c>
      <c r="E73" s="21">
        <v>5000</v>
      </c>
      <c r="F73" s="22">
        <v>100</v>
      </c>
      <c r="G73" s="23">
        <v>8</v>
      </c>
      <c r="H73" s="22">
        <f>(Table2423256789101112131415162019212223254325678924101112131434567891011121343[[#This Row],[STOK]]-Table2423256789101112131415162019212223254325678924101112131434567891011121343[[#This Row],[TERJUAL]])</f>
        <v>92</v>
      </c>
      <c r="I7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20000</v>
      </c>
      <c r="J73" s="21">
        <f>(Table2423256789101112131415162019212223254325678924101112131434567891011121343[[#This Row],[HARGA JUAL]]*Table2423256789101112131415162019212223254325678924101112131434567891011121343[[#This Row],[TERJUAL]])</f>
        <v>40000</v>
      </c>
      <c r="K73" s="21">
        <f>Table2423256789101112131415162019212223254325678924101112131434567891011121343[[#This Row],[HARGA JUAL]]*Table2423256789101112131415162019212223254325678924101112131434567891011121343[[#This Row],[SISA]]</f>
        <v>460000</v>
      </c>
      <c r="L73" s="24">
        <f>Table2423256789101112131415162019212223254325678924101112131434567891011121343[[#This Row],[HARGA POKOK]]*Table2423256789101112131415162019212223254325678924101112131434567891011121343[[#This Row],[STOK]]</f>
        <v>250000</v>
      </c>
      <c r="M73" s="24">
        <f>Table2423256789101112131415162019212223254325678924101112131434567891011121343[[#This Row],[HARGA JUAL]]*Table2423256789101112131415162019212223254325678924101112131434567891011121343[[#This Row],[STOK]]</f>
        <v>500000</v>
      </c>
      <c r="N73" s="25"/>
    </row>
    <row r="74" spans="1:14" s="26" customFormat="1" x14ac:dyDescent="0.25">
      <c r="A74" s="10">
        <v>67</v>
      </c>
      <c r="B74" s="20" t="s">
        <v>79</v>
      </c>
      <c r="C74" s="20" t="s">
        <v>85</v>
      </c>
      <c r="D74" s="21">
        <v>30000</v>
      </c>
      <c r="E74" s="21">
        <v>40000</v>
      </c>
      <c r="F74" s="22">
        <v>0</v>
      </c>
      <c r="G74" s="23"/>
      <c r="H74" s="22">
        <f>(Table2423256789101112131415162019212223254325678924101112131434567891011121343[[#This Row],[STOK]]-Table2423256789101112131415162019212223254325678924101112131434567891011121343[[#This Row],[TERJUAL]])</f>
        <v>0</v>
      </c>
      <c r="I7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74" s="21">
        <f>(Table2423256789101112131415162019212223254325678924101112131434567891011121343[[#This Row],[HARGA JUAL]]*Table2423256789101112131415162019212223254325678924101112131434567891011121343[[#This Row],[TERJUAL]])</f>
        <v>0</v>
      </c>
      <c r="K74" s="21">
        <f>Table2423256789101112131415162019212223254325678924101112131434567891011121343[[#This Row],[HARGA JUAL]]*Table2423256789101112131415162019212223254325678924101112131434567891011121343[[#This Row],[SISA]]</f>
        <v>0</v>
      </c>
      <c r="L74" s="24">
        <f>Table2423256789101112131415162019212223254325678924101112131434567891011121343[[#This Row],[HARGA POKOK]]*Table2423256789101112131415162019212223254325678924101112131434567891011121343[[#This Row],[STOK]]</f>
        <v>0</v>
      </c>
      <c r="M74" s="24">
        <f>Table2423256789101112131415162019212223254325678924101112131434567891011121343[[#This Row],[HARGA JUAL]]*Table2423256789101112131415162019212223254325678924101112131434567891011121343[[#This Row],[STOK]]</f>
        <v>0</v>
      </c>
      <c r="N74" s="25"/>
    </row>
    <row r="75" spans="1:14" s="26" customFormat="1" x14ac:dyDescent="0.25">
      <c r="A75" s="19">
        <v>68</v>
      </c>
      <c r="B75" s="20" t="s">
        <v>79</v>
      </c>
      <c r="C75" s="20" t="s">
        <v>86</v>
      </c>
      <c r="D75" s="21">
        <v>2500</v>
      </c>
      <c r="E75" s="21">
        <v>5000</v>
      </c>
      <c r="F75" s="22">
        <v>0</v>
      </c>
      <c r="G75" s="23"/>
      <c r="H75" s="22">
        <f>(Table2423256789101112131415162019212223254325678924101112131434567891011121343[[#This Row],[STOK]]-Table2423256789101112131415162019212223254325678924101112131434567891011121343[[#This Row],[TERJUAL]])</f>
        <v>0</v>
      </c>
      <c r="I7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75" s="21">
        <f>(Table2423256789101112131415162019212223254325678924101112131434567891011121343[[#This Row],[HARGA JUAL]]*Table2423256789101112131415162019212223254325678924101112131434567891011121343[[#This Row],[TERJUAL]])</f>
        <v>0</v>
      </c>
      <c r="K75" s="21">
        <f>Table2423256789101112131415162019212223254325678924101112131434567891011121343[[#This Row],[HARGA JUAL]]*Table2423256789101112131415162019212223254325678924101112131434567891011121343[[#This Row],[SISA]]</f>
        <v>0</v>
      </c>
      <c r="L75" s="24">
        <f>Table2423256789101112131415162019212223254325678924101112131434567891011121343[[#This Row],[HARGA POKOK]]*Table2423256789101112131415162019212223254325678924101112131434567891011121343[[#This Row],[STOK]]</f>
        <v>0</v>
      </c>
      <c r="M75" s="24">
        <f>Table2423256789101112131415162019212223254325678924101112131434567891011121343[[#This Row],[HARGA JUAL]]*Table2423256789101112131415162019212223254325678924101112131434567891011121343[[#This Row],[STOK]]</f>
        <v>0</v>
      </c>
      <c r="N75" s="25"/>
    </row>
    <row r="76" spans="1:14" s="18" customFormat="1" x14ac:dyDescent="0.25">
      <c r="A76" s="10">
        <v>69</v>
      </c>
      <c r="B76" s="11" t="s">
        <v>87</v>
      </c>
      <c r="C76" s="11" t="s">
        <v>88</v>
      </c>
      <c r="D76" s="13">
        <v>19500</v>
      </c>
      <c r="E76" s="13">
        <v>40000</v>
      </c>
      <c r="F76" s="14">
        <v>8</v>
      </c>
      <c r="G76" s="15">
        <v>2</v>
      </c>
      <c r="H76" s="14">
        <f>(Table2423256789101112131415162019212223254325678924101112131434567891011121343[[#This Row],[STOK]]-Table2423256789101112131415162019212223254325678924101112131434567891011121343[[#This Row],[TERJUAL]])</f>
        <v>6</v>
      </c>
      <c r="I76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41000</v>
      </c>
      <c r="J76" s="13">
        <f>(Table2423256789101112131415162019212223254325678924101112131434567891011121343[[#This Row],[HARGA JUAL]]*Table2423256789101112131415162019212223254325678924101112131434567891011121343[[#This Row],[TERJUAL]])</f>
        <v>80000</v>
      </c>
      <c r="K76" s="13"/>
      <c r="L76" s="16"/>
      <c r="M76" s="16"/>
      <c r="N76" s="17"/>
    </row>
    <row r="77" spans="1:14" s="26" customFormat="1" x14ac:dyDescent="0.25">
      <c r="A77" s="19">
        <v>70</v>
      </c>
      <c r="B77" s="20" t="s">
        <v>89</v>
      </c>
      <c r="C77" s="20" t="s">
        <v>90</v>
      </c>
      <c r="D77" s="21">
        <v>17500</v>
      </c>
      <c r="E77" s="21">
        <v>40000</v>
      </c>
      <c r="F77" s="22">
        <v>1</v>
      </c>
      <c r="G77" s="23">
        <v>1</v>
      </c>
      <c r="H77" s="22">
        <f>(Table2423256789101112131415162019212223254325678924101112131434567891011121343[[#This Row],[STOK]]-Table2423256789101112131415162019212223254325678924101112131434567891011121343[[#This Row],[TERJUAL]])</f>
        <v>0</v>
      </c>
      <c r="I7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22500</v>
      </c>
      <c r="J77" s="21">
        <f>(Table2423256789101112131415162019212223254325678924101112131434567891011121343[[#This Row],[HARGA JUAL]]*Table2423256789101112131415162019212223254325678924101112131434567891011121343[[#This Row],[TERJUAL]])</f>
        <v>40000</v>
      </c>
      <c r="K77" s="21">
        <f>Table2423256789101112131415162019212223254325678924101112131434567891011121343[[#This Row],[HARGA JUAL]]*Table2423256789101112131415162019212223254325678924101112131434567891011121343[[#This Row],[SISA]]</f>
        <v>0</v>
      </c>
      <c r="L77" s="24">
        <f>Table2423256789101112131415162019212223254325678924101112131434567891011121343[[#This Row],[HARGA POKOK]]*Table2423256789101112131415162019212223254325678924101112131434567891011121343[[#This Row],[STOK]]</f>
        <v>17500</v>
      </c>
      <c r="M77" s="24">
        <f>Table2423256789101112131415162019212223254325678924101112131434567891011121343[[#This Row],[HARGA JUAL]]*Table2423256789101112131415162019212223254325678924101112131434567891011121343[[#This Row],[STOK]]</f>
        <v>40000</v>
      </c>
      <c r="N77" s="25"/>
    </row>
    <row r="78" spans="1:14" s="18" customFormat="1" x14ac:dyDescent="0.25">
      <c r="A78" s="10">
        <v>71</v>
      </c>
      <c r="B78" s="11" t="s">
        <v>91</v>
      </c>
      <c r="C78" s="11" t="s">
        <v>92</v>
      </c>
      <c r="D78" s="13">
        <v>2500</v>
      </c>
      <c r="E78" s="13">
        <v>5000</v>
      </c>
      <c r="F78" s="14">
        <v>8</v>
      </c>
      <c r="G78" s="15">
        <v>12</v>
      </c>
      <c r="H78" s="14">
        <f>(Table2423256789101112131415162019212223254325678924101112131434567891011121343[[#This Row],[STOK]]-Table2423256789101112131415162019212223254325678924101112131434567891011121343[[#This Row],[TERJUAL]])</f>
        <v>-4</v>
      </c>
      <c r="I78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30000</v>
      </c>
      <c r="J78" s="13">
        <f>(Table2423256789101112131415162019212223254325678924101112131434567891011121343[[#This Row],[HARGA JUAL]]*Table2423256789101112131415162019212223254325678924101112131434567891011121343[[#This Row],[TERJUAL]])</f>
        <v>60000</v>
      </c>
      <c r="K78" s="13">
        <f>Table2423256789101112131415162019212223254325678924101112131434567891011121343[[#This Row],[HARGA JUAL]]*Table2423256789101112131415162019212223254325678924101112131434567891011121343[[#This Row],[SISA]]</f>
        <v>-20000</v>
      </c>
      <c r="L78" s="16">
        <f>Table2423256789101112131415162019212223254325678924101112131434567891011121343[[#This Row],[HARGA POKOK]]*Table2423256789101112131415162019212223254325678924101112131434567891011121343[[#This Row],[STOK]]</f>
        <v>20000</v>
      </c>
      <c r="M78" s="16">
        <f>Table2423256789101112131415162019212223254325678924101112131434567891011121343[[#This Row],[HARGA JUAL]]*Table2423256789101112131415162019212223254325678924101112131434567891011121343[[#This Row],[STOK]]</f>
        <v>40000</v>
      </c>
      <c r="N78" s="17"/>
    </row>
    <row r="79" spans="1:14" s="99" customFormat="1" x14ac:dyDescent="0.25">
      <c r="A79" s="92">
        <v>73</v>
      </c>
      <c r="B79" s="93" t="s">
        <v>93</v>
      </c>
      <c r="C79" s="93" t="s">
        <v>94</v>
      </c>
      <c r="D79" s="94">
        <v>502000</v>
      </c>
      <c r="E79" s="94">
        <v>550000</v>
      </c>
      <c r="F79" s="95">
        <v>82</v>
      </c>
      <c r="G79" s="96">
        <v>11</v>
      </c>
      <c r="H79" s="95">
        <f>(Table2423256789101112131415162019212223254325678924101112131434567891011121343[[#This Row],[STOK]]-Table2423256789101112131415162019212223254325678924101112131434567891011121343[[#This Row],[TERJUAL]])</f>
        <v>71</v>
      </c>
      <c r="I79" s="94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528000</v>
      </c>
      <c r="J79" s="94">
        <f>(Table2423256789101112131415162019212223254325678924101112131434567891011121343[[#This Row],[HARGA JUAL]]*Table2423256789101112131415162019212223254325678924101112131434567891011121343[[#This Row],[TERJUAL]])</f>
        <v>6050000</v>
      </c>
      <c r="K79" s="94">
        <f>Table2423256789101112131415162019212223254325678924101112131434567891011121343[[#This Row],[HARGA JUAL]]*Table2423256789101112131415162019212223254325678924101112131434567891011121343[[#This Row],[SISA]]</f>
        <v>39050000</v>
      </c>
      <c r="L79" s="97">
        <f>Table2423256789101112131415162019212223254325678924101112131434567891011121343[[#This Row],[HARGA POKOK]]*Table2423256789101112131415162019212223254325678924101112131434567891011121343[[#This Row],[STOK]]</f>
        <v>41164000</v>
      </c>
      <c r="M79" s="97">
        <f>Table2423256789101112131415162019212223254325678924101112131434567891011121343[[#This Row],[HARGA JUAL]]*Table2423256789101112131415162019212223254325678924101112131434567891011121343[[#This Row],[STOK]]</f>
        <v>45100000</v>
      </c>
      <c r="N79" s="98"/>
    </row>
    <row r="80" spans="1:14" s="26" customFormat="1" x14ac:dyDescent="0.25">
      <c r="A80" s="19">
        <v>74</v>
      </c>
      <c r="B80" s="20" t="s">
        <v>95</v>
      </c>
      <c r="C80" s="20" t="s">
        <v>96</v>
      </c>
      <c r="D80" s="21">
        <v>395000</v>
      </c>
      <c r="E80" s="21">
        <v>530000</v>
      </c>
      <c r="F80" s="22"/>
      <c r="G80" s="23"/>
      <c r="H80" s="22">
        <f>(Table2423256789101112131415162019212223254325678924101112131434567891011121343[[#This Row],[STOK]]-Table2423256789101112131415162019212223254325678924101112131434567891011121343[[#This Row],[TERJUAL]])</f>
        <v>0</v>
      </c>
      <c r="I8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0" s="21">
        <f>(Table2423256789101112131415162019212223254325678924101112131434567891011121343[[#This Row],[HARGA JUAL]]*Table2423256789101112131415162019212223254325678924101112131434567891011121343[[#This Row],[TERJUAL]])</f>
        <v>0</v>
      </c>
      <c r="K80" s="21"/>
      <c r="L80" s="24"/>
      <c r="M80" s="24"/>
      <c r="N80" s="25"/>
    </row>
    <row r="81" spans="1:14" s="26" customFormat="1" x14ac:dyDescent="0.25">
      <c r="A81" s="19">
        <v>76</v>
      </c>
      <c r="B81" s="20" t="s">
        <v>95</v>
      </c>
      <c r="C81" s="20" t="s">
        <v>97</v>
      </c>
      <c r="D81" s="21">
        <v>480000</v>
      </c>
      <c r="E81" s="21">
        <v>550000</v>
      </c>
      <c r="F81" s="22">
        <v>0</v>
      </c>
      <c r="G81" s="23"/>
      <c r="H81" s="22">
        <f>(Table2423256789101112131415162019212223254325678924101112131434567891011121343[[#This Row],[STOK]]-Table2423256789101112131415162019212223254325678924101112131434567891011121343[[#This Row],[TERJUAL]])</f>
        <v>0</v>
      </c>
      <c r="I81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1" s="21">
        <f>(Table2423256789101112131415162019212223254325678924101112131434567891011121343[[#This Row],[HARGA JUAL]]*Table2423256789101112131415162019212223254325678924101112131434567891011121343[[#This Row],[TERJUAL]])</f>
        <v>0</v>
      </c>
      <c r="K81" s="21">
        <f>Table2423256789101112131415162019212223254325678924101112131434567891011121343[[#This Row],[HARGA JUAL]]*Table2423256789101112131415162019212223254325678924101112131434567891011121343[[#This Row],[SISA]]</f>
        <v>0</v>
      </c>
      <c r="L81" s="24">
        <f>Table2423256789101112131415162019212223254325678924101112131434567891011121343[[#This Row],[HARGA POKOK]]*Table2423256789101112131415162019212223254325678924101112131434567891011121343[[#This Row],[STOK]]</f>
        <v>0</v>
      </c>
      <c r="M81" s="24">
        <f>Table2423256789101112131415162019212223254325678924101112131434567891011121343[[#This Row],[HARGA JUAL]]*Table2423256789101112131415162019212223254325678924101112131434567891011121343[[#This Row],[STOK]]</f>
        <v>0</v>
      </c>
      <c r="N81" s="25"/>
    </row>
    <row r="82" spans="1:14" s="26" customFormat="1" x14ac:dyDescent="0.25">
      <c r="A82" s="10">
        <v>77</v>
      </c>
      <c r="B82" s="20" t="s">
        <v>98</v>
      </c>
      <c r="C82" s="20" t="s">
        <v>99</v>
      </c>
      <c r="D82" s="21">
        <v>11500</v>
      </c>
      <c r="E82" s="21">
        <v>17000</v>
      </c>
      <c r="F82" s="22">
        <v>34</v>
      </c>
      <c r="G82" s="23">
        <v>17</v>
      </c>
      <c r="H82" s="22">
        <f>(Table2423256789101112131415162019212223254325678924101112131434567891011121343[[#This Row],[STOK]]-Table2423256789101112131415162019212223254325678924101112131434567891011121343[[#This Row],[TERJUAL]])</f>
        <v>17</v>
      </c>
      <c r="I82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93500</v>
      </c>
      <c r="J82" s="21">
        <f>(Table2423256789101112131415162019212223254325678924101112131434567891011121343[[#This Row],[HARGA JUAL]]*Table2423256789101112131415162019212223254325678924101112131434567891011121343[[#This Row],[TERJUAL]])</f>
        <v>289000</v>
      </c>
      <c r="K82" s="21">
        <f>Table2423256789101112131415162019212223254325678924101112131434567891011121343[[#This Row],[HARGA JUAL]]*Table2423256789101112131415162019212223254325678924101112131434567891011121343[[#This Row],[SISA]]</f>
        <v>289000</v>
      </c>
      <c r="L82" s="24">
        <f>Table2423256789101112131415162019212223254325678924101112131434567891011121343[[#This Row],[HARGA POKOK]]*Table2423256789101112131415162019212223254325678924101112131434567891011121343[[#This Row],[STOK]]</f>
        <v>391000</v>
      </c>
      <c r="M82" s="24">
        <f>Table2423256789101112131415162019212223254325678924101112131434567891011121343[[#This Row],[HARGA JUAL]]*Table2423256789101112131415162019212223254325678924101112131434567891011121343[[#This Row],[STOK]]</f>
        <v>578000</v>
      </c>
      <c r="N82" s="25"/>
    </row>
    <row r="83" spans="1:14" s="26" customFormat="1" x14ac:dyDescent="0.25">
      <c r="A83" s="19">
        <v>78</v>
      </c>
      <c r="B83" s="20" t="s">
        <v>98</v>
      </c>
      <c r="C83" s="20" t="s">
        <v>100</v>
      </c>
      <c r="D83" s="21">
        <v>11250</v>
      </c>
      <c r="E83" s="21">
        <v>17000</v>
      </c>
      <c r="F83" s="22">
        <v>25</v>
      </c>
      <c r="G83" s="23">
        <v>7</v>
      </c>
      <c r="H83" s="22">
        <f>(Table2423256789101112131415162019212223254325678924101112131434567891011121343[[#This Row],[STOK]]-Table2423256789101112131415162019212223254325678924101112131434567891011121343[[#This Row],[TERJUAL]])</f>
        <v>18</v>
      </c>
      <c r="I83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40250</v>
      </c>
      <c r="J83" s="21">
        <f>(Table2423256789101112131415162019212223254325678924101112131434567891011121343[[#This Row],[HARGA JUAL]]*Table2423256789101112131415162019212223254325678924101112131434567891011121343[[#This Row],[TERJUAL]])</f>
        <v>119000</v>
      </c>
      <c r="K83" s="21">
        <f>Table2423256789101112131415162019212223254325678924101112131434567891011121343[[#This Row],[HARGA JUAL]]*Table2423256789101112131415162019212223254325678924101112131434567891011121343[[#This Row],[SISA]]</f>
        <v>306000</v>
      </c>
      <c r="L83" s="24">
        <f>Table2423256789101112131415162019212223254325678924101112131434567891011121343[[#This Row],[HARGA POKOK]]*Table2423256789101112131415162019212223254325678924101112131434567891011121343[[#This Row],[STOK]]</f>
        <v>281250</v>
      </c>
      <c r="M83" s="24">
        <f>Table2423256789101112131415162019212223254325678924101112131434567891011121343[[#This Row],[HARGA JUAL]]*Table2423256789101112131415162019212223254325678924101112131434567891011121343[[#This Row],[STOK]]</f>
        <v>425000</v>
      </c>
      <c r="N83" s="25" t="s">
        <v>30</v>
      </c>
    </row>
    <row r="84" spans="1:14" s="26" customFormat="1" x14ac:dyDescent="0.25">
      <c r="A84" s="19"/>
      <c r="B84" s="20" t="s">
        <v>185</v>
      </c>
      <c r="C84" s="20" t="s">
        <v>186</v>
      </c>
      <c r="D84" s="21">
        <v>20500</v>
      </c>
      <c r="E84" s="21">
        <v>28000</v>
      </c>
      <c r="F84" s="22">
        <v>36</v>
      </c>
      <c r="G84" s="23">
        <v>11</v>
      </c>
      <c r="H84" s="22">
        <f>(Table2423256789101112131415162019212223254325678924101112131434567891011121343[[#This Row],[STOK]]-Table2423256789101112131415162019212223254325678924101112131434567891011121343[[#This Row],[TERJUAL]])</f>
        <v>25</v>
      </c>
      <c r="I8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82500</v>
      </c>
      <c r="J84" s="21">
        <f>(Table2423256789101112131415162019212223254325678924101112131434567891011121343[[#This Row],[HARGA JUAL]]*Table2423256789101112131415162019212223254325678924101112131434567891011121343[[#This Row],[TERJUAL]])</f>
        <v>308000</v>
      </c>
      <c r="K84" s="21"/>
      <c r="L84" s="24"/>
      <c r="M84" s="24"/>
      <c r="N84" s="25"/>
    </row>
    <row r="85" spans="1:14" s="26" customFormat="1" x14ac:dyDescent="0.25">
      <c r="A85" s="19"/>
      <c r="B85" s="20" t="s">
        <v>187</v>
      </c>
      <c r="C85" s="20" t="s">
        <v>187</v>
      </c>
      <c r="D85" s="21">
        <v>7700</v>
      </c>
      <c r="E85" s="21">
        <v>12000</v>
      </c>
      <c r="F85" s="22">
        <v>24</v>
      </c>
      <c r="G85" s="23">
        <v>8</v>
      </c>
      <c r="H85" s="22">
        <f>(Table2423256789101112131415162019212223254325678924101112131434567891011121343[[#This Row],[STOK]]-Table2423256789101112131415162019212223254325678924101112131434567891011121343[[#This Row],[TERJUAL]])</f>
        <v>16</v>
      </c>
      <c r="I85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34400</v>
      </c>
      <c r="J85" s="21">
        <f>(Table2423256789101112131415162019212223254325678924101112131434567891011121343[[#This Row],[HARGA JUAL]]*Table2423256789101112131415162019212223254325678924101112131434567891011121343[[#This Row],[TERJUAL]])</f>
        <v>96000</v>
      </c>
      <c r="K85" s="21"/>
      <c r="L85" s="24"/>
      <c r="M85" s="24"/>
      <c r="N85" s="25"/>
    </row>
    <row r="86" spans="1:14" s="18" customFormat="1" x14ac:dyDescent="0.25">
      <c r="A86" s="10">
        <v>79</v>
      </c>
      <c r="B86" s="11" t="s">
        <v>101</v>
      </c>
      <c r="C86" s="11" t="s">
        <v>102</v>
      </c>
      <c r="D86" s="13">
        <v>12000</v>
      </c>
      <c r="E86" s="13">
        <v>18000</v>
      </c>
      <c r="F86" s="14">
        <v>0</v>
      </c>
      <c r="G86" s="15"/>
      <c r="H86" s="14">
        <f>(Table2423256789101112131415162019212223254325678924101112131434567891011121343[[#This Row],[STOK]]-Table2423256789101112131415162019212223254325678924101112131434567891011121343[[#This Row],[TERJUAL]])</f>
        <v>0</v>
      </c>
      <c r="I86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6" s="13">
        <f>(Table2423256789101112131415162019212223254325678924101112131434567891011121343[[#This Row],[HARGA JUAL]]*Table2423256789101112131415162019212223254325678924101112131434567891011121343[[#This Row],[TERJUAL]])</f>
        <v>0</v>
      </c>
      <c r="K86" s="13">
        <f>Table2423256789101112131415162019212223254325678924101112131434567891011121343[[#This Row],[HARGA JUAL]]*Table2423256789101112131415162019212223254325678924101112131434567891011121343[[#This Row],[SISA]]</f>
        <v>0</v>
      </c>
      <c r="L86" s="16">
        <f>Table2423256789101112131415162019212223254325678924101112131434567891011121343[[#This Row],[HARGA POKOK]]*Table2423256789101112131415162019212223254325678924101112131434567891011121343[[#This Row],[STOK]]</f>
        <v>0</v>
      </c>
      <c r="M86" s="16">
        <f>Table2423256789101112131415162019212223254325678924101112131434567891011121343[[#This Row],[HARGA JUAL]]*Table2423256789101112131415162019212223254325678924101112131434567891011121343[[#This Row],[STOK]]</f>
        <v>0</v>
      </c>
      <c r="N86" s="17"/>
    </row>
    <row r="87" spans="1:14" s="26" customFormat="1" x14ac:dyDescent="0.25">
      <c r="A87" s="19">
        <v>80</v>
      </c>
      <c r="B87" s="20" t="s">
        <v>101</v>
      </c>
      <c r="C87" s="20" t="s">
        <v>103</v>
      </c>
      <c r="D87" s="21">
        <v>14000</v>
      </c>
      <c r="E87" s="21">
        <v>37000</v>
      </c>
      <c r="F87" s="22">
        <v>0</v>
      </c>
      <c r="G87" s="23"/>
      <c r="H87" s="22">
        <f>(Table2423256789101112131415162019212223254325678924101112131434567891011121343[[#This Row],[STOK]]-Table2423256789101112131415162019212223254325678924101112131434567891011121343[[#This Row],[TERJUAL]])</f>
        <v>0</v>
      </c>
      <c r="I8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7" s="21">
        <f>(Table2423256789101112131415162019212223254325678924101112131434567891011121343[[#This Row],[HARGA JUAL]]*Table2423256789101112131415162019212223254325678924101112131434567891011121343[[#This Row],[TERJUAL]])</f>
        <v>0</v>
      </c>
      <c r="K87" s="21">
        <f>Table2423256789101112131415162019212223254325678924101112131434567891011121343[[#This Row],[HARGA JUAL]]*Table2423256789101112131415162019212223254325678924101112131434567891011121343[[#This Row],[SISA]]</f>
        <v>0</v>
      </c>
      <c r="L87" s="24">
        <f>Table2423256789101112131415162019212223254325678924101112131434567891011121343[[#This Row],[HARGA POKOK]]*Table2423256789101112131415162019212223254325678924101112131434567891011121343[[#This Row],[STOK]]</f>
        <v>0</v>
      </c>
      <c r="M87" s="24">
        <f>Table2423256789101112131415162019212223254325678924101112131434567891011121343[[#This Row],[HARGA JUAL]]*Table2423256789101112131415162019212223254325678924101112131434567891011121343[[#This Row],[STOK]]</f>
        <v>0</v>
      </c>
      <c r="N87" s="25"/>
    </row>
    <row r="88" spans="1:14" s="26" customFormat="1" x14ac:dyDescent="0.25">
      <c r="A88" s="10">
        <v>81</v>
      </c>
      <c r="B88" s="20" t="s">
        <v>101</v>
      </c>
      <c r="C88" s="20" t="s">
        <v>104</v>
      </c>
      <c r="D88" s="21">
        <v>13000</v>
      </c>
      <c r="E88" s="21">
        <v>32000</v>
      </c>
      <c r="F88" s="22">
        <v>0</v>
      </c>
      <c r="G88" s="23"/>
      <c r="H88" s="22">
        <f>(Table2423256789101112131415162019212223254325678924101112131434567891011121343[[#This Row],[STOK]]-Table2423256789101112131415162019212223254325678924101112131434567891011121343[[#This Row],[TERJUAL]])</f>
        <v>0</v>
      </c>
      <c r="I88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8" s="21">
        <f>(Table2423256789101112131415162019212223254325678924101112131434567891011121343[[#This Row],[HARGA JUAL]]*Table2423256789101112131415162019212223254325678924101112131434567891011121343[[#This Row],[TERJUAL]])</f>
        <v>0</v>
      </c>
      <c r="K88" s="21">
        <f>Table2423256789101112131415162019212223254325678924101112131434567891011121343[[#This Row],[HARGA JUAL]]*Table2423256789101112131415162019212223254325678924101112131434567891011121343[[#This Row],[SISA]]</f>
        <v>0</v>
      </c>
      <c r="L88" s="24">
        <f>Table2423256789101112131415162019212223254325678924101112131434567891011121343[[#This Row],[HARGA POKOK]]*Table2423256789101112131415162019212223254325678924101112131434567891011121343[[#This Row],[STOK]]</f>
        <v>0</v>
      </c>
      <c r="M88" s="24">
        <f>Table2423256789101112131415162019212223254325678924101112131434567891011121343[[#This Row],[HARGA JUAL]]*Table2423256789101112131415162019212223254325678924101112131434567891011121343[[#This Row],[STOK]]</f>
        <v>0</v>
      </c>
      <c r="N88" s="25"/>
    </row>
    <row r="89" spans="1:14" s="26" customFormat="1" x14ac:dyDescent="0.25">
      <c r="A89" s="19">
        <v>82</v>
      </c>
      <c r="B89" s="20" t="s">
        <v>105</v>
      </c>
      <c r="C89" s="20" t="s">
        <v>106</v>
      </c>
      <c r="D89" s="21">
        <v>20000</v>
      </c>
      <c r="E89" s="21">
        <v>40000</v>
      </c>
      <c r="F89" s="22">
        <v>0</v>
      </c>
      <c r="G89" s="23"/>
      <c r="H89" s="22">
        <f>(Table2423256789101112131415162019212223254325678924101112131434567891011121343[[#This Row],[STOK]]-Table2423256789101112131415162019212223254325678924101112131434567891011121343[[#This Row],[TERJUAL]])</f>
        <v>0</v>
      </c>
      <c r="I89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89" s="21">
        <f>(Table2423256789101112131415162019212223254325678924101112131434567891011121343[[#This Row],[HARGA JUAL]]*Table2423256789101112131415162019212223254325678924101112131434567891011121343[[#This Row],[TERJUAL]])</f>
        <v>0</v>
      </c>
      <c r="K89" s="21">
        <f>Table2423256789101112131415162019212223254325678924101112131434567891011121343[[#This Row],[HARGA JUAL]]*Table2423256789101112131415162019212223254325678924101112131434567891011121343[[#This Row],[SISA]]</f>
        <v>0</v>
      </c>
      <c r="L89" s="24">
        <f>Table2423256789101112131415162019212223254325678924101112131434567891011121343[[#This Row],[HARGA POKOK]]*Table2423256789101112131415162019212223254325678924101112131434567891011121343[[#This Row],[STOK]]</f>
        <v>0</v>
      </c>
      <c r="M89" s="24">
        <f>Table2423256789101112131415162019212223254325678924101112131434567891011121343[[#This Row],[HARGA JUAL]]*Table2423256789101112131415162019212223254325678924101112131434567891011121343[[#This Row],[STOK]]</f>
        <v>0</v>
      </c>
      <c r="N89" s="25"/>
    </row>
    <row r="90" spans="1:14" s="26" customFormat="1" x14ac:dyDescent="0.25">
      <c r="A90" s="10">
        <v>83</v>
      </c>
      <c r="B90" s="20" t="s">
        <v>105</v>
      </c>
      <c r="C90" s="20" t="s">
        <v>107</v>
      </c>
      <c r="D90" s="21">
        <v>26000</v>
      </c>
      <c r="E90" s="21">
        <v>45000</v>
      </c>
      <c r="F90" s="22">
        <v>0</v>
      </c>
      <c r="G90" s="23"/>
      <c r="H90" s="22">
        <f>(Table2423256789101112131415162019212223254325678924101112131434567891011121343[[#This Row],[STOK]]-Table2423256789101112131415162019212223254325678924101112131434567891011121343[[#This Row],[TERJUAL]])</f>
        <v>0</v>
      </c>
      <c r="I90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0" s="21">
        <f>(Table2423256789101112131415162019212223254325678924101112131434567891011121343[[#This Row],[HARGA JUAL]]*Table2423256789101112131415162019212223254325678924101112131434567891011121343[[#This Row],[TERJUAL]])</f>
        <v>0</v>
      </c>
      <c r="K90" s="21">
        <f>Table2423256789101112131415162019212223254325678924101112131434567891011121343[[#This Row],[HARGA JUAL]]*Table2423256789101112131415162019212223254325678924101112131434567891011121343[[#This Row],[SISA]]</f>
        <v>0</v>
      </c>
      <c r="L90" s="24">
        <f>Table2423256789101112131415162019212223254325678924101112131434567891011121343[[#This Row],[HARGA POKOK]]*Table2423256789101112131415162019212223254325678924101112131434567891011121343[[#This Row],[STOK]]</f>
        <v>0</v>
      </c>
      <c r="M90" s="24">
        <f>Table2423256789101112131415162019212223254325678924101112131434567891011121343[[#This Row],[HARGA JUAL]]*Table2423256789101112131415162019212223254325678924101112131434567891011121343[[#This Row],[STOK]]</f>
        <v>0</v>
      </c>
      <c r="N90" s="25"/>
    </row>
    <row r="91" spans="1:14" s="18" customFormat="1" x14ac:dyDescent="0.25">
      <c r="A91" s="19">
        <v>84</v>
      </c>
      <c r="B91" s="11" t="s">
        <v>178</v>
      </c>
      <c r="C91" s="11" t="s">
        <v>179</v>
      </c>
      <c r="D91" s="13">
        <v>40000</v>
      </c>
      <c r="E91" s="13">
        <v>60000</v>
      </c>
      <c r="F91" s="14">
        <v>7</v>
      </c>
      <c r="G91" s="15">
        <v>7</v>
      </c>
      <c r="H91" s="14">
        <f>(Table2423256789101112131415162019212223254325678924101112131434567891011121343[[#This Row],[STOK]]-Table2423256789101112131415162019212223254325678924101112131434567891011121343[[#This Row],[TERJUAL]])</f>
        <v>0</v>
      </c>
      <c r="I91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140000</v>
      </c>
      <c r="J91" s="13">
        <f>(Table2423256789101112131415162019212223254325678924101112131434567891011121343[[#This Row],[HARGA JUAL]]*Table2423256789101112131415162019212223254325678924101112131434567891011121343[[#This Row],[TERJUAL]])</f>
        <v>420000</v>
      </c>
      <c r="K91" s="13">
        <f>Table2423256789101112131415162019212223254325678924101112131434567891011121343[[#This Row],[HARGA JUAL]]*Table2423256789101112131415162019212223254325678924101112131434567891011121343[[#This Row],[SISA]]</f>
        <v>0</v>
      </c>
      <c r="L91" s="16">
        <f>Table2423256789101112131415162019212223254325678924101112131434567891011121343[[#This Row],[HARGA POKOK]]*Table2423256789101112131415162019212223254325678924101112131434567891011121343[[#This Row],[STOK]]</f>
        <v>280000</v>
      </c>
      <c r="M91" s="16">
        <f>Table2423256789101112131415162019212223254325678924101112131434567891011121343[[#This Row],[HARGA JUAL]]*Table2423256789101112131415162019212223254325678924101112131434567891011121343[[#This Row],[STOK]]</f>
        <v>420000</v>
      </c>
      <c r="N91" s="17"/>
    </row>
    <row r="92" spans="1:14" s="18" customFormat="1" x14ac:dyDescent="0.25">
      <c r="A92" s="19"/>
      <c r="B92" s="11" t="s">
        <v>165</v>
      </c>
      <c r="C92" s="11" t="s">
        <v>166</v>
      </c>
      <c r="D92" s="13">
        <v>315000</v>
      </c>
      <c r="E92" s="13">
        <v>450000</v>
      </c>
      <c r="F92" s="14">
        <v>0</v>
      </c>
      <c r="G92" s="15"/>
      <c r="H92" s="14">
        <f>(Table2423256789101112131415162019212223254325678924101112131434567891011121343[[#This Row],[STOK]]-Table2423256789101112131415162019212223254325678924101112131434567891011121343[[#This Row],[TERJUAL]])</f>
        <v>0</v>
      </c>
      <c r="I92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2" s="13">
        <f>(Table2423256789101112131415162019212223254325678924101112131434567891011121343[[#This Row],[HARGA JUAL]]*Table2423256789101112131415162019212223254325678924101112131434567891011121343[[#This Row],[TERJUAL]])</f>
        <v>0</v>
      </c>
      <c r="K92" s="13"/>
      <c r="L92" s="16"/>
      <c r="M92" s="16"/>
      <c r="N92" s="17"/>
    </row>
    <row r="93" spans="1:14" s="18" customFormat="1" x14ac:dyDescent="0.25">
      <c r="A93" s="19"/>
      <c r="B93" s="11" t="s">
        <v>167</v>
      </c>
      <c r="C93" s="11" t="s">
        <v>168</v>
      </c>
      <c r="D93" s="13">
        <v>13500</v>
      </c>
      <c r="E93" s="13">
        <v>20000</v>
      </c>
      <c r="F93" s="14">
        <v>2</v>
      </c>
      <c r="G93" s="15"/>
      <c r="H93" s="14">
        <f>(Table2423256789101112131415162019212223254325678924101112131434567891011121343[[#This Row],[STOK]]-Table2423256789101112131415162019212223254325678924101112131434567891011121343[[#This Row],[TERJUAL]])</f>
        <v>2</v>
      </c>
      <c r="I93" s="13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3" s="13">
        <f>(Table2423256789101112131415162019212223254325678924101112131434567891011121343[[#This Row],[HARGA JUAL]]*Table2423256789101112131415162019212223254325678924101112131434567891011121343[[#This Row],[TERJUAL]])</f>
        <v>0</v>
      </c>
      <c r="K93" s="13"/>
      <c r="L93" s="16"/>
      <c r="M93" s="16"/>
      <c r="N93" s="17"/>
    </row>
    <row r="94" spans="1:14" s="26" customFormat="1" x14ac:dyDescent="0.25">
      <c r="A94" s="10">
        <v>85</v>
      </c>
      <c r="B94" s="20" t="s">
        <v>110</v>
      </c>
      <c r="C94" s="20" t="s">
        <v>111</v>
      </c>
      <c r="D94" s="21">
        <v>1000</v>
      </c>
      <c r="E94" s="21">
        <v>2000</v>
      </c>
      <c r="F94" s="22"/>
      <c r="G94" s="31"/>
      <c r="H94" s="22">
        <f>(Table2423256789101112131415162019212223254325678924101112131434567891011121343[[#This Row],[STOK]]-Table2423256789101112131415162019212223254325678924101112131434567891011121343[[#This Row],[TERJUAL]])</f>
        <v>0</v>
      </c>
      <c r="I94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4" s="21">
        <f>(Table2423256789101112131415162019212223254325678924101112131434567891011121343[[#This Row],[HARGA JUAL]]*Table2423256789101112131415162019212223254325678924101112131434567891011121343[[#This Row],[TERJUAL]])</f>
        <v>0</v>
      </c>
      <c r="K94" s="21">
        <f>Table2423256789101112131415162019212223254325678924101112131434567891011121343[[#This Row],[HARGA JUAL]]*Table2423256789101112131415162019212223254325678924101112131434567891011121343[[#This Row],[SISA]]</f>
        <v>0</v>
      </c>
      <c r="L94" s="24">
        <f>Table2423256789101112131415162019212223254325678924101112131434567891011121343[[#This Row],[HARGA POKOK]]*Table2423256789101112131415162019212223254325678924101112131434567891011121343[[#This Row],[STOK]]</f>
        <v>0</v>
      </c>
      <c r="M94" s="24">
        <f>Table2423256789101112131415162019212223254325678924101112131434567891011121343[[#This Row],[HARGA JUAL]]*Table2423256789101112131415162019212223254325678924101112131434567891011121343[[#This Row],[STOK]]</f>
        <v>0</v>
      </c>
      <c r="N94" s="25"/>
    </row>
    <row r="95" spans="1:14" s="91" customFormat="1" x14ac:dyDescent="0.25">
      <c r="A95" s="19">
        <v>86</v>
      </c>
      <c r="B95" s="84" t="s">
        <v>112</v>
      </c>
      <c r="C95" s="84" t="s">
        <v>113</v>
      </c>
      <c r="D95" s="85">
        <v>10040</v>
      </c>
      <c r="E95" s="86">
        <v>13000</v>
      </c>
      <c r="F95" s="87"/>
      <c r="G95" s="88">
        <v>637</v>
      </c>
      <c r="H95" s="87">
        <f>(Table2423256789101112131415162019212223254325678924101112131434567891011121343[[#This Row],[STOK]]-Table2423256789101112131415162019212223254325678924101112131434567891011121343[[#This Row],[TERJUAL]])</f>
        <v>-637</v>
      </c>
      <c r="I95" s="8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1885520</v>
      </c>
      <c r="J95" s="86">
        <f>(Table2423256789101112131415162019212223254325678924101112131434567891011121343[[#This Row],[HARGA JUAL]]*Table2423256789101112131415162019212223254325678924101112131434567891011121343[[#This Row],[TERJUAL]])</f>
        <v>8281000</v>
      </c>
      <c r="K95" s="86"/>
      <c r="L95" s="89"/>
      <c r="M95" s="89"/>
      <c r="N95" s="90"/>
    </row>
    <row r="96" spans="1:14" s="26" customFormat="1" x14ac:dyDescent="0.25">
      <c r="A96" s="19">
        <v>88</v>
      </c>
      <c r="B96" s="20" t="s">
        <v>114</v>
      </c>
      <c r="C96" s="20" t="s">
        <v>115</v>
      </c>
      <c r="D96" s="32">
        <v>8000</v>
      </c>
      <c r="E96" s="21">
        <v>12000</v>
      </c>
      <c r="F96" s="22">
        <v>0</v>
      </c>
      <c r="G96" s="33"/>
      <c r="H96" s="22">
        <f>(Table2423256789101112131415162019212223254325678924101112131434567891011121343[[#This Row],[STOK]]-Table2423256789101112131415162019212223254325678924101112131434567891011121343[[#This Row],[TERJUAL]])</f>
        <v>0</v>
      </c>
      <c r="I96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6" s="21">
        <f>(Table2423256789101112131415162019212223254325678924101112131434567891011121343[[#This Row],[HARGA JUAL]]*Table2423256789101112131415162019212223254325678924101112131434567891011121343[[#This Row],[TERJUAL]])</f>
        <v>0</v>
      </c>
      <c r="K96" s="21"/>
      <c r="L96" s="24"/>
      <c r="M96" s="24"/>
      <c r="N96" s="25"/>
    </row>
    <row r="97" spans="1:14" s="26" customFormat="1" x14ac:dyDescent="0.25">
      <c r="A97" s="10">
        <v>89</v>
      </c>
      <c r="B97" s="20" t="s">
        <v>116</v>
      </c>
      <c r="C97" s="20" t="s">
        <v>97</v>
      </c>
      <c r="D97" s="32">
        <v>9700</v>
      </c>
      <c r="E97" s="21">
        <v>12000</v>
      </c>
      <c r="F97" s="22"/>
      <c r="G97" s="33"/>
      <c r="H97" s="22">
        <f>(Table2423256789101112131415162019212223254325678924101112131434567891011121343[[#This Row],[STOK]]-Table2423256789101112131415162019212223254325678924101112131434567891011121343[[#This Row],[TERJUAL]])</f>
        <v>0</v>
      </c>
      <c r="I97" s="21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97" s="21">
        <f>(Table2423256789101112131415162019212223254325678924101112131434567891011121343[[#This Row],[HARGA JUAL]]*Table2423256789101112131415162019212223254325678924101112131434567891011121343[[#This Row],[TERJUAL]])</f>
        <v>0</v>
      </c>
      <c r="K97" s="21"/>
      <c r="L97" s="24"/>
      <c r="M97" s="24"/>
      <c r="N97" s="25"/>
    </row>
    <row r="98" spans="1:14" s="26" customFormat="1" x14ac:dyDescent="0.25">
      <c r="A98" s="10"/>
      <c r="B98" s="34" t="s">
        <v>191</v>
      </c>
      <c r="C98" s="34" t="s">
        <v>191</v>
      </c>
      <c r="D98" s="35">
        <v>7000</v>
      </c>
      <c r="E98" s="36">
        <v>11000</v>
      </c>
      <c r="F98" s="39">
        <v>242</v>
      </c>
      <c r="G98" s="111" t="s">
        <v>209</v>
      </c>
      <c r="H98" s="39">
        <f>(Table2423256789101112131415162019212223254325678924101112131434567891011121343[[#This Row],[STOK]]-Table2423256789101112131415162019212223254325678924101112131434567891011121343[[#This Row],[TERJUAL]])</f>
        <v>144</v>
      </c>
      <c r="I98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392000</v>
      </c>
      <c r="J98" s="36">
        <f>(Table2423256789101112131415162019212223254325678924101112131434567891011121343[[#This Row],[HARGA JUAL]]*Table2423256789101112131415162019212223254325678924101112131434567891011121343[[#This Row],[TERJUAL]])</f>
        <v>1078000</v>
      </c>
      <c r="K98" s="36"/>
      <c r="L98" s="40"/>
      <c r="M98" s="40"/>
      <c r="N98" s="41"/>
    </row>
    <row r="99" spans="1:14" s="26" customFormat="1" x14ac:dyDescent="0.25">
      <c r="A99" s="10"/>
      <c r="B99" s="34" t="s">
        <v>190</v>
      </c>
      <c r="C99" s="34" t="s">
        <v>190</v>
      </c>
      <c r="D99" s="35">
        <v>5000</v>
      </c>
      <c r="E99" s="36">
        <v>8000</v>
      </c>
      <c r="F99" s="39"/>
      <c r="G99" s="111" t="s">
        <v>210</v>
      </c>
      <c r="H99" s="39">
        <f>(Table2423256789101112131415162019212223254325678924101112131434567891011121343[[#This Row],[STOK]]-Table2423256789101112131415162019212223254325678924101112131434567891011121343[[#This Row],[TERJUAL]])</f>
        <v>-149</v>
      </c>
      <c r="I99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447000</v>
      </c>
      <c r="J99" s="36">
        <f>(Table2423256789101112131415162019212223254325678924101112131434567891011121343[[#This Row],[HARGA JUAL]]*Table2423256789101112131415162019212223254325678924101112131434567891011121343[[#This Row],[TERJUAL]])</f>
        <v>1192000</v>
      </c>
      <c r="K99" s="36"/>
      <c r="L99" s="40"/>
      <c r="M99" s="40"/>
      <c r="N99" s="41"/>
    </row>
    <row r="100" spans="1:14" s="26" customFormat="1" x14ac:dyDescent="0.25">
      <c r="A100" s="19">
        <v>90</v>
      </c>
      <c r="B100" s="34" t="s">
        <v>62</v>
      </c>
      <c r="C100" s="34" t="s">
        <v>164</v>
      </c>
      <c r="D100" s="35">
        <v>3000</v>
      </c>
      <c r="E100" s="36">
        <v>5000</v>
      </c>
      <c r="F100" s="37">
        <v>19</v>
      </c>
      <c r="G100" s="38">
        <v>4</v>
      </c>
      <c r="H100" s="39">
        <f>(Table2423256789101112131415162019212223254325678924101112131434567891011121343[[#This Row],[STOK]]-Table2423256789101112131415162019212223254325678924101112131434567891011121343[[#This Row],[TERJUAL]])</f>
        <v>15</v>
      </c>
      <c r="I100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8000</v>
      </c>
      <c r="J100" s="36">
        <f>(Table2423256789101112131415162019212223254325678924101112131434567891011121343[[#This Row],[HARGA JUAL]]*Table2423256789101112131415162019212223254325678924101112131434567891011121343[[#This Row],[TERJUAL]])</f>
        <v>20000</v>
      </c>
      <c r="K100" s="36">
        <f>(Table2423256789101112131415162019212223254325678924101112131434567891011121343[[#This Row],[HARGA JUAL]]*Table2423256789101112131415162019212223254325678924101112131434567891011121343[[#This Row],[SISA]])</f>
        <v>75000</v>
      </c>
      <c r="L100" s="40"/>
      <c r="M100" s="40"/>
      <c r="N100" s="41"/>
    </row>
    <row r="101" spans="1:14" s="26" customFormat="1" x14ac:dyDescent="0.25">
      <c r="A101" s="10">
        <v>91</v>
      </c>
      <c r="B101" s="34" t="s">
        <v>62</v>
      </c>
      <c r="C101" s="34" t="s">
        <v>75</v>
      </c>
      <c r="D101" s="35">
        <v>3000</v>
      </c>
      <c r="E101" s="36">
        <v>5000</v>
      </c>
      <c r="F101" s="37">
        <v>0</v>
      </c>
      <c r="G101" s="38"/>
      <c r="H101" s="39">
        <f>(Table2423256789101112131415162019212223254325678924101112131434567891011121343[[#This Row],[STOK]]-Table2423256789101112131415162019212223254325678924101112131434567891011121343[[#This Row],[TERJUAL]])</f>
        <v>0</v>
      </c>
      <c r="I101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101" s="36">
        <f>(Table2423256789101112131415162019212223254325678924101112131434567891011121343[[#This Row],[HARGA JUAL]]*Table2423256789101112131415162019212223254325678924101112131434567891011121343[[#This Row],[TERJUAL]])</f>
        <v>0</v>
      </c>
      <c r="K101" s="36">
        <f>(Table2423256789101112131415162019212223254325678924101112131434567891011121343[[#This Row],[HARGA JUAL]]*Table2423256789101112131415162019212223254325678924101112131434567891011121343[[#This Row],[SISA]])</f>
        <v>0</v>
      </c>
      <c r="L101" s="40"/>
      <c r="M101" s="40"/>
      <c r="N101" s="41"/>
    </row>
    <row r="102" spans="1:14" s="26" customFormat="1" x14ac:dyDescent="0.25">
      <c r="A102" s="19">
        <v>92</v>
      </c>
      <c r="B102" s="34" t="s">
        <v>62</v>
      </c>
      <c r="C102" s="34" t="s">
        <v>153</v>
      </c>
      <c r="D102" s="35">
        <v>3000</v>
      </c>
      <c r="E102" s="36">
        <v>5000</v>
      </c>
      <c r="F102" s="37">
        <v>18</v>
      </c>
      <c r="G102" s="38">
        <v>5</v>
      </c>
      <c r="H102" s="39">
        <f>(Table2423256789101112131415162019212223254325678924101112131434567891011121343[[#This Row],[STOK]]-Table2423256789101112131415162019212223254325678924101112131434567891011121343[[#This Row],[TERJUAL]])</f>
        <v>13</v>
      </c>
      <c r="I102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10000</v>
      </c>
      <c r="J102" s="36">
        <f>(Table2423256789101112131415162019212223254325678924101112131434567891011121343[[#This Row],[HARGA JUAL]]*Table2423256789101112131415162019212223254325678924101112131434567891011121343[[#This Row],[TERJUAL]])</f>
        <v>25000</v>
      </c>
      <c r="K102" s="36"/>
      <c r="L102" s="40"/>
      <c r="M102" s="40"/>
      <c r="N102" s="41"/>
    </row>
    <row r="103" spans="1:14" s="26" customFormat="1" x14ac:dyDescent="0.25">
      <c r="A103" s="10">
        <v>93</v>
      </c>
      <c r="B103" s="34" t="s">
        <v>62</v>
      </c>
      <c r="C103" s="34" t="s">
        <v>117</v>
      </c>
      <c r="D103" s="35">
        <v>3000</v>
      </c>
      <c r="E103" s="36">
        <v>5000</v>
      </c>
      <c r="F103" s="37">
        <v>15</v>
      </c>
      <c r="G103" s="38"/>
      <c r="H103" s="39">
        <f>(Table2423256789101112131415162019212223254325678924101112131434567891011121343[[#This Row],[STOK]]-Table2423256789101112131415162019212223254325678924101112131434567891011121343[[#This Row],[TERJUAL]])</f>
        <v>15</v>
      </c>
      <c r="I103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103" s="36">
        <f>(Table2423256789101112131415162019212223254325678924101112131434567891011121343[[#This Row],[HARGA JUAL]]*Table2423256789101112131415162019212223254325678924101112131434567891011121343[[#This Row],[TERJUAL]])</f>
        <v>0</v>
      </c>
      <c r="K103" s="36">
        <f>(Table2423256789101112131415162019212223254325678924101112131434567891011121343[[#This Row],[HARGA JUAL]]*Table2423256789101112131415162019212223254325678924101112131434567891011121343[[#This Row],[SISA]])</f>
        <v>75000</v>
      </c>
      <c r="L103" s="40"/>
      <c r="M103" s="40"/>
      <c r="N103" s="41"/>
    </row>
    <row r="104" spans="1:14" s="26" customFormat="1" x14ac:dyDescent="0.25">
      <c r="A104" s="19">
        <v>94</v>
      </c>
      <c r="B104" s="34" t="s">
        <v>62</v>
      </c>
      <c r="C104" s="34" t="s">
        <v>65</v>
      </c>
      <c r="D104" s="35">
        <v>3000</v>
      </c>
      <c r="E104" s="36">
        <v>5000</v>
      </c>
      <c r="F104" s="37">
        <v>16</v>
      </c>
      <c r="G104" s="38">
        <v>4</v>
      </c>
      <c r="H104" s="39">
        <f>(Table2423256789101112131415162019212223254325678924101112131434567891011121343[[#This Row],[STOK]]-Table2423256789101112131415162019212223254325678924101112131434567891011121343[[#This Row],[TERJUAL]])</f>
        <v>12</v>
      </c>
      <c r="I104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8000</v>
      </c>
      <c r="J104" s="36">
        <f>(Table2423256789101112131415162019212223254325678924101112131434567891011121343[[#This Row],[HARGA JUAL]]*Table2423256789101112131415162019212223254325678924101112131434567891011121343[[#This Row],[TERJUAL]])</f>
        <v>20000</v>
      </c>
      <c r="K104" s="36"/>
      <c r="L104" s="40"/>
      <c r="M104" s="40"/>
      <c r="N104" s="41"/>
    </row>
    <row r="105" spans="1:14" s="26" customFormat="1" x14ac:dyDescent="0.25">
      <c r="A105" s="10">
        <v>95</v>
      </c>
      <c r="B105" s="34" t="s">
        <v>62</v>
      </c>
      <c r="C105" s="34" t="s">
        <v>154</v>
      </c>
      <c r="D105" s="35">
        <v>3000</v>
      </c>
      <c r="E105" s="36">
        <v>5000</v>
      </c>
      <c r="F105" s="37">
        <v>3</v>
      </c>
      <c r="G105" s="38"/>
      <c r="H105" s="39">
        <f>(Table2423256789101112131415162019212223254325678924101112131434567891011121343[[#This Row],[STOK]]-Table2423256789101112131415162019212223254325678924101112131434567891011121343[[#This Row],[TERJUAL]])</f>
        <v>3</v>
      </c>
      <c r="I105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0</v>
      </c>
      <c r="J105" s="36">
        <f>(Table2423256789101112131415162019212223254325678924101112131434567891011121343[[#This Row],[HARGA JUAL]]*Table2423256789101112131415162019212223254325678924101112131434567891011121343[[#This Row],[TERJUAL]])</f>
        <v>0</v>
      </c>
      <c r="K105" s="36"/>
      <c r="L105" s="40"/>
      <c r="M105" s="40"/>
      <c r="N105" s="41"/>
    </row>
    <row r="106" spans="1:14" s="26" customFormat="1" x14ac:dyDescent="0.25">
      <c r="A106" s="19">
        <v>96</v>
      </c>
      <c r="B106" s="34" t="s">
        <v>62</v>
      </c>
      <c r="C106" s="34" t="s">
        <v>74</v>
      </c>
      <c r="D106" s="35">
        <v>5000</v>
      </c>
      <c r="E106" s="36">
        <v>10000</v>
      </c>
      <c r="F106" s="37">
        <v>10</v>
      </c>
      <c r="G106" s="38">
        <v>4</v>
      </c>
      <c r="H106" s="39">
        <f>(Table2423256789101112131415162019212223254325678924101112131434567891011121343[[#This Row],[STOK]]-Table2423256789101112131415162019212223254325678924101112131434567891011121343[[#This Row],[TERJUAL]])</f>
        <v>6</v>
      </c>
      <c r="I106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20000</v>
      </c>
      <c r="J106" s="36">
        <f>(Table2423256789101112131415162019212223254325678924101112131434567891011121343[[#This Row],[HARGA JUAL]]*Table2423256789101112131415162019212223254325678924101112131434567891011121343[[#This Row],[TERJUAL]])</f>
        <v>40000</v>
      </c>
      <c r="K106" s="36"/>
      <c r="L106" s="40"/>
      <c r="M106" s="40"/>
      <c r="N106" s="41"/>
    </row>
    <row r="107" spans="1:14" s="26" customFormat="1" x14ac:dyDescent="0.25">
      <c r="A107" s="10">
        <v>97</v>
      </c>
      <c r="B107" s="34" t="s">
        <v>62</v>
      </c>
      <c r="C107" s="34" t="s">
        <v>118</v>
      </c>
      <c r="D107" s="35">
        <v>2000</v>
      </c>
      <c r="E107" s="36">
        <v>5000</v>
      </c>
      <c r="F107" s="37">
        <v>20</v>
      </c>
      <c r="G107" s="38">
        <v>10</v>
      </c>
      <c r="H107" s="39">
        <f>(Table2423256789101112131415162019212223254325678924101112131434567891011121343[[#This Row],[STOK]]-Table2423256789101112131415162019212223254325678924101112131434567891011121343[[#This Row],[TERJUAL]])</f>
        <v>10</v>
      </c>
      <c r="I107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30000</v>
      </c>
      <c r="J107" s="36">
        <f>(Table2423256789101112131415162019212223254325678924101112131434567891011121343[[#This Row],[HARGA JUAL]]*Table2423256789101112131415162019212223254325678924101112131434567891011121343[[#This Row],[TERJUAL]])</f>
        <v>50000</v>
      </c>
      <c r="K107" s="36">
        <f>Table2423256789101112131415162019212223254325678924101112131434567891011121343[[#This Row],[HARGA JUAL]]*Table2423256789101112131415162019212223254325678924101112131434567891011121343[[#This Row],[SISA]]</f>
        <v>50000</v>
      </c>
      <c r="L107" s="40"/>
      <c r="M107" s="40"/>
      <c r="N107" s="41"/>
    </row>
    <row r="108" spans="1:14" s="26" customFormat="1" x14ac:dyDescent="0.25">
      <c r="A108" s="19">
        <v>98</v>
      </c>
      <c r="B108" s="34" t="s">
        <v>62</v>
      </c>
      <c r="C108" s="34" t="s">
        <v>73</v>
      </c>
      <c r="D108" s="35">
        <v>2500</v>
      </c>
      <c r="E108" s="36">
        <v>5000</v>
      </c>
      <c r="F108" s="37">
        <v>20</v>
      </c>
      <c r="G108" s="38">
        <v>5</v>
      </c>
      <c r="H108" s="39">
        <f>(Table2423256789101112131415162019212223254325678924101112131434567891011121343[[#This Row],[STOK]]-Table2423256789101112131415162019212223254325678924101112131434567891011121343[[#This Row],[TERJUAL]])</f>
        <v>15</v>
      </c>
      <c r="I108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12500</v>
      </c>
      <c r="J108" s="36">
        <f>(Table2423256789101112131415162019212223254325678924101112131434567891011121343[[#This Row],[HARGA JUAL]]*Table2423256789101112131415162019212223254325678924101112131434567891011121343[[#This Row],[TERJUAL]])</f>
        <v>25000</v>
      </c>
      <c r="K108" s="36">
        <f>Table2423256789101112131415162019212223254325678924101112131434567891011121343[[#This Row],[HARGA JUAL]]*Table2423256789101112131415162019212223254325678924101112131434567891011121343[[#This Row],[SISA]]</f>
        <v>75000</v>
      </c>
      <c r="L108" s="40"/>
      <c r="M108" s="40"/>
      <c r="N108" s="41"/>
    </row>
    <row r="109" spans="1:14" s="26" customFormat="1" x14ac:dyDescent="0.25">
      <c r="A109" s="10">
        <v>99</v>
      </c>
      <c r="B109" s="34" t="s">
        <v>62</v>
      </c>
      <c r="C109" s="34" t="s">
        <v>119</v>
      </c>
      <c r="D109" s="35">
        <v>2500</v>
      </c>
      <c r="E109" s="36">
        <v>5000</v>
      </c>
      <c r="F109" s="37">
        <v>41</v>
      </c>
      <c r="G109" s="38">
        <v>5</v>
      </c>
      <c r="H109" s="39">
        <f>(Table2423256789101112131415162019212223254325678924101112131434567891011121343[[#This Row],[STOK]]-Table2423256789101112131415162019212223254325678924101112131434567891011121343[[#This Row],[TERJUAL]])</f>
        <v>36</v>
      </c>
      <c r="I109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12500</v>
      </c>
      <c r="J109" s="36">
        <f>(Table2423256789101112131415162019212223254325678924101112131434567891011121343[[#This Row],[HARGA JUAL]]*Table2423256789101112131415162019212223254325678924101112131434567891011121343[[#This Row],[TERJUAL]])</f>
        <v>25000</v>
      </c>
      <c r="K109" s="36"/>
      <c r="L109" s="40"/>
      <c r="M109" s="40"/>
      <c r="N109" s="41"/>
    </row>
    <row r="110" spans="1:14" s="26" customFormat="1" x14ac:dyDescent="0.25">
      <c r="A110" s="19">
        <v>100</v>
      </c>
      <c r="B110" s="34" t="s">
        <v>62</v>
      </c>
      <c r="C110" s="34" t="s">
        <v>120</v>
      </c>
      <c r="D110" s="35">
        <v>3000</v>
      </c>
      <c r="E110" s="36">
        <v>5000</v>
      </c>
      <c r="F110" s="37">
        <v>6</v>
      </c>
      <c r="G110" s="38">
        <v>1</v>
      </c>
      <c r="H110" s="39">
        <f>(Table2423256789101112131415162019212223254325678924101112131434567891011121343[[#This Row],[STOK]]-Table2423256789101112131415162019212223254325678924101112131434567891011121343[[#This Row],[TERJUAL]])</f>
        <v>5</v>
      </c>
      <c r="I110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2000</v>
      </c>
      <c r="J110" s="36">
        <f>(Table2423256789101112131415162019212223254325678924101112131434567891011121343[[#This Row],[HARGA JUAL]]*Table2423256789101112131415162019212223254325678924101112131434567891011121343[[#This Row],[TERJUAL]])</f>
        <v>5000</v>
      </c>
      <c r="K110" s="36">
        <f>Table2423256789101112131415162019212223254325678924101112131434567891011121343[[#This Row],[HARGA JUAL]]*Table2423256789101112131415162019212223254325678924101112131434567891011121343[[#This Row],[SISA]]</f>
        <v>25000</v>
      </c>
      <c r="L110" s="40"/>
      <c r="M110" s="40"/>
      <c r="N110" s="41"/>
    </row>
    <row r="111" spans="1:14" s="26" customFormat="1" x14ac:dyDescent="0.25">
      <c r="A111" s="19"/>
      <c r="B111" s="34" t="s">
        <v>211</v>
      </c>
      <c r="C111" s="34" t="s">
        <v>212</v>
      </c>
      <c r="D111" s="35">
        <v>7000</v>
      </c>
      <c r="E111" s="36">
        <v>10000</v>
      </c>
      <c r="F111" s="37"/>
      <c r="G111" s="38">
        <v>14</v>
      </c>
      <c r="H111" s="39">
        <f>(Table2423256789101112131415162019212223254325678924101112131434567891011121343[[#This Row],[STOK]]-Table2423256789101112131415162019212223254325678924101112131434567891011121343[[#This Row],[TERJUAL]])</f>
        <v>-14</v>
      </c>
      <c r="I111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42000</v>
      </c>
      <c r="J111" s="36">
        <f>(Table2423256789101112131415162019212223254325678924101112131434567891011121343[[#This Row],[HARGA JUAL]]*Table2423256789101112131415162019212223254325678924101112131434567891011121343[[#This Row],[TERJUAL]])</f>
        <v>140000</v>
      </c>
      <c r="K111" s="36"/>
      <c r="L111" s="40"/>
      <c r="M111" s="40"/>
      <c r="N111" s="41"/>
    </row>
    <row r="112" spans="1:14" s="26" customFormat="1" x14ac:dyDescent="0.25">
      <c r="A112" s="19"/>
      <c r="B112" s="34" t="s">
        <v>160</v>
      </c>
      <c r="C112" s="34" t="s">
        <v>161</v>
      </c>
      <c r="D112" s="35">
        <v>10000</v>
      </c>
      <c r="E112" s="36">
        <v>13000</v>
      </c>
      <c r="F112" s="37">
        <v>383</v>
      </c>
      <c r="G112" s="38">
        <v>207</v>
      </c>
      <c r="H112" s="39">
        <f>(Table2423256789101112131415162019212223254325678924101112131434567891011121343[[#This Row],[STOK]]-Table2423256789101112131415162019212223254325678924101112131434567891011121343[[#This Row],[TERJUAL]])</f>
        <v>176</v>
      </c>
      <c r="I112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621000</v>
      </c>
      <c r="J112" s="36">
        <f>(Table2423256789101112131415162019212223254325678924101112131434567891011121343[[#This Row],[HARGA JUAL]]*Table2423256789101112131415162019212223254325678924101112131434567891011121343[[#This Row],[TERJUAL]])</f>
        <v>2691000</v>
      </c>
      <c r="K112" s="36"/>
      <c r="L112" s="40"/>
      <c r="M112" s="40"/>
      <c r="N112" s="41"/>
    </row>
    <row r="113" spans="1:21" s="26" customFormat="1" x14ac:dyDescent="0.25">
      <c r="A113" s="10">
        <v>101</v>
      </c>
      <c r="B113" s="34" t="s">
        <v>188</v>
      </c>
      <c r="C113" s="34" t="s">
        <v>189</v>
      </c>
      <c r="D113" s="35">
        <v>120000</v>
      </c>
      <c r="E113" s="36">
        <v>130000</v>
      </c>
      <c r="F113" s="37">
        <v>116</v>
      </c>
      <c r="G113" s="38">
        <v>49</v>
      </c>
      <c r="H113" s="39">
        <f>(Table2423256789101112131415162019212223254325678924101112131434567891011121343[[#This Row],[STOK]]-Table2423256789101112131415162019212223254325678924101112131434567891011121343[[#This Row],[TERJUAL]])</f>
        <v>67</v>
      </c>
      <c r="I113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490000</v>
      </c>
      <c r="J113" s="36">
        <f>(Table2423256789101112131415162019212223254325678924101112131434567891011121343[[#This Row],[HARGA JUAL]]*Table2423256789101112131415162019212223254325678924101112131434567891011121343[[#This Row],[TERJUAL]])</f>
        <v>6370000</v>
      </c>
      <c r="K113" s="36">
        <f>Table2423256789101112131415162019212223254325678924101112131434567891011121343[[#This Row],[HARGA JUAL]]*Table2423256789101112131415162019212223254325678924101112131434567891011121343[[#This Row],[SISA]]</f>
        <v>8710000</v>
      </c>
      <c r="L113" s="40"/>
      <c r="M113" s="40"/>
      <c r="N113" s="41"/>
    </row>
    <row r="114" spans="1:21" s="26" customFormat="1" x14ac:dyDescent="0.25">
      <c r="A114" s="19">
        <v>102</v>
      </c>
      <c r="B114" s="34" t="s">
        <v>123</v>
      </c>
      <c r="C114" s="34" t="s">
        <v>124</v>
      </c>
      <c r="D114" s="35">
        <v>8000</v>
      </c>
      <c r="E114" s="36">
        <v>10000</v>
      </c>
      <c r="F114" s="37">
        <v>445</v>
      </c>
      <c r="G114" s="38">
        <v>341</v>
      </c>
      <c r="H114" s="39">
        <f>(Table2423256789101112131415162019212223254325678924101112131434567891011121343[[#This Row],[STOK]]-Table2423256789101112131415162019212223254325678924101112131434567891011121343[[#This Row],[TERJUAL]])</f>
        <v>104</v>
      </c>
      <c r="I114" s="36">
        <f>(Table2423256789101112131415162019212223254325678924101112131434567891011121343[[#This Row],[HARGA JUAL]]*Table2423256789101112131415162019212223254325678924101112131434567891011121343[[#This Row],[TERJUAL]])-(Table2423256789101112131415162019212223254325678924101112131434567891011121343[[#This Row],[HARGA POKOK]]*Table2423256789101112131415162019212223254325678924101112131434567891011121343[[#This Row],[TERJUAL]])</f>
        <v>682000</v>
      </c>
      <c r="J114" s="36">
        <f>(Table2423256789101112131415162019212223254325678924101112131434567891011121343[[#This Row],[HARGA JUAL]]*Table2423256789101112131415162019212223254325678924101112131434567891011121343[[#This Row],[TERJUAL]])</f>
        <v>3410000</v>
      </c>
      <c r="K114" s="36"/>
      <c r="L114" s="40"/>
      <c r="M114" s="40"/>
      <c r="N114" s="25"/>
    </row>
    <row r="115" spans="1:21" s="50" customFormat="1" x14ac:dyDescent="0.25">
      <c r="A115" s="190" t="s">
        <v>125</v>
      </c>
      <c r="B115" s="191"/>
      <c r="C115" s="100"/>
      <c r="D115" s="100"/>
      <c r="E115" s="100"/>
      <c r="F115" s="101"/>
      <c r="G115" s="101"/>
      <c r="H115" s="102"/>
      <c r="I115" s="103">
        <f>SUM(I5:I114)</f>
        <v>8742170</v>
      </c>
      <c r="J115" s="103">
        <f>SUM(J5:J114)</f>
        <v>50365000</v>
      </c>
      <c r="K115" s="103">
        <f>SUM(K5:K114)</f>
        <v>154933000</v>
      </c>
      <c r="L115" s="104">
        <f>SUM(L5:L114)</f>
        <v>147129750</v>
      </c>
      <c r="M115" s="104">
        <f>SUM(M5:M114)</f>
        <v>168401000</v>
      </c>
      <c r="N115" s="105"/>
    </row>
    <row r="116" spans="1:21" x14ac:dyDescent="0.25">
      <c r="O116" s="1"/>
      <c r="P116" s="1"/>
      <c r="Q116" s="1"/>
      <c r="R116" s="1"/>
      <c r="S116" s="1"/>
      <c r="T116" s="1"/>
      <c r="U116" s="1"/>
    </row>
    <row r="117" spans="1:21" x14ac:dyDescent="0.25">
      <c r="A117" s="42"/>
      <c r="B117" s="1"/>
      <c r="C117" s="1"/>
      <c r="E117" s="56" t="s">
        <v>206</v>
      </c>
      <c r="F117" s="56"/>
      <c r="G117" s="56"/>
      <c r="H117" s="56"/>
      <c r="I117" s="56"/>
      <c r="J117" s="56"/>
      <c r="K117" s="56"/>
      <c r="O117" s="1"/>
      <c r="P117" s="1"/>
      <c r="Q117" s="1"/>
      <c r="R117" s="1"/>
      <c r="S117" s="1"/>
      <c r="T117" s="1"/>
      <c r="U117" s="1"/>
    </row>
    <row r="118" spans="1:21" x14ac:dyDescent="0.25">
      <c r="A118" s="42" t="s">
        <v>155</v>
      </c>
      <c r="B118" s="1"/>
      <c r="C118" s="1"/>
      <c r="E118" s="43"/>
      <c r="F118" s="43"/>
      <c r="G118" s="44"/>
      <c r="H118" s="44"/>
      <c r="I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42" t="s">
        <v>126</v>
      </c>
      <c r="E119" s="43"/>
      <c r="F119" s="43"/>
      <c r="G119" s="4"/>
      <c r="H119" s="4"/>
      <c r="I119" s="1"/>
      <c r="J119" s="1"/>
      <c r="K119" s="1"/>
      <c r="L119" s="1"/>
      <c r="M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42" t="s">
        <v>127</v>
      </c>
      <c r="B120" s="1"/>
      <c r="C120" s="1"/>
      <c r="E120" s="26" t="s">
        <v>128</v>
      </c>
      <c r="F120" s="45"/>
      <c r="G120" s="46">
        <f>SUBTOTAL(109,Table2423256789101112131415162019212223254325678924101112131434567891011121343[TOTAL H. B. LAKU TERJUAL])</f>
        <v>50365000</v>
      </c>
      <c r="H120" s="46"/>
      <c r="I120" s="46"/>
      <c r="J120" s="26"/>
      <c r="K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42"/>
      <c r="B121" s="1"/>
      <c r="C121" s="47"/>
      <c r="E121" s="26"/>
      <c r="F121" s="45"/>
      <c r="G121" s="46"/>
      <c r="H121" s="46"/>
      <c r="I121" s="46"/>
      <c r="J121" s="26"/>
      <c r="K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48" t="s">
        <v>1</v>
      </c>
      <c r="B122" s="49" t="s">
        <v>207</v>
      </c>
      <c r="C122" s="49"/>
      <c r="E122" s="26" t="s">
        <v>129</v>
      </c>
      <c r="F122" s="50" t="s">
        <v>130</v>
      </c>
      <c r="G122" s="51"/>
      <c r="H122" s="51"/>
      <c r="I122" s="51"/>
      <c r="J122" s="26"/>
      <c r="K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48"/>
      <c r="B123" s="52" t="s">
        <v>131</v>
      </c>
      <c r="C123" s="53" t="s">
        <v>132</v>
      </c>
      <c r="E123" s="26" t="s">
        <v>125</v>
      </c>
      <c r="F123" s="26"/>
      <c r="G123" s="54">
        <f>(G120-G122)</f>
        <v>50365000</v>
      </c>
      <c r="H123" s="54"/>
      <c r="I123" s="54"/>
      <c r="J123" s="26"/>
      <c r="K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55"/>
      <c r="B124" s="53">
        <v>11</v>
      </c>
      <c r="C124" s="53">
        <v>10</v>
      </c>
      <c r="E124" s="26"/>
      <c r="G124" s="1"/>
      <c r="H124" s="1"/>
      <c r="I124" s="1"/>
      <c r="J124" s="1"/>
      <c r="K124" s="1"/>
      <c r="L124" s="1"/>
      <c r="O124" s="1"/>
      <c r="P124" s="1"/>
      <c r="Q124" s="1"/>
      <c r="R124" s="1"/>
      <c r="S124" s="1"/>
      <c r="T124" s="1"/>
      <c r="U124" s="1"/>
    </row>
    <row r="125" spans="1:21" x14ac:dyDescent="0.25">
      <c r="B125" s="56"/>
      <c r="C125" s="56"/>
      <c r="G125" s="1"/>
      <c r="H125" s="1"/>
      <c r="I125" s="1"/>
      <c r="J125" s="1"/>
      <c r="K125" s="1"/>
      <c r="L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57"/>
      <c r="B126" s="57"/>
      <c r="C126" s="57"/>
      <c r="G126" s="1"/>
      <c r="H126" s="1"/>
      <c r="I126" s="1"/>
      <c r="J126" s="1"/>
      <c r="K126" s="1"/>
      <c r="L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2"/>
      <c r="B127" s="2"/>
      <c r="G127" s="1"/>
      <c r="H127" s="1"/>
      <c r="I127" s="1"/>
      <c r="J127" s="1"/>
      <c r="K127" s="1"/>
      <c r="L127" s="1"/>
      <c r="O127" s="1"/>
      <c r="P127" s="1"/>
      <c r="Q127" s="1"/>
      <c r="R127" s="1"/>
      <c r="S127" s="1"/>
      <c r="T127" s="1"/>
      <c r="U127" s="1"/>
    </row>
    <row r="128" spans="1:21" x14ac:dyDescent="0.25">
      <c r="B128" s="56"/>
      <c r="C128" s="56"/>
      <c r="G128" s="1"/>
      <c r="H128" s="1"/>
      <c r="I128" s="1"/>
      <c r="J128" s="1"/>
      <c r="K128" s="1"/>
      <c r="L128" s="1"/>
      <c r="O128" s="1"/>
      <c r="P128" s="1"/>
      <c r="Q128" s="1"/>
      <c r="R128" s="1"/>
      <c r="S128" s="1"/>
      <c r="T128" s="1"/>
      <c r="U128" s="1"/>
    </row>
    <row r="129" spans="1:21" x14ac:dyDescent="0.25">
      <c r="B129" s="56"/>
      <c r="C129" s="56"/>
      <c r="G129" s="1"/>
      <c r="H129" s="1"/>
      <c r="I129" s="1"/>
      <c r="J129" s="1"/>
      <c r="K129" s="1"/>
      <c r="L129" s="1"/>
      <c r="O129" s="1"/>
      <c r="P129" s="1"/>
      <c r="Q129" s="1"/>
      <c r="R129" s="1"/>
      <c r="S129" s="1"/>
      <c r="T129" s="1"/>
      <c r="U129" s="1"/>
    </row>
    <row r="130" spans="1:21" x14ac:dyDescent="0.25">
      <c r="B130" s="56"/>
      <c r="C130" s="56"/>
      <c r="G130" s="1"/>
      <c r="H130" s="1"/>
      <c r="I130" s="1"/>
      <c r="J130" s="1"/>
      <c r="K130" s="1"/>
      <c r="L130" s="1"/>
      <c r="O130" s="1"/>
      <c r="P130" s="1"/>
      <c r="Q130" s="1"/>
      <c r="R130" s="1"/>
      <c r="S130" s="1"/>
      <c r="T130" s="1"/>
      <c r="U130" s="1"/>
    </row>
    <row r="131" spans="1:21" x14ac:dyDescent="0.25">
      <c r="B131" s="56"/>
      <c r="C131" s="56"/>
      <c r="G131" s="1"/>
      <c r="H131" s="1"/>
      <c r="I131" s="1"/>
      <c r="J131" s="1"/>
      <c r="K131" s="1"/>
      <c r="L131" s="1"/>
      <c r="O131" s="1"/>
      <c r="P131" s="1"/>
      <c r="Q131" s="1"/>
      <c r="R131" s="1"/>
      <c r="S131" s="1"/>
      <c r="T131" s="1"/>
      <c r="U131" s="1"/>
    </row>
    <row r="132" spans="1:21" x14ac:dyDescent="0.25">
      <c r="B132" s="56"/>
      <c r="C132" s="56"/>
      <c r="G132" s="1"/>
      <c r="H132" s="1"/>
      <c r="I132" s="1"/>
      <c r="J132" s="1"/>
      <c r="K132" s="1"/>
      <c r="L132" s="1"/>
      <c r="O132" s="1"/>
      <c r="P132" s="1"/>
      <c r="Q132" s="1"/>
      <c r="R132" s="1"/>
      <c r="S132" s="1"/>
      <c r="T132" s="1"/>
      <c r="U132" s="1"/>
    </row>
    <row r="133" spans="1:21" x14ac:dyDescent="0.25">
      <c r="B133" s="56"/>
      <c r="C133" s="56"/>
      <c r="G133" s="1"/>
      <c r="H133" s="1"/>
      <c r="I133" s="1"/>
      <c r="J133" s="1"/>
      <c r="K133" s="1"/>
      <c r="L133" s="1"/>
      <c r="O133" s="1"/>
      <c r="P133" s="1"/>
      <c r="Q133" s="1"/>
      <c r="R133" s="1"/>
      <c r="S133" s="1"/>
      <c r="T133" s="1"/>
      <c r="U133" s="1"/>
    </row>
    <row r="134" spans="1:21" x14ac:dyDescent="0.25">
      <c r="B134" s="56"/>
      <c r="C134" s="56"/>
      <c r="G134" s="1"/>
      <c r="H134" s="1"/>
      <c r="I134" s="1"/>
      <c r="J134" s="1"/>
      <c r="K134" s="1"/>
      <c r="L134" s="1"/>
      <c r="O134" s="1"/>
      <c r="P134" s="1"/>
      <c r="Q134" s="1"/>
      <c r="R134" s="1"/>
      <c r="S134" s="1"/>
      <c r="T134" s="1"/>
      <c r="U134" s="1"/>
    </row>
    <row r="135" spans="1:21" x14ac:dyDescent="0.25">
      <c r="B135" s="56"/>
      <c r="C135" s="56"/>
      <c r="G135" s="1"/>
      <c r="H135" s="1"/>
      <c r="I135" s="1"/>
      <c r="J135" s="1"/>
      <c r="K135" s="1"/>
      <c r="L135" s="1"/>
      <c r="O135" s="1"/>
      <c r="P135" s="1"/>
      <c r="Q135" s="1"/>
      <c r="R135" s="1"/>
      <c r="S135" s="1"/>
      <c r="T135" s="1"/>
      <c r="U135" s="1"/>
    </row>
    <row r="136" spans="1:21" x14ac:dyDescent="0.25">
      <c r="B136" s="56"/>
      <c r="C136" s="56"/>
      <c r="G136" s="1"/>
      <c r="H136" s="1"/>
      <c r="I136" s="1"/>
      <c r="J136" s="1"/>
      <c r="K136" s="1"/>
      <c r="L136" s="1"/>
      <c r="O136" s="1"/>
      <c r="P136" s="1"/>
      <c r="Q136" s="1"/>
      <c r="R136" s="1"/>
      <c r="S136" s="1"/>
      <c r="T136" s="1"/>
      <c r="U136" s="1"/>
    </row>
    <row r="137" spans="1:21" x14ac:dyDescent="0.25">
      <c r="B137" s="56"/>
      <c r="C137" s="56"/>
      <c r="G137" s="1"/>
      <c r="H137" s="1"/>
      <c r="I137" s="1"/>
      <c r="J137" s="1"/>
      <c r="K137" s="1"/>
      <c r="L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89" t="s">
        <v>133</v>
      </c>
      <c r="B138" s="189"/>
      <c r="C138" s="189"/>
      <c r="D138" s="189"/>
      <c r="G138" s="1"/>
      <c r="H138" s="1"/>
      <c r="I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89" t="s">
        <v>208</v>
      </c>
      <c r="B139" s="189"/>
      <c r="C139" s="189"/>
      <c r="D139" s="189"/>
      <c r="G139" s="1"/>
      <c r="H139" s="1"/>
      <c r="I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92" t="s">
        <v>134</v>
      </c>
      <c r="B140" s="192"/>
      <c r="C140" s="192"/>
      <c r="D140" s="192"/>
      <c r="G140" s="1"/>
      <c r="H140" s="1"/>
      <c r="I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93" t="s">
        <v>135</v>
      </c>
      <c r="B141" s="194"/>
      <c r="C141" s="109" t="s">
        <v>136</v>
      </c>
      <c r="D141" s="110"/>
      <c r="G141" s="1"/>
      <c r="H141" s="1"/>
      <c r="I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58" t="s">
        <v>137</v>
      </c>
      <c r="B142" s="59"/>
      <c r="C142" s="60"/>
      <c r="D142" s="61"/>
      <c r="E142" s="62"/>
      <c r="G142" s="1"/>
      <c r="H142" s="1"/>
      <c r="I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63" t="s">
        <v>138</v>
      </c>
      <c r="B143" s="64"/>
      <c r="C143" s="60">
        <v>50365000</v>
      </c>
      <c r="D143" s="65"/>
      <c r="E143" s="62"/>
      <c r="G143" s="1"/>
      <c r="H143" s="1"/>
      <c r="I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66"/>
      <c r="B144" s="67"/>
      <c r="C144" s="60"/>
      <c r="D144" s="65"/>
      <c r="E144" s="62"/>
      <c r="G144" s="1"/>
      <c r="H144" s="1"/>
      <c r="I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93" t="s">
        <v>139</v>
      </c>
      <c r="B145" s="194"/>
      <c r="C145" s="60"/>
      <c r="D145" s="61">
        <v>50365000</v>
      </c>
      <c r="E145" s="62"/>
      <c r="G145" s="1"/>
      <c r="H145" s="1"/>
      <c r="I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78" t="s">
        <v>140</v>
      </c>
      <c r="B146" s="79"/>
      <c r="C146" s="60"/>
      <c r="D146" s="65">
        <v>41622830</v>
      </c>
      <c r="E146" s="62"/>
      <c r="F146" s="68"/>
      <c r="G146" s="68"/>
      <c r="H146" s="42"/>
      <c r="I146" s="69"/>
      <c r="J146" s="1"/>
      <c r="K146" s="1"/>
      <c r="L146" s="1"/>
      <c r="M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95" t="s">
        <v>141</v>
      </c>
      <c r="B147" s="196"/>
      <c r="C147" s="70"/>
      <c r="D147" s="71">
        <f>(D145-D146)</f>
        <v>8742170</v>
      </c>
      <c r="G147" s="1"/>
      <c r="H147" s="1"/>
      <c r="I147" s="72"/>
      <c r="J147" s="1"/>
      <c r="K147" s="1"/>
      <c r="L147" s="72"/>
      <c r="M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58" t="s">
        <v>142</v>
      </c>
      <c r="B148" s="59"/>
      <c r="C148" s="60"/>
      <c r="D148" s="73"/>
      <c r="G148" s="1"/>
      <c r="H148" s="1"/>
      <c r="I148" s="72"/>
      <c r="J148" s="1"/>
      <c r="K148" s="1"/>
      <c r="L148" s="72"/>
      <c r="M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74" t="s">
        <v>143</v>
      </c>
      <c r="B149" s="75"/>
      <c r="C149" s="60">
        <v>4500000</v>
      </c>
      <c r="D149" s="65"/>
      <c r="G149" s="1"/>
      <c r="H149" s="1"/>
      <c r="I149" s="76"/>
      <c r="J149" s="1"/>
      <c r="K149" s="1"/>
      <c r="L149" s="72"/>
      <c r="M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78" t="s">
        <v>144</v>
      </c>
      <c r="B150" s="79"/>
      <c r="C150" s="60">
        <v>624000</v>
      </c>
      <c r="D150" s="65"/>
      <c r="G150" s="1"/>
      <c r="H150" s="1"/>
      <c r="I150" s="1"/>
      <c r="J150" s="1"/>
      <c r="K150" s="1"/>
      <c r="L150" s="72"/>
      <c r="M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78" t="s">
        <v>145</v>
      </c>
      <c r="B151" s="79"/>
      <c r="C151" s="60">
        <v>100000</v>
      </c>
      <c r="D151" s="65"/>
      <c r="G151" s="1"/>
      <c r="H151" s="1"/>
      <c r="I151" s="1"/>
      <c r="J151" s="1"/>
      <c r="K151" s="1"/>
      <c r="L151" s="72"/>
      <c r="M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85" t="s">
        <v>199</v>
      </c>
      <c r="B152" s="186"/>
      <c r="C152" s="60">
        <v>264000</v>
      </c>
      <c r="D152" s="65"/>
      <c r="G152" s="1"/>
      <c r="H152" s="1"/>
      <c r="I152" s="1"/>
      <c r="J152" s="1"/>
      <c r="K152" s="1"/>
      <c r="L152" s="72"/>
      <c r="M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93" t="s">
        <v>146</v>
      </c>
      <c r="B153" s="194"/>
      <c r="C153" s="55" t="s">
        <v>147</v>
      </c>
      <c r="D153" s="77">
        <f>SUM(C149:C152)</f>
        <v>5488000</v>
      </c>
      <c r="G153" s="1"/>
      <c r="H153" s="1"/>
      <c r="I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78" t="s">
        <v>148</v>
      </c>
      <c r="B154" s="79"/>
      <c r="C154" s="55"/>
      <c r="D154" s="65"/>
      <c r="G154" s="1"/>
      <c r="H154" s="1"/>
      <c r="I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58" t="s">
        <v>149</v>
      </c>
      <c r="B155" s="59"/>
      <c r="C155" s="25"/>
      <c r="D155" s="71">
        <f>(D147-D153)</f>
        <v>3254170</v>
      </c>
      <c r="G155" s="1"/>
      <c r="H155" s="1"/>
      <c r="I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</row>
    <row r="156" spans="1:21" x14ac:dyDescent="0.25">
      <c r="B156" s="1"/>
      <c r="C156" s="1"/>
      <c r="G156" s="1"/>
      <c r="H156" s="1"/>
      <c r="I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U156" s="1"/>
    </row>
    <row r="157" spans="1:21" x14ac:dyDescent="0.25">
      <c r="B157" s="1"/>
      <c r="C157" s="1"/>
      <c r="G157" s="1"/>
      <c r="H157" s="1"/>
      <c r="I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81"/>
      <c r="B158" s="82"/>
      <c r="C158" s="83"/>
    </row>
    <row r="159" spans="1:21" x14ac:dyDescent="0.25">
      <c r="B159" s="1"/>
      <c r="C159" s="1"/>
      <c r="E159" s="3"/>
      <c r="F159" s="4"/>
      <c r="G159" s="4"/>
      <c r="H159" s="4"/>
      <c r="I159" s="47"/>
      <c r="J159" s="47"/>
      <c r="K159" s="1"/>
      <c r="L159"/>
      <c r="M159"/>
      <c r="N159"/>
      <c r="S159" s="1"/>
      <c r="T159" s="1"/>
      <c r="U159" s="1"/>
    </row>
    <row r="160" spans="1:21" x14ac:dyDescent="0.25">
      <c r="A160" s="184" t="s">
        <v>150</v>
      </c>
      <c r="B160" s="184"/>
      <c r="C160" s="184"/>
    </row>
    <row r="161" spans="1:21" x14ac:dyDescent="0.25">
      <c r="A161" s="80" t="s">
        <v>1</v>
      </c>
      <c r="B161" s="80" t="s">
        <v>151</v>
      </c>
      <c r="C161" s="80" t="s">
        <v>136</v>
      </c>
    </row>
    <row r="162" spans="1:21" x14ac:dyDescent="0.25">
      <c r="A162" s="114">
        <v>1</v>
      </c>
      <c r="B162" s="115" t="s">
        <v>214</v>
      </c>
      <c r="C162" s="116">
        <v>4500000</v>
      </c>
      <c r="G162" s="1"/>
      <c r="H162" s="1"/>
      <c r="I162" s="1"/>
      <c r="J162" s="1"/>
      <c r="K162" s="1"/>
      <c r="L162" s="1"/>
      <c r="M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08">
        <v>2</v>
      </c>
      <c r="B163" s="106" t="s">
        <v>213</v>
      </c>
      <c r="C163" s="107">
        <v>10624446</v>
      </c>
      <c r="G163" s="1"/>
      <c r="H163" s="1"/>
      <c r="I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U163" s="1"/>
    </row>
    <row r="164" spans="1:21" x14ac:dyDescent="0.25">
      <c r="B164" s="1"/>
      <c r="C164" s="1"/>
      <c r="G164" s="1"/>
      <c r="H164" s="1"/>
      <c r="I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U164" s="1"/>
    </row>
    <row r="165" spans="1:21" x14ac:dyDescent="0.25">
      <c r="B165" s="1"/>
      <c r="C165" s="1"/>
      <c r="G165" s="1"/>
      <c r="H165" s="1"/>
      <c r="I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U165" s="1"/>
    </row>
    <row r="166" spans="1:21" x14ac:dyDescent="0.25">
      <c r="B166" s="1"/>
      <c r="C166" s="1"/>
      <c r="G166" s="1"/>
      <c r="H166" s="1"/>
      <c r="I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U166" s="1"/>
    </row>
    <row r="167" spans="1:21" x14ac:dyDescent="0.25">
      <c r="B167" s="1"/>
      <c r="C167" s="1"/>
      <c r="G167" s="1"/>
      <c r="H167" s="1"/>
      <c r="I167" s="1"/>
      <c r="J167" s="1"/>
      <c r="K167" s="1"/>
      <c r="L167" s="1"/>
      <c r="M167" s="1"/>
      <c r="O167" s="1"/>
      <c r="P167" s="1"/>
      <c r="Q167" s="1"/>
      <c r="R167" s="1"/>
      <c r="S167" s="1"/>
      <c r="T167" s="1"/>
      <c r="U167" s="1"/>
    </row>
    <row r="168" spans="1:21" x14ac:dyDescent="0.25">
      <c r="B168" s="1"/>
      <c r="C168" s="1"/>
      <c r="G168" s="1"/>
      <c r="H168" s="1"/>
      <c r="I168" s="1"/>
      <c r="J168" s="1"/>
      <c r="K168" s="1"/>
      <c r="L168" s="1"/>
      <c r="M168" s="1"/>
      <c r="O168" s="1"/>
      <c r="P168" s="1"/>
      <c r="Q168" s="1"/>
      <c r="R168" s="1"/>
      <c r="S168" s="1"/>
      <c r="T168" s="1"/>
      <c r="U168" s="1"/>
    </row>
    <row r="171" spans="1:21" x14ac:dyDescent="0.25">
      <c r="B171" s="1"/>
      <c r="C171" s="1"/>
      <c r="G171" s="1"/>
      <c r="H171" s="1"/>
      <c r="I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U171" s="1"/>
    </row>
  </sheetData>
  <mergeCells count="12">
    <mergeCell ref="A140:D140"/>
    <mergeCell ref="A1:N1"/>
    <mergeCell ref="A2:N2"/>
    <mergeCell ref="A115:B115"/>
    <mergeCell ref="A138:D138"/>
    <mergeCell ref="A139:D139"/>
    <mergeCell ref="A152:B152"/>
    <mergeCell ref="A153:B153"/>
    <mergeCell ref="A160:C160"/>
    <mergeCell ref="A141:B141"/>
    <mergeCell ref="A145:B145"/>
    <mergeCell ref="A147:B147"/>
  </mergeCells>
  <pageMargins left="0.45" right="0.7" top="0.75" bottom="0.5" header="0.3" footer="0.3"/>
  <pageSetup paperSize="5" scale="55" fitToHeight="0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66"/>
  <sheetViews>
    <sheetView tabSelected="1" topLeftCell="A76" workbookViewId="0">
      <selection activeCell="C84" sqref="C84"/>
    </sheetView>
  </sheetViews>
  <sheetFormatPr defaultRowHeight="15.75" x14ac:dyDescent="0.25"/>
  <cols>
    <col min="1" max="1" width="6.28515625" style="1" customWidth="1"/>
    <col min="2" max="2" width="25.42578125" style="47" customWidth="1"/>
    <col min="3" max="3" width="24.42578125" style="2" customWidth="1"/>
    <col min="4" max="4" width="20.5703125" style="1" customWidth="1"/>
    <col min="5" max="5" width="21.28515625" style="1" bestFit="1" customWidth="1"/>
    <col min="6" max="6" width="8.7109375" style="1" customWidth="1"/>
    <col min="7" max="7" width="19.5703125" style="47" customWidth="1"/>
    <col min="8" max="8" width="8.42578125" style="3" customWidth="1"/>
    <col min="9" max="9" width="19.5703125" style="4" customWidth="1"/>
    <col min="10" max="10" width="20.28515625" style="4" customWidth="1"/>
    <col min="11" max="11" width="21.140625" style="4" customWidth="1"/>
    <col min="12" max="12" width="19" style="47" customWidth="1"/>
    <col min="13" max="13" width="17.28515625" style="47" customWidth="1"/>
    <col min="21" max="16384" width="9.140625" style="1"/>
  </cols>
  <sheetData>
    <row r="1" spans="1:20" x14ac:dyDescent="0.25">
      <c r="A1" s="199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"/>
      <c r="O1" s="1"/>
      <c r="P1" s="1"/>
      <c r="Q1" s="1"/>
      <c r="R1" s="1"/>
      <c r="S1" s="1"/>
      <c r="T1" s="1"/>
    </row>
    <row r="2" spans="1:20" x14ac:dyDescent="0.25">
      <c r="A2" s="199" t="s">
        <v>215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"/>
      <c r="O2" s="1"/>
      <c r="P2" s="1"/>
      <c r="Q2" s="1"/>
      <c r="R2" s="1"/>
      <c r="S2" s="1"/>
      <c r="T2" s="1"/>
    </row>
    <row r="3" spans="1:20" x14ac:dyDescent="0.25">
      <c r="A3" s="122" t="s">
        <v>1</v>
      </c>
      <c r="B3" s="123" t="s">
        <v>2</v>
      </c>
      <c r="C3" s="124" t="s">
        <v>3</v>
      </c>
      <c r="D3" s="123" t="s">
        <v>4</v>
      </c>
      <c r="E3" s="123" t="s">
        <v>5</v>
      </c>
      <c r="F3" s="123" t="s">
        <v>6</v>
      </c>
      <c r="G3" s="123" t="s">
        <v>7</v>
      </c>
      <c r="H3" s="125" t="s">
        <v>8</v>
      </c>
      <c r="I3" s="126" t="s">
        <v>9</v>
      </c>
      <c r="J3" s="126" t="s">
        <v>10</v>
      </c>
      <c r="K3" s="126" t="s">
        <v>11</v>
      </c>
      <c r="L3" s="123" t="s">
        <v>12</v>
      </c>
      <c r="M3" s="123" t="s">
        <v>13</v>
      </c>
      <c r="N3" s="1"/>
      <c r="O3" s="1"/>
      <c r="P3" s="1"/>
      <c r="Q3" s="1"/>
      <c r="R3" s="1"/>
      <c r="S3" s="1"/>
      <c r="T3" s="1"/>
    </row>
    <row r="4" spans="1:20" s="18" customFormat="1" x14ac:dyDescent="0.25">
      <c r="A4" s="127">
        <v>1</v>
      </c>
      <c r="B4" s="128" t="s">
        <v>15</v>
      </c>
      <c r="C4" s="128" t="s">
        <v>16</v>
      </c>
      <c r="D4" s="129">
        <v>88000</v>
      </c>
      <c r="E4" s="130">
        <v>120000</v>
      </c>
      <c r="F4" s="131">
        <v>197</v>
      </c>
      <c r="G4" s="132">
        <v>30</v>
      </c>
      <c r="H4" s="131">
        <f>(Table24232567891011121314151620192122232543256789241011121314345678910111213435[[#This Row],[STOK]]-Table24232567891011121314151620192122232543256789241011121314345678910111213435[[#This Row],[TERJUAL]])</f>
        <v>167</v>
      </c>
      <c r="I4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960000</v>
      </c>
      <c r="J4" s="130">
        <f>(Table24232567891011121314151620192122232543256789241011121314345678910111213435[[#This Row],[HARGA JUAL]]*Table24232567891011121314151620192122232543256789241011121314345678910111213435[[#This Row],[TERJUAL]])</f>
        <v>3600000</v>
      </c>
      <c r="K4" s="130">
        <f>Table24232567891011121314151620192122232543256789241011121314345678910111213435[[#This Row],[HARGA JUAL]]*Table24232567891011121314151620192122232543256789241011121314345678910111213435[[#This Row],[SISA]]</f>
        <v>20040000</v>
      </c>
      <c r="L4" s="133">
        <f>Table24232567891011121314151620192122232543256789241011121314345678910111213435[[#This Row],[HARGA POKOK]]*Table24232567891011121314151620192122232543256789241011121314345678910111213435[[#This Row],[STOK]]</f>
        <v>17336000</v>
      </c>
      <c r="M4" s="133">
        <f>Table24232567891011121314151620192122232543256789241011121314345678910111213435[[#This Row],[HARGA JUAL]]*Table24232567891011121314151620192122232543256789241011121314345678910111213435[[#This Row],[STOK]]</f>
        <v>23640000</v>
      </c>
    </row>
    <row r="5" spans="1:20" s="26" customFormat="1" x14ac:dyDescent="0.25">
      <c r="A5" s="134">
        <v>2</v>
      </c>
      <c r="B5" s="135" t="s">
        <v>15</v>
      </c>
      <c r="C5" s="135" t="s">
        <v>17</v>
      </c>
      <c r="D5" s="136">
        <v>92000</v>
      </c>
      <c r="E5" s="136">
        <v>118000</v>
      </c>
      <c r="F5" s="137">
        <v>57</v>
      </c>
      <c r="G5" s="138">
        <v>12</v>
      </c>
      <c r="H5" s="137">
        <f>(Table24232567891011121314151620192122232543256789241011121314345678910111213435[[#This Row],[STOK]]-Table24232567891011121314151620192122232543256789241011121314345678910111213435[[#This Row],[TERJUAL]])</f>
        <v>45</v>
      </c>
      <c r="I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312000</v>
      </c>
      <c r="J5" s="136">
        <f>(Table24232567891011121314151620192122232543256789241011121314345678910111213435[[#This Row],[HARGA JUAL]]*Table24232567891011121314151620192122232543256789241011121314345678910111213435[[#This Row],[TERJUAL]])</f>
        <v>1416000</v>
      </c>
      <c r="K5" s="136">
        <f>Table24232567891011121314151620192122232543256789241011121314345678910111213435[[#This Row],[HARGA JUAL]]*Table24232567891011121314151620192122232543256789241011121314345678910111213435[[#This Row],[SISA]]</f>
        <v>5310000</v>
      </c>
      <c r="L5" s="139">
        <f>Table24232567891011121314151620192122232543256789241011121314345678910111213435[[#This Row],[HARGA POKOK]]*Table24232567891011121314151620192122232543256789241011121314345678910111213435[[#This Row],[STOK]]</f>
        <v>5244000</v>
      </c>
      <c r="M5" s="139">
        <f>Table24232567891011121314151620192122232543256789241011121314345678910111213435[[#This Row],[HARGA JUAL]]*Table24232567891011121314151620192122232543256789241011121314345678910111213435[[#This Row],[STOK]]</f>
        <v>6726000</v>
      </c>
    </row>
    <row r="6" spans="1:20" s="26" customFormat="1" x14ac:dyDescent="0.25">
      <c r="A6" s="127">
        <v>3</v>
      </c>
      <c r="B6" s="135" t="s">
        <v>15</v>
      </c>
      <c r="C6" s="135" t="s">
        <v>18</v>
      </c>
      <c r="D6" s="136">
        <v>78000</v>
      </c>
      <c r="E6" s="136">
        <v>95000</v>
      </c>
      <c r="F6" s="137">
        <v>9</v>
      </c>
      <c r="G6" s="138">
        <v>7</v>
      </c>
      <c r="H6" s="137">
        <f>(Table24232567891011121314151620192122232543256789241011121314345678910111213435[[#This Row],[STOK]]-Table24232567891011121314151620192122232543256789241011121314345678910111213435[[#This Row],[TERJUAL]])</f>
        <v>2</v>
      </c>
      <c r="I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119000</v>
      </c>
      <c r="J6" s="136">
        <f>(Table24232567891011121314151620192122232543256789241011121314345678910111213435[[#This Row],[HARGA JUAL]]*Table24232567891011121314151620192122232543256789241011121314345678910111213435[[#This Row],[TERJUAL]])</f>
        <v>665000</v>
      </c>
      <c r="K6" s="136">
        <f>Table24232567891011121314151620192122232543256789241011121314345678910111213435[[#This Row],[HARGA JUAL]]*Table24232567891011121314151620192122232543256789241011121314345678910111213435[[#This Row],[SISA]]</f>
        <v>190000</v>
      </c>
      <c r="L6" s="139">
        <f>Table24232567891011121314151620192122232543256789241011121314345678910111213435[[#This Row],[HARGA POKOK]]*Table24232567891011121314151620192122232543256789241011121314345678910111213435[[#This Row],[STOK]]</f>
        <v>702000</v>
      </c>
      <c r="M6" s="139">
        <f>Table24232567891011121314151620192122232543256789241011121314345678910111213435[[#This Row],[HARGA JUAL]]*Table24232567891011121314151620192122232543256789241011121314345678910111213435[[#This Row],[STOK]]</f>
        <v>855000</v>
      </c>
    </row>
    <row r="7" spans="1:20" s="26" customFormat="1" x14ac:dyDescent="0.25">
      <c r="A7" s="134">
        <v>4</v>
      </c>
      <c r="B7" s="135" t="s">
        <v>15</v>
      </c>
      <c r="C7" s="135" t="s">
        <v>19</v>
      </c>
      <c r="D7" s="136">
        <v>79500</v>
      </c>
      <c r="E7" s="136">
        <v>110000</v>
      </c>
      <c r="F7" s="137">
        <v>256</v>
      </c>
      <c r="G7" s="138">
        <v>30</v>
      </c>
      <c r="H7" s="137">
        <f>(Table24232567891011121314151620192122232543256789241011121314345678910111213435[[#This Row],[STOK]]-Table24232567891011121314151620192122232543256789241011121314345678910111213435[[#This Row],[TERJUAL]])</f>
        <v>226</v>
      </c>
      <c r="I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915000</v>
      </c>
      <c r="J7" s="136">
        <f>(Table24232567891011121314151620192122232543256789241011121314345678910111213435[[#This Row],[HARGA JUAL]]*Table24232567891011121314151620192122232543256789241011121314345678910111213435[[#This Row],[TERJUAL]])</f>
        <v>3300000</v>
      </c>
      <c r="K7" s="136">
        <f>Table24232567891011121314151620192122232543256789241011121314345678910111213435[[#This Row],[HARGA JUAL]]*Table24232567891011121314151620192122232543256789241011121314345678910111213435[[#This Row],[SISA]]</f>
        <v>24860000</v>
      </c>
      <c r="L7" s="139">
        <f>Table24232567891011121314151620192122232543256789241011121314345678910111213435[[#This Row],[HARGA POKOK]]*Table24232567891011121314151620192122232543256789241011121314345678910111213435[[#This Row],[STOK]]</f>
        <v>20352000</v>
      </c>
      <c r="M7" s="139">
        <f>Table24232567891011121314151620192122232543256789241011121314345678910111213435[[#This Row],[HARGA JUAL]]*Table24232567891011121314151620192122232543256789241011121314345678910111213435[[#This Row],[STOK]]</f>
        <v>28160000</v>
      </c>
    </row>
    <row r="8" spans="1:20" s="26" customFormat="1" x14ac:dyDescent="0.25">
      <c r="A8" s="127">
        <v>5</v>
      </c>
      <c r="B8" s="135" t="s">
        <v>15</v>
      </c>
      <c r="C8" s="135" t="s">
        <v>20</v>
      </c>
      <c r="D8" s="136">
        <v>72500</v>
      </c>
      <c r="E8" s="136">
        <v>110000</v>
      </c>
      <c r="F8" s="137">
        <v>129</v>
      </c>
      <c r="G8" s="138">
        <v>6</v>
      </c>
      <c r="H8" s="137">
        <f>(Table24232567891011121314151620192122232543256789241011121314345678910111213435[[#This Row],[STOK]]-Table24232567891011121314151620192122232543256789241011121314345678910111213435[[#This Row],[TERJUAL]])</f>
        <v>123</v>
      </c>
      <c r="I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225000</v>
      </c>
      <c r="J8" s="136">
        <f>(Table24232567891011121314151620192122232543256789241011121314345678910111213435[[#This Row],[HARGA JUAL]]*Table24232567891011121314151620192122232543256789241011121314345678910111213435[[#This Row],[TERJUAL]])</f>
        <v>660000</v>
      </c>
      <c r="K8" s="136">
        <f>Table24232567891011121314151620192122232543256789241011121314345678910111213435[[#This Row],[HARGA JUAL]]*Table24232567891011121314151620192122232543256789241011121314345678910111213435[[#This Row],[SISA]]</f>
        <v>13530000</v>
      </c>
      <c r="L8" s="139">
        <f>Table24232567891011121314151620192122232543256789241011121314345678910111213435[[#This Row],[HARGA POKOK]]*Table24232567891011121314151620192122232543256789241011121314345678910111213435[[#This Row],[STOK]]</f>
        <v>9352500</v>
      </c>
      <c r="M8" s="139">
        <f>Table24232567891011121314151620192122232543256789241011121314345678910111213435[[#This Row],[HARGA JUAL]]*Table24232567891011121314151620192122232543256789241011121314345678910111213435[[#This Row],[STOK]]</f>
        <v>14190000</v>
      </c>
    </row>
    <row r="9" spans="1:20" s="26" customFormat="1" x14ac:dyDescent="0.25">
      <c r="A9" s="134">
        <v>6</v>
      </c>
      <c r="B9" s="135" t="s">
        <v>15</v>
      </c>
      <c r="C9" s="135" t="s">
        <v>157</v>
      </c>
      <c r="D9" s="136">
        <v>78500</v>
      </c>
      <c r="E9" s="136">
        <v>115000</v>
      </c>
      <c r="F9" s="137">
        <v>36</v>
      </c>
      <c r="G9" s="138">
        <v>4</v>
      </c>
      <c r="H9" s="137">
        <f>(Table24232567891011121314151620192122232543256789241011121314345678910111213435[[#This Row],[STOK]]-Table24232567891011121314151620192122232543256789241011121314345678910111213435[[#This Row],[TERJUAL]])</f>
        <v>32</v>
      </c>
      <c r="I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146000</v>
      </c>
      <c r="J9" s="136">
        <f>(Table24232567891011121314151620192122232543256789241011121314345678910111213435[[#This Row],[HARGA JUAL]]*Table24232567891011121314151620192122232543256789241011121314345678910111213435[[#This Row],[TERJUAL]])</f>
        <v>460000</v>
      </c>
      <c r="K9" s="136"/>
      <c r="L9" s="139"/>
      <c r="M9" s="139"/>
    </row>
    <row r="10" spans="1:20" s="26" customFormat="1" x14ac:dyDescent="0.25">
      <c r="A10" s="127">
        <v>7</v>
      </c>
      <c r="B10" s="135" t="s">
        <v>15</v>
      </c>
      <c r="C10" s="135" t="s">
        <v>21</v>
      </c>
      <c r="D10" s="136">
        <v>158000</v>
      </c>
      <c r="E10" s="136">
        <v>170000</v>
      </c>
      <c r="F10" s="137">
        <v>3</v>
      </c>
      <c r="G10" s="138">
        <v>1</v>
      </c>
      <c r="H10" s="137">
        <f>(Table24232567891011121314151620192122232543256789241011121314345678910111213435[[#This Row],[STOK]]-Table24232567891011121314151620192122232543256789241011121314345678910111213435[[#This Row],[TERJUAL]])</f>
        <v>2</v>
      </c>
      <c r="I1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12000</v>
      </c>
      <c r="J10" s="136">
        <f>(Table24232567891011121314151620192122232543256789241011121314345678910111213435[[#This Row],[HARGA JUAL]]*Table24232567891011121314151620192122232543256789241011121314345678910111213435[[#This Row],[TERJUAL]])</f>
        <v>170000</v>
      </c>
      <c r="K10" s="136">
        <f>Table24232567891011121314151620192122232543256789241011121314345678910111213435[[#This Row],[HARGA JUAL]]*Table24232567891011121314151620192122232543256789241011121314345678910111213435[[#This Row],[SISA]]</f>
        <v>340000</v>
      </c>
      <c r="L10" s="139">
        <f>Table24232567891011121314151620192122232543256789241011121314345678910111213435[[#This Row],[HARGA POKOK]]*Table24232567891011121314151620192122232543256789241011121314345678910111213435[[#This Row],[STOK]]</f>
        <v>474000</v>
      </c>
      <c r="M10" s="139">
        <f>Table24232567891011121314151620192122232543256789241011121314345678910111213435[[#This Row],[HARGA JUAL]]*Table24232567891011121314151620192122232543256789241011121314345678910111213435[[#This Row],[STOK]]</f>
        <v>510000</v>
      </c>
    </row>
    <row r="11" spans="1:20" s="26" customFormat="1" x14ac:dyDescent="0.25">
      <c r="A11" s="134">
        <v>8</v>
      </c>
      <c r="B11" s="135" t="s">
        <v>15</v>
      </c>
      <c r="C11" s="135" t="s">
        <v>22</v>
      </c>
      <c r="D11" s="136">
        <v>35000</v>
      </c>
      <c r="E11" s="136">
        <v>50000</v>
      </c>
      <c r="F11" s="137">
        <v>90</v>
      </c>
      <c r="G11" s="138"/>
      <c r="H11" s="137">
        <f>(Table24232567891011121314151620192122232543256789241011121314345678910111213435[[#This Row],[STOK]]-Table24232567891011121314151620192122232543256789241011121314345678910111213435[[#This Row],[TERJUAL]])</f>
        <v>90</v>
      </c>
      <c r="I1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11" s="136">
        <f>(Table24232567891011121314151620192122232543256789241011121314345678910111213435[[#This Row],[HARGA JUAL]]*Table24232567891011121314151620192122232543256789241011121314345678910111213435[[#This Row],[TERJUAL]])</f>
        <v>0</v>
      </c>
      <c r="K11" s="136"/>
      <c r="L11" s="139"/>
      <c r="M11" s="139"/>
    </row>
    <row r="12" spans="1:20" s="18" customFormat="1" x14ac:dyDescent="0.25">
      <c r="A12" s="127">
        <v>9</v>
      </c>
      <c r="B12" s="128" t="s">
        <v>23</v>
      </c>
      <c r="C12" s="128" t="s">
        <v>24</v>
      </c>
      <c r="D12" s="130">
        <v>84000</v>
      </c>
      <c r="E12" s="130">
        <v>97000</v>
      </c>
      <c r="F12" s="131">
        <v>23</v>
      </c>
      <c r="G12" s="132">
        <v>4</v>
      </c>
      <c r="H12" s="131">
        <f>(Table24232567891011121314151620192122232543256789241011121314345678910111213435[[#This Row],[STOK]]-Table24232567891011121314151620192122232543256789241011121314345678910111213435[[#This Row],[TERJUAL]])</f>
        <v>19</v>
      </c>
      <c r="I12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52000</v>
      </c>
      <c r="J12" s="130">
        <f>(Table24232567891011121314151620192122232543256789241011121314345678910111213435[[#This Row],[HARGA JUAL]]*Table24232567891011121314151620192122232543256789241011121314345678910111213435[[#This Row],[TERJUAL]])</f>
        <v>388000</v>
      </c>
      <c r="K12" s="130">
        <f>Table24232567891011121314151620192122232543256789241011121314345678910111213435[[#This Row],[HARGA JUAL]]*Table24232567891011121314151620192122232543256789241011121314345678910111213435[[#This Row],[SISA]]</f>
        <v>1843000</v>
      </c>
      <c r="L12" s="133">
        <f>Table24232567891011121314151620192122232543256789241011121314345678910111213435[[#This Row],[HARGA POKOK]]*Table24232567891011121314151620192122232543256789241011121314345678910111213435[[#This Row],[STOK]]</f>
        <v>1932000</v>
      </c>
      <c r="M12" s="133">
        <f>Table24232567891011121314151620192122232543256789241011121314345678910111213435[[#This Row],[HARGA JUAL]]*Table24232567891011121314151620192122232543256789241011121314345678910111213435[[#This Row],[STOK]]</f>
        <v>2231000</v>
      </c>
    </row>
    <row r="13" spans="1:20" s="26" customFormat="1" x14ac:dyDescent="0.25">
      <c r="A13" s="134">
        <v>10</v>
      </c>
      <c r="B13" s="135" t="s">
        <v>23</v>
      </c>
      <c r="C13" s="135" t="s">
        <v>25</v>
      </c>
      <c r="D13" s="136">
        <v>157500</v>
      </c>
      <c r="E13" s="136">
        <v>180000</v>
      </c>
      <c r="F13" s="137">
        <v>22</v>
      </c>
      <c r="G13" s="138">
        <v>1</v>
      </c>
      <c r="H13" s="137">
        <f>(Table24232567891011121314151620192122232543256789241011121314345678910111213435[[#This Row],[STOK]]-Table24232567891011121314151620192122232543256789241011121314345678910111213435[[#This Row],[TERJUAL]])</f>
        <v>21</v>
      </c>
      <c r="I1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22500</v>
      </c>
      <c r="J13" s="136">
        <f>(Table24232567891011121314151620192122232543256789241011121314345678910111213435[[#This Row],[HARGA JUAL]]*Table24232567891011121314151620192122232543256789241011121314345678910111213435[[#This Row],[TERJUAL]])</f>
        <v>180000</v>
      </c>
      <c r="K13" s="136">
        <f>Table24232567891011121314151620192122232543256789241011121314345678910111213435[[#This Row],[HARGA JUAL]]*Table24232567891011121314151620192122232543256789241011121314345678910111213435[[#This Row],[SISA]]</f>
        <v>3780000</v>
      </c>
      <c r="L13" s="139">
        <f>Table24232567891011121314151620192122232543256789241011121314345678910111213435[[#This Row],[HARGA POKOK]]*Table24232567891011121314151620192122232543256789241011121314345678910111213435[[#This Row],[STOK]]</f>
        <v>3465000</v>
      </c>
      <c r="M13" s="139">
        <f>Table24232567891011121314151620192122232543256789241011121314345678910111213435[[#This Row],[HARGA JUAL]]*Table24232567891011121314151620192122232543256789241011121314345678910111213435[[#This Row],[STOK]]</f>
        <v>3960000</v>
      </c>
    </row>
    <row r="14" spans="1:20" s="26" customFormat="1" x14ac:dyDescent="0.25">
      <c r="A14" s="127">
        <v>11</v>
      </c>
      <c r="B14" s="135" t="s">
        <v>23</v>
      </c>
      <c r="C14" s="135" t="s">
        <v>26</v>
      </c>
      <c r="D14" s="136">
        <v>133000</v>
      </c>
      <c r="E14" s="136">
        <v>120000</v>
      </c>
      <c r="F14" s="137">
        <v>0</v>
      </c>
      <c r="G14" s="138"/>
      <c r="H14" s="137">
        <f>(Table24232567891011121314151620192122232543256789241011121314345678910111213435[[#This Row],[STOK]]-Table24232567891011121314151620192122232543256789241011121314345678910111213435[[#This Row],[TERJUAL]])</f>
        <v>0</v>
      </c>
      <c r="I1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14" s="136">
        <f>(Table24232567891011121314151620192122232543256789241011121314345678910111213435[[#This Row],[HARGA JUAL]]*Table24232567891011121314151620192122232543256789241011121314345678910111213435[[#This Row],[TERJUAL]])</f>
        <v>0</v>
      </c>
      <c r="K14" s="136">
        <f>Table24232567891011121314151620192122232543256789241011121314345678910111213435[[#This Row],[HARGA JUAL]]*Table24232567891011121314151620192122232543256789241011121314345678910111213435[[#This Row],[SISA]]</f>
        <v>0</v>
      </c>
      <c r="L14" s="139">
        <f>Table24232567891011121314151620192122232543256789241011121314345678910111213435[[#This Row],[HARGA POKOK]]*Table24232567891011121314151620192122232543256789241011121314345678910111213435[[#This Row],[STOK]]</f>
        <v>0</v>
      </c>
      <c r="M14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15" spans="1:20" s="26" customFormat="1" x14ac:dyDescent="0.25">
      <c r="A15" s="134">
        <v>12</v>
      </c>
      <c r="B15" s="135" t="s">
        <v>23</v>
      </c>
      <c r="C15" s="135" t="s">
        <v>27</v>
      </c>
      <c r="D15" s="136">
        <v>45500</v>
      </c>
      <c r="E15" s="136">
        <v>57000</v>
      </c>
      <c r="F15" s="137">
        <v>0</v>
      </c>
      <c r="G15" s="138"/>
      <c r="H15" s="137">
        <f>(Table24232567891011121314151620192122232543256789241011121314345678910111213435[[#This Row],[STOK]]-Table24232567891011121314151620192122232543256789241011121314345678910111213435[[#This Row],[TERJUAL]])</f>
        <v>0</v>
      </c>
      <c r="I1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15" s="136">
        <f>(Table24232567891011121314151620192122232543256789241011121314345678910111213435[[#This Row],[HARGA JUAL]]*Table24232567891011121314151620192122232543256789241011121314345678910111213435[[#This Row],[TERJUAL]])</f>
        <v>0</v>
      </c>
      <c r="K15" s="136">
        <f>Table24232567891011121314151620192122232543256789241011121314345678910111213435[[#This Row],[HARGA JUAL]]*Table24232567891011121314151620192122232543256789241011121314345678910111213435[[#This Row],[SISA]]</f>
        <v>0</v>
      </c>
      <c r="L15" s="139">
        <f>Table24232567891011121314151620192122232543256789241011121314345678910111213435[[#This Row],[HARGA POKOK]]*Table24232567891011121314151620192122232543256789241011121314345678910111213435[[#This Row],[STOK]]</f>
        <v>0</v>
      </c>
      <c r="M15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16" spans="1:20" s="26" customFormat="1" x14ac:dyDescent="0.25">
      <c r="A16" s="127">
        <v>13</v>
      </c>
      <c r="B16" s="135" t="s">
        <v>23</v>
      </c>
      <c r="C16" s="135" t="s">
        <v>180</v>
      </c>
      <c r="D16" s="136">
        <v>30000</v>
      </c>
      <c r="E16" s="136">
        <v>50000</v>
      </c>
      <c r="F16" s="137">
        <v>45</v>
      </c>
      <c r="G16" s="138">
        <v>6</v>
      </c>
      <c r="H16" s="137">
        <f>(Table24232567891011121314151620192122232543256789241011121314345678910111213435[[#This Row],[STOK]]-Table24232567891011121314151620192122232543256789241011121314345678910111213435[[#This Row],[TERJUAL]])</f>
        <v>39</v>
      </c>
      <c r="I1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120000</v>
      </c>
      <c r="J16" s="136">
        <f>(Table24232567891011121314151620192122232543256789241011121314345678910111213435[[#This Row],[HARGA JUAL]]*Table24232567891011121314151620192122232543256789241011121314345678910111213435[[#This Row],[TERJUAL]])</f>
        <v>300000</v>
      </c>
      <c r="K16" s="136"/>
      <c r="L16" s="139"/>
      <c r="M16" s="139"/>
    </row>
    <row r="17" spans="1:13" s="26" customFormat="1" x14ac:dyDescent="0.25">
      <c r="A17" s="134">
        <v>14</v>
      </c>
      <c r="B17" s="135" t="s">
        <v>23</v>
      </c>
      <c r="C17" s="135" t="s">
        <v>158</v>
      </c>
      <c r="D17" s="136">
        <v>82500</v>
      </c>
      <c r="E17" s="136">
        <v>115000</v>
      </c>
      <c r="F17" s="137">
        <v>5</v>
      </c>
      <c r="G17" s="138">
        <v>2</v>
      </c>
      <c r="H17" s="137">
        <f>(Table24232567891011121314151620192122232543256789241011121314345678910111213435[[#This Row],[STOK]]-Table24232567891011121314151620192122232543256789241011121314345678910111213435[[#This Row],[TERJUAL]])</f>
        <v>3</v>
      </c>
      <c r="I1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65000</v>
      </c>
      <c r="J17" s="136">
        <f>(Table24232567891011121314151620192122232543256789241011121314345678910111213435[[#This Row],[HARGA JUAL]]*Table24232567891011121314151620192122232543256789241011121314345678910111213435[[#This Row],[TERJUAL]])</f>
        <v>230000</v>
      </c>
      <c r="K17" s="136"/>
      <c r="L17" s="139"/>
      <c r="M17" s="139"/>
    </row>
    <row r="18" spans="1:13" s="26" customFormat="1" x14ac:dyDescent="0.25">
      <c r="A18" s="127">
        <v>15</v>
      </c>
      <c r="B18" s="135" t="s">
        <v>23</v>
      </c>
      <c r="C18" s="140" t="s">
        <v>28</v>
      </c>
      <c r="D18" s="136">
        <v>85000</v>
      </c>
      <c r="E18" s="136">
        <v>60000</v>
      </c>
      <c r="F18" s="137">
        <v>16</v>
      </c>
      <c r="G18" s="138">
        <v>16</v>
      </c>
      <c r="H18" s="137">
        <f>(Table24232567891011121314151620192122232543256789241011121314345678910111213435[[#This Row],[STOK]]-Table24232567891011121314151620192122232543256789241011121314345678910111213435[[#This Row],[TERJUAL]])</f>
        <v>0</v>
      </c>
      <c r="I1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-400000</v>
      </c>
      <c r="J18" s="136">
        <f>(Table24232567891011121314151620192122232543256789241011121314345678910111213435[[#This Row],[HARGA JUAL]]*Table24232567891011121314151620192122232543256789241011121314345678910111213435[[#This Row],[TERJUAL]])</f>
        <v>960000</v>
      </c>
      <c r="K18" s="136">
        <f>Table24232567891011121314151620192122232543256789241011121314345678910111213435[[#This Row],[HARGA JUAL]]*Table24232567891011121314151620192122232543256789241011121314345678910111213435[[#This Row],[SISA]]</f>
        <v>0</v>
      </c>
      <c r="L18" s="139">
        <f>Table24232567891011121314151620192122232543256789241011121314345678910111213435[[#This Row],[HARGA POKOK]]*Table24232567891011121314151620192122232543256789241011121314345678910111213435[[#This Row],[STOK]]</f>
        <v>1360000</v>
      </c>
      <c r="M18" s="139">
        <f>Table24232567891011121314151620192122232543256789241011121314345678910111213435[[#This Row],[HARGA JUAL]]*Table24232567891011121314151620192122232543256789241011121314345678910111213435[[#This Row],[STOK]]</f>
        <v>960000</v>
      </c>
    </row>
    <row r="19" spans="1:13" s="26" customFormat="1" x14ac:dyDescent="0.25">
      <c r="A19" s="134">
        <v>16</v>
      </c>
      <c r="B19" s="135" t="s">
        <v>23</v>
      </c>
      <c r="C19" s="135" t="s">
        <v>29</v>
      </c>
      <c r="D19" s="136">
        <v>66000</v>
      </c>
      <c r="E19" s="136">
        <v>85000</v>
      </c>
      <c r="F19" s="137"/>
      <c r="G19" s="138"/>
      <c r="H19" s="137">
        <f>(Table24232567891011121314151620192122232543256789241011121314345678910111213435[[#This Row],[STOK]]-Table24232567891011121314151620192122232543256789241011121314345678910111213435[[#This Row],[TERJUAL]])</f>
        <v>0</v>
      </c>
      <c r="I1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19" s="136">
        <f>(Table24232567891011121314151620192122232543256789241011121314345678910111213435[[#This Row],[HARGA JUAL]]*Table24232567891011121314151620192122232543256789241011121314345678910111213435[[#This Row],[TERJUAL]])</f>
        <v>0</v>
      </c>
      <c r="K19" s="136">
        <f>Table24232567891011121314151620192122232543256789241011121314345678910111213435[[#This Row],[HARGA JUAL]]*Table24232567891011121314151620192122232543256789241011121314345678910111213435[[#This Row],[SISA]]</f>
        <v>0</v>
      </c>
      <c r="L19" s="139">
        <f>Table24232567891011121314151620192122232543256789241011121314345678910111213435[[#This Row],[HARGA POKOK]]*Table24232567891011121314151620192122232543256789241011121314345678910111213435[[#This Row],[STOK]]</f>
        <v>0</v>
      </c>
      <c r="M19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20" spans="1:13" s="26" customFormat="1" x14ac:dyDescent="0.25">
      <c r="A20" s="127">
        <v>17</v>
      </c>
      <c r="B20" s="135" t="s">
        <v>23</v>
      </c>
      <c r="C20" s="135" t="s">
        <v>221</v>
      </c>
      <c r="D20" s="136">
        <v>56000</v>
      </c>
      <c r="E20" s="136">
        <v>68000</v>
      </c>
      <c r="F20" s="137">
        <v>80</v>
      </c>
      <c r="G20" s="138">
        <v>9</v>
      </c>
      <c r="H20" s="137">
        <f>(Table24232567891011121314151620192122232543256789241011121314345678910111213435[[#This Row],[STOK]]-Table24232567891011121314151620192122232543256789241011121314345678910111213435[[#This Row],[TERJUAL]])</f>
        <v>71</v>
      </c>
      <c r="I2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108000</v>
      </c>
      <c r="J20" s="136">
        <f>(Table24232567891011121314151620192122232543256789241011121314345678910111213435[[#This Row],[HARGA JUAL]]*Table24232567891011121314151620192122232543256789241011121314345678910111213435[[#This Row],[TERJUAL]])</f>
        <v>612000</v>
      </c>
      <c r="K20" s="136"/>
      <c r="L20" s="139"/>
      <c r="M20" s="139"/>
    </row>
    <row r="21" spans="1:13" s="26" customFormat="1" x14ac:dyDescent="0.25">
      <c r="A21" s="134">
        <v>18</v>
      </c>
      <c r="B21" s="135" t="s">
        <v>23</v>
      </c>
      <c r="C21" s="135" t="s">
        <v>222</v>
      </c>
      <c r="D21" s="136">
        <v>26000</v>
      </c>
      <c r="E21" s="136">
        <v>38000</v>
      </c>
      <c r="F21" s="137">
        <v>200</v>
      </c>
      <c r="G21" s="138">
        <v>3</v>
      </c>
      <c r="H21" s="137">
        <f>(Table24232567891011121314151620192122232543256789241011121314345678910111213435[[#This Row],[STOK]]-Table24232567891011121314151620192122232543256789241011121314345678910111213435[[#This Row],[TERJUAL]])</f>
        <v>197</v>
      </c>
      <c r="I2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36000</v>
      </c>
      <c r="J21" s="136">
        <f>(Table24232567891011121314151620192122232543256789241011121314345678910111213435[[#This Row],[HARGA JUAL]]*Table24232567891011121314151620192122232543256789241011121314345678910111213435[[#This Row],[TERJUAL]])</f>
        <v>114000</v>
      </c>
      <c r="K21" s="136">
        <f>Table24232567891011121314151620192122232543256789241011121314345678910111213435[[#This Row],[HARGA JUAL]]*Table24232567891011121314151620192122232543256789241011121314345678910111213435[[#This Row],[SISA]]</f>
        <v>7486000</v>
      </c>
      <c r="L21" s="139">
        <f>Table24232567891011121314151620192122232543256789241011121314345678910111213435[[#This Row],[HARGA POKOK]]*Table24232567891011121314151620192122232543256789241011121314345678910111213435[[#This Row],[STOK]]</f>
        <v>5200000</v>
      </c>
      <c r="M21" s="139">
        <f>Table24232567891011121314151620192122232543256789241011121314345678910111213435[[#This Row],[HARGA JUAL]]*Table24232567891011121314151620192122232543256789241011121314345678910111213435[[#This Row],[STOK]]</f>
        <v>7600000</v>
      </c>
    </row>
    <row r="22" spans="1:13" s="26" customFormat="1" x14ac:dyDescent="0.25">
      <c r="A22" s="127">
        <v>19</v>
      </c>
      <c r="B22" s="135" t="s">
        <v>23</v>
      </c>
      <c r="C22" s="135" t="s">
        <v>33</v>
      </c>
      <c r="D22" s="136">
        <v>61500</v>
      </c>
      <c r="E22" s="136">
        <v>70000</v>
      </c>
      <c r="F22" s="137">
        <v>50</v>
      </c>
      <c r="G22" s="138">
        <v>3</v>
      </c>
      <c r="H22" s="137">
        <f>(Table24232567891011121314151620192122232543256789241011121314345678910111213435[[#This Row],[STOK]]-Table24232567891011121314151620192122232543256789241011121314345678910111213435[[#This Row],[TERJUAL]])</f>
        <v>47</v>
      </c>
      <c r="I2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25500</v>
      </c>
      <c r="J22" s="136">
        <f>(Table24232567891011121314151620192122232543256789241011121314345678910111213435[[#This Row],[HARGA JUAL]]*Table24232567891011121314151620192122232543256789241011121314345678910111213435[[#This Row],[TERJUAL]])</f>
        <v>210000</v>
      </c>
      <c r="K22" s="136">
        <f>Table24232567891011121314151620192122232543256789241011121314345678910111213435[[#This Row],[HARGA JUAL]]*Table24232567891011121314151620192122232543256789241011121314345678910111213435[[#This Row],[SISA]]</f>
        <v>3290000</v>
      </c>
      <c r="L22" s="139">
        <f>Table24232567891011121314151620192122232543256789241011121314345678910111213435[[#This Row],[HARGA POKOK]]*Table24232567891011121314151620192122232543256789241011121314345678910111213435[[#This Row],[STOK]]</f>
        <v>3075000</v>
      </c>
      <c r="M22" s="139">
        <f>Table24232567891011121314151620192122232543256789241011121314345678910111213435[[#This Row],[HARGA JUAL]]*Table24232567891011121314151620192122232543256789241011121314345678910111213435[[#This Row],[STOK]]</f>
        <v>3500000</v>
      </c>
    </row>
    <row r="23" spans="1:13" s="26" customFormat="1" x14ac:dyDescent="0.25">
      <c r="A23" s="134">
        <v>20</v>
      </c>
      <c r="B23" s="135" t="s">
        <v>23</v>
      </c>
      <c r="C23" s="135" t="s">
        <v>223</v>
      </c>
      <c r="D23" s="136">
        <v>33500</v>
      </c>
      <c r="E23" s="136">
        <v>40000</v>
      </c>
      <c r="F23" s="137">
        <v>50</v>
      </c>
      <c r="G23" s="138"/>
      <c r="H23" s="137">
        <f>(Table24232567891011121314151620192122232543256789241011121314345678910111213435[[#This Row],[STOK]]-Table24232567891011121314151620192122232543256789241011121314345678910111213435[[#This Row],[TERJUAL]])</f>
        <v>50</v>
      </c>
      <c r="I2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23" s="136">
        <f>(Table24232567891011121314151620192122232543256789241011121314345678910111213435[[#This Row],[HARGA JUAL]]*Table24232567891011121314151620192122232543256789241011121314345678910111213435[[#This Row],[TERJUAL]])</f>
        <v>0</v>
      </c>
      <c r="K23" s="136">
        <f>Table24232567891011121314151620192122232543256789241011121314345678910111213435[[#This Row],[HARGA JUAL]]*Table24232567891011121314151620192122232543256789241011121314345678910111213435[[#This Row],[SISA]]</f>
        <v>2000000</v>
      </c>
      <c r="L23" s="139">
        <f>Table24232567891011121314151620192122232543256789241011121314345678910111213435[[#This Row],[HARGA POKOK]]*Table24232567891011121314151620192122232543256789241011121314345678910111213435[[#This Row],[STOK]]</f>
        <v>1675000</v>
      </c>
      <c r="M23" s="139">
        <f>Table24232567891011121314151620192122232543256789241011121314345678910111213435[[#This Row],[HARGA JUAL]]*Table24232567891011121314151620192122232543256789241011121314345678910111213435[[#This Row],[STOK]]</f>
        <v>2000000</v>
      </c>
    </row>
    <row r="24" spans="1:13" s="26" customFormat="1" x14ac:dyDescent="0.25">
      <c r="A24" s="127">
        <v>21</v>
      </c>
      <c r="B24" s="135" t="s">
        <v>23</v>
      </c>
      <c r="C24" s="135" t="s">
        <v>36</v>
      </c>
      <c r="D24" s="136">
        <v>66000</v>
      </c>
      <c r="E24" s="136">
        <v>80000</v>
      </c>
      <c r="F24" s="137">
        <v>13</v>
      </c>
      <c r="G24" s="138">
        <v>4</v>
      </c>
      <c r="H24" s="137">
        <f>(Table24232567891011121314151620192122232543256789241011121314345678910111213435[[#This Row],[STOK]]-Table24232567891011121314151620192122232543256789241011121314345678910111213435[[#This Row],[TERJUAL]])</f>
        <v>9</v>
      </c>
      <c r="I2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56000</v>
      </c>
      <c r="J24" s="136">
        <f>(Table24232567891011121314151620192122232543256789241011121314345678910111213435[[#This Row],[HARGA JUAL]]*Table24232567891011121314151620192122232543256789241011121314345678910111213435[[#This Row],[TERJUAL]])</f>
        <v>320000</v>
      </c>
      <c r="K24" s="136">
        <f>Table24232567891011121314151620192122232543256789241011121314345678910111213435[[#This Row],[HARGA JUAL]]*Table24232567891011121314151620192122232543256789241011121314345678910111213435[[#This Row],[SISA]]</f>
        <v>720000</v>
      </c>
      <c r="L24" s="139">
        <f>Table24232567891011121314151620192122232543256789241011121314345678910111213435[[#This Row],[HARGA POKOK]]*Table24232567891011121314151620192122232543256789241011121314345678910111213435[[#This Row],[STOK]]</f>
        <v>858000</v>
      </c>
      <c r="M24" s="139">
        <f>Table24232567891011121314151620192122232543256789241011121314345678910111213435[[#This Row],[HARGA JUAL]]*Table24232567891011121314151620192122232543256789241011121314345678910111213435[[#This Row],[STOK]]</f>
        <v>1040000</v>
      </c>
    </row>
    <row r="25" spans="1:13" s="26" customFormat="1" x14ac:dyDescent="0.25">
      <c r="A25" s="134">
        <v>22</v>
      </c>
      <c r="B25" s="135" t="s">
        <v>23</v>
      </c>
      <c r="C25" s="135" t="s">
        <v>37</v>
      </c>
      <c r="D25" s="136">
        <v>16500</v>
      </c>
      <c r="E25" s="136">
        <v>25000</v>
      </c>
      <c r="F25" s="137">
        <v>24</v>
      </c>
      <c r="G25" s="138">
        <v>2</v>
      </c>
      <c r="H25" s="137">
        <f>(Table24232567891011121314151620192122232543256789241011121314345678910111213435[[#This Row],[STOK]]-Table24232567891011121314151620192122232543256789241011121314345678910111213435[[#This Row],[TERJUAL]])</f>
        <v>22</v>
      </c>
      <c r="I2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17000</v>
      </c>
      <c r="J25" s="136">
        <f>(Table24232567891011121314151620192122232543256789241011121314345678910111213435[[#This Row],[HARGA JUAL]]*Table24232567891011121314151620192122232543256789241011121314345678910111213435[[#This Row],[TERJUAL]])</f>
        <v>50000</v>
      </c>
      <c r="K25" s="136">
        <f>Table24232567891011121314151620192122232543256789241011121314345678910111213435[[#This Row],[HARGA JUAL]]*Table24232567891011121314151620192122232543256789241011121314345678910111213435[[#This Row],[SISA]]</f>
        <v>550000</v>
      </c>
      <c r="L25" s="139">
        <f>Table24232567891011121314151620192122232543256789241011121314345678910111213435[[#This Row],[HARGA POKOK]]*Table24232567891011121314151620192122232543256789241011121314345678910111213435[[#This Row],[STOK]]</f>
        <v>396000</v>
      </c>
      <c r="M25" s="139">
        <f>Table24232567891011121314151620192122232543256789241011121314345678910111213435[[#This Row],[HARGA JUAL]]*Table24232567891011121314151620192122232543256789241011121314345678910111213435[[#This Row],[STOK]]</f>
        <v>600000</v>
      </c>
    </row>
    <row r="26" spans="1:13" s="26" customFormat="1" x14ac:dyDescent="0.25">
      <c r="A26" s="127">
        <v>23</v>
      </c>
      <c r="B26" s="124" t="s">
        <v>23</v>
      </c>
      <c r="C26" s="124" t="s">
        <v>38</v>
      </c>
      <c r="D26" s="141">
        <v>31500</v>
      </c>
      <c r="E26" s="141">
        <v>45000</v>
      </c>
      <c r="F26" s="142">
        <v>39</v>
      </c>
      <c r="G26" s="143">
        <v>4</v>
      </c>
      <c r="H26" s="142">
        <f>(Table24232567891011121314151620192122232543256789241011121314345678910111213435[[#This Row],[STOK]]-Table24232567891011121314151620192122232543256789241011121314345678910111213435[[#This Row],[TERJUAL]])</f>
        <v>35</v>
      </c>
      <c r="I26" s="141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54000</v>
      </c>
      <c r="J26" s="141">
        <f>(Table24232567891011121314151620192122232543256789241011121314345678910111213435[[#This Row],[HARGA JUAL]]*Table24232567891011121314151620192122232543256789241011121314345678910111213435[[#This Row],[TERJUAL]])</f>
        <v>180000</v>
      </c>
      <c r="K26" s="141">
        <f>Table24232567891011121314151620192122232543256789241011121314345678910111213435[[#This Row],[HARGA JUAL]]*Table24232567891011121314151620192122232543256789241011121314345678910111213435[[#This Row],[SISA]]</f>
        <v>1575000</v>
      </c>
      <c r="L26" s="126">
        <f>Table24232567891011121314151620192122232543256789241011121314345678910111213435[[#This Row],[HARGA POKOK]]*Table24232567891011121314151620192122232543256789241011121314345678910111213435[[#This Row],[STOK]]</f>
        <v>1228500</v>
      </c>
      <c r="M26" s="126">
        <f>Table24232567891011121314151620192122232543256789241011121314345678910111213435[[#This Row],[HARGA JUAL]]*Table24232567891011121314151620192122232543256789241011121314345678910111213435[[#This Row],[STOK]]</f>
        <v>1755000</v>
      </c>
    </row>
    <row r="27" spans="1:13" s="26" customFormat="1" x14ac:dyDescent="0.25">
      <c r="A27" s="134">
        <v>24</v>
      </c>
      <c r="B27" s="135" t="s">
        <v>23</v>
      </c>
      <c r="C27" s="135" t="s">
        <v>40</v>
      </c>
      <c r="D27" s="136">
        <v>4500</v>
      </c>
      <c r="E27" s="136">
        <v>8000</v>
      </c>
      <c r="F27" s="137">
        <v>225</v>
      </c>
      <c r="G27" s="138">
        <v>3</v>
      </c>
      <c r="H27" s="137">
        <f>(Table24232567891011121314151620192122232543256789241011121314345678910111213435[[#This Row],[STOK]]-Table24232567891011121314151620192122232543256789241011121314345678910111213435[[#This Row],[TERJUAL]])</f>
        <v>222</v>
      </c>
      <c r="I2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10500</v>
      </c>
      <c r="J27" s="136">
        <f>(Table24232567891011121314151620192122232543256789241011121314345678910111213435[[#This Row],[HARGA JUAL]]*Table24232567891011121314151620192122232543256789241011121314345678910111213435[[#This Row],[TERJUAL]])</f>
        <v>24000</v>
      </c>
      <c r="K27" s="136">
        <f>Table24232567891011121314151620192122232543256789241011121314345678910111213435[[#This Row],[HARGA JUAL]]*Table24232567891011121314151620192122232543256789241011121314345678910111213435[[#This Row],[SISA]]</f>
        <v>1776000</v>
      </c>
      <c r="L27" s="139">
        <f>Table24232567891011121314151620192122232543256789241011121314345678910111213435[[#This Row],[HARGA POKOK]]*Table24232567891011121314151620192122232543256789241011121314345678910111213435[[#This Row],[STOK]]</f>
        <v>1012500</v>
      </c>
      <c r="M27" s="139">
        <f>Table24232567891011121314151620192122232543256789241011121314345678910111213435[[#This Row],[HARGA JUAL]]*Table24232567891011121314151620192122232543256789241011121314345678910111213435[[#This Row],[STOK]]</f>
        <v>1800000</v>
      </c>
    </row>
    <row r="28" spans="1:13" s="18" customFormat="1" x14ac:dyDescent="0.25">
      <c r="A28" s="127">
        <v>25</v>
      </c>
      <c r="B28" s="128" t="s">
        <v>41</v>
      </c>
      <c r="C28" s="128" t="s">
        <v>42</v>
      </c>
      <c r="D28" s="130">
        <v>104000</v>
      </c>
      <c r="E28" s="130">
        <v>115000</v>
      </c>
      <c r="F28" s="131">
        <v>65</v>
      </c>
      <c r="G28" s="132">
        <v>6</v>
      </c>
      <c r="H28" s="131">
        <f>(Table24232567891011121314151620192122232543256789241011121314345678910111213435[[#This Row],[STOK]]-Table24232567891011121314151620192122232543256789241011121314345678910111213435[[#This Row],[TERJUAL]])</f>
        <v>59</v>
      </c>
      <c r="I28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66000</v>
      </c>
      <c r="J28" s="130">
        <f>(Table24232567891011121314151620192122232543256789241011121314345678910111213435[[#This Row],[HARGA JUAL]]*Table24232567891011121314151620192122232543256789241011121314345678910111213435[[#This Row],[TERJUAL]])</f>
        <v>690000</v>
      </c>
      <c r="K28" s="130">
        <f>Table24232567891011121314151620192122232543256789241011121314345678910111213435[[#This Row],[HARGA JUAL]]*Table24232567891011121314151620192122232543256789241011121314345678910111213435[[#This Row],[SISA]]</f>
        <v>6785000</v>
      </c>
      <c r="L28" s="133">
        <f>Table24232567891011121314151620192122232543256789241011121314345678910111213435[[#This Row],[HARGA POKOK]]*Table24232567891011121314151620192122232543256789241011121314345678910111213435[[#This Row],[STOK]]</f>
        <v>6760000</v>
      </c>
      <c r="M28" s="133">
        <f>Table24232567891011121314151620192122232543256789241011121314345678910111213435[[#This Row],[HARGA JUAL]]*Table24232567891011121314151620192122232543256789241011121314345678910111213435[[#This Row],[STOK]]</f>
        <v>7475000</v>
      </c>
    </row>
    <row r="29" spans="1:13" s="26" customFormat="1" x14ac:dyDescent="0.25">
      <c r="A29" s="134">
        <v>26</v>
      </c>
      <c r="B29" s="135" t="s">
        <v>41</v>
      </c>
      <c r="C29" s="135" t="s">
        <v>43</v>
      </c>
      <c r="D29" s="136">
        <v>136500</v>
      </c>
      <c r="E29" s="136">
        <v>148000</v>
      </c>
      <c r="F29" s="137">
        <v>6</v>
      </c>
      <c r="G29" s="138">
        <v>1</v>
      </c>
      <c r="H29" s="137">
        <f>(Table24232567891011121314151620192122232543256789241011121314345678910111213435[[#This Row],[STOK]]-Table24232567891011121314151620192122232543256789241011121314345678910111213435[[#This Row],[TERJUAL]])</f>
        <v>5</v>
      </c>
      <c r="I2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11500</v>
      </c>
      <c r="J29" s="136">
        <f>(Table24232567891011121314151620192122232543256789241011121314345678910111213435[[#This Row],[HARGA JUAL]]*Table24232567891011121314151620192122232543256789241011121314345678910111213435[[#This Row],[TERJUAL]])</f>
        <v>148000</v>
      </c>
      <c r="K29" s="136">
        <f>Table24232567891011121314151620192122232543256789241011121314345678910111213435[[#This Row],[HARGA JUAL]]*Table24232567891011121314151620192122232543256789241011121314345678910111213435[[#This Row],[SISA]]</f>
        <v>740000</v>
      </c>
      <c r="L29" s="139">
        <f>Table24232567891011121314151620192122232543256789241011121314345678910111213435[[#This Row],[HARGA POKOK]]*Table24232567891011121314151620192122232543256789241011121314345678910111213435[[#This Row],[STOK]]</f>
        <v>819000</v>
      </c>
      <c r="M29" s="139">
        <f>Table24232567891011121314151620192122232543256789241011121314345678910111213435[[#This Row],[HARGA JUAL]]*Table24232567891011121314151620192122232543256789241011121314345678910111213435[[#This Row],[STOK]]</f>
        <v>888000</v>
      </c>
    </row>
    <row r="30" spans="1:13" s="26" customFormat="1" x14ac:dyDescent="0.25">
      <c r="A30" s="127">
        <v>27</v>
      </c>
      <c r="B30" s="135" t="s">
        <v>41</v>
      </c>
      <c r="C30" s="135" t="s">
        <v>156</v>
      </c>
      <c r="D30" s="136">
        <v>71000</v>
      </c>
      <c r="E30" s="136">
        <v>85000</v>
      </c>
      <c r="F30" s="137">
        <v>29</v>
      </c>
      <c r="G30" s="138">
        <v>1</v>
      </c>
      <c r="H30" s="137">
        <f>(Table24232567891011121314151620192122232543256789241011121314345678910111213435[[#This Row],[STOK]]-Table24232567891011121314151620192122232543256789241011121314345678910111213435[[#This Row],[TERJUAL]])</f>
        <v>28</v>
      </c>
      <c r="I3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14000</v>
      </c>
      <c r="J30" s="136">
        <f>(Table24232567891011121314151620192122232543256789241011121314345678910111213435[[#This Row],[HARGA JUAL]]*Table24232567891011121314151620192122232543256789241011121314345678910111213435[[#This Row],[TERJUAL]])</f>
        <v>85000</v>
      </c>
      <c r="K30" s="136">
        <f>Table24232567891011121314151620192122232543256789241011121314345678910111213435[[#This Row],[HARGA JUAL]]*Table24232567891011121314151620192122232543256789241011121314345678910111213435[[#This Row],[SISA]]</f>
        <v>2380000</v>
      </c>
      <c r="L30" s="139">
        <f>Table24232567891011121314151620192122232543256789241011121314345678910111213435[[#This Row],[HARGA POKOK]]*Table24232567891011121314151620192122232543256789241011121314345678910111213435[[#This Row],[STOK]]</f>
        <v>2059000</v>
      </c>
      <c r="M30" s="139">
        <f>Table24232567891011121314151620192122232543256789241011121314345678910111213435[[#This Row],[HARGA JUAL]]*Table24232567891011121314151620192122232543256789241011121314345678910111213435[[#This Row],[STOK]]</f>
        <v>2465000</v>
      </c>
    </row>
    <row r="31" spans="1:13" s="26" customFormat="1" x14ac:dyDescent="0.25">
      <c r="A31" s="134">
        <v>28</v>
      </c>
      <c r="B31" s="135" t="s">
        <v>41</v>
      </c>
      <c r="C31" s="135" t="s">
        <v>44</v>
      </c>
      <c r="D31" s="136">
        <v>77500</v>
      </c>
      <c r="E31" s="136">
        <v>115000</v>
      </c>
      <c r="F31" s="137">
        <v>44</v>
      </c>
      <c r="G31" s="138"/>
      <c r="H31" s="137">
        <f>(Table24232567891011121314151620192122232543256789241011121314345678910111213435[[#This Row],[STOK]]-Table24232567891011121314151620192122232543256789241011121314345678910111213435[[#This Row],[TERJUAL]])</f>
        <v>44</v>
      </c>
      <c r="I3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31" s="136">
        <f>(Table24232567891011121314151620192122232543256789241011121314345678910111213435[[#This Row],[HARGA JUAL]]*Table24232567891011121314151620192122232543256789241011121314345678910111213435[[#This Row],[TERJUAL]])</f>
        <v>0</v>
      </c>
      <c r="K31" s="136">
        <f>Table24232567891011121314151620192122232543256789241011121314345678910111213435[[#This Row],[HARGA JUAL]]*Table24232567891011121314151620192122232543256789241011121314345678910111213435[[#This Row],[SISA]]</f>
        <v>5060000</v>
      </c>
      <c r="L31" s="139">
        <f>Table24232567891011121314151620192122232543256789241011121314345678910111213435[[#This Row],[HARGA POKOK]]*Table24232567891011121314151620192122232543256789241011121314345678910111213435[[#This Row],[STOK]]</f>
        <v>3410000</v>
      </c>
      <c r="M31" s="139">
        <f>Table24232567891011121314151620192122232543256789241011121314345678910111213435[[#This Row],[HARGA JUAL]]*Table24232567891011121314151620192122232543256789241011121314345678910111213435[[#This Row],[STOK]]</f>
        <v>5060000</v>
      </c>
    </row>
    <row r="32" spans="1:13" s="26" customFormat="1" x14ac:dyDescent="0.25">
      <c r="A32" s="127">
        <v>29</v>
      </c>
      <c r="B32" s="135" t="s">
        <v>41</v>
      </c>
      <c r="C32" s="135" t="s">
        <v>45</v>
      </c>
      <c r="D32" s="136">
        <v>165000</v>
      </c>
      <c r="E32" s="136">
        <v>50000</v>
      </c>
      <c r="F32" s="137">
        <v>0</v>
      </c>
      <c r="G32" s="138"/>
      <c r="H32" s="137">
        <f>(Table24232567891011121314151620192122232543256789241011121314345678910111213435[[#This Row],[STOK]]-Table24232567891011121314151620192122232543256789241011121314345678910111213435[[#This Row],[TERJUAL]])</f>
        <v>0</v>
      </c>
      <c r="I3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32" s="136">
        <f>(Table24232567891011121314151620192122232543256789241011121314345678910111213435[[#This Row],[HARGA JUAL]]*Table24232567891011121314151620192122232543256789241011121314345678910111213435[[#This Row],[TERJUAL]])</f>
        <v>0</v>
      </c>
      <c r="K32" s="136">
        <f>Table24232567891011121314151620192122232543256789241011121314345678910111213435[[#This Row],[HARGA JUAL]]*Table24232567891011121314151620192122232543256789241011121314345678910111213435[[#This Row],[SISA]]</f>
        <v>0</v>
      </c>
      <c r="L32" s="139">
        <f>Table24232567891011121314151620192122232543256789241011121314345678910111213435[[#This Row],[HARGA POKOK]]*Table24232567891011121314151620192122232543256789241011121314345678910111213435[[#This Row],[STOK]]</f>
        <v>0</v>
      </c>
      <c r="M32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33" spans="1:13" s="18" customFormat="1" x14ac:dyDescent="0.25">
      <c r="A33" s="134">
        <v>30</v>
      </c>
      <c r="B33" s="128" t="s">
        <v>46</v>
      </c>
      <c r="C33" s="128" t="s">
        <v>47</v>
      </c>
      <c r="D33" s="130">
        <v>54500</v>
      </c>
      <c r="E33" s="130">
        <v>65000</v>
      </c>
      <c r="F33" s="131">
        <v>40</v>
      </c>
      <c r="G33" s="132">
        <v>8</v>
      </c>
      <c r="H33" s="131">
        <f>(Table24232567891011121314151620192122232543256789241011121314345678910111213435[[#This Row],[STOK]]-Table24232567891011121314151620192122232543256789241011121314345678910111213435[[#This Row],[TERJUAL]])</f>
        <v>32</v>
      </c>
      <c r="I33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84000</v>
      </c>
      <c r="J33" s="130">
        <f>(Table24232567891011121314151620192122232543256789241011121314345678910111213435[[#This Row],[HARGA JUAL]]*Table24232567891011121314151620192122232543256789241011121314345678910111213435[[#This Row],[TERJUAL]])</f>
        <v>520000</v>
      </c>
      <c r="K33" s="130">
        <f>Table24232567891011121314151620192122232543256789241011121314345678910111213435[[#This Row],[HARGA JUAL]]*Table24232567891011121314151620192122232543256789241011121314345678910111213435[[#This Row],[SISA]]</f>
        <v>2080000</v>
      </c>
      <c r="L33" s="133">
        <f>Table24232567891011121314151620192122232543256789241011121314345678910111213435[[#This Row],[HARGA POKOK]]*Table24232567891011121314151620192122232543256789241011121314345678910111213435[[#This Row],[STOK]]</f>
        <v>2180000</v>
      </c>
      <c r="M33" s="133">
        <f>Table24232567891011121314151620192122232543256789241011121314345678910111213435[[#This Row],[HARGA JUAL]]*Table24232567891011121314151620192122232543256789241011121314345678910111213435[[#This Row],[STOK]]</f>
        <v>2600000</v>
      </c>
    </row>
    <row r="34" spans="1:13" s="26" customFormat="1" x14ac:dyDescent="0.25">
      <c r="A34" s="127">
        <v>31</v>
      </c>
      <c r="B34" s="135" t="s">
        <v>46</v>
      </c>
      <c r="C34" s="135" t="s">
        <v>48</v>
      </c>
      <c r="D34" s="136">
        <v>47500</v>
      </c>
      <c r="E34" s="136">
        <v>60000</v>
      </c>
      <c r="F34" s="137">
        <v>10</v>
      </c>
      <c r="G34" s="138">
        <v>6</v>
      </c>
      <c r="H34" s="137">
        <f>(Table24232567891011121314151620192122232543256789241011121314345678910111213435[[#This Row],[STOK]]-Table24232567891011121314151620192122232543256789241011121314345678910111213435[[#This Row],[TERJUAL]])</f>
        <v>4</v>
      </c>
      <c r="I3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75000</v>
      </c>
      <c r="J34" s="136">
        <f>(Table24232567891011121314151620192122232543256789241011121314345678910111213435[[#This Row],[HARGA JUAL]]*Table24232567891011121314151620192122232543256789241011121314345678910111213435[[#This Row],[TERJUAL]])</f>
        <v>360000</v>
      </c>
      <c r="K34" s="136"/>
      <c r="L34" s="139"/>
      <c r="M34" s="139"/>
    </row>
    <row r="35" spans="1:13" s="26" customFormat="1" x14ac:dyDescent="0.25">
      <c r="A35" s="134">
        <v>32</v>
      </c>
      <c r="B35" s="135" t="s">
        <v>46</v>
      </c>
      <c r="C35" s="135" t="s">
        <v>49</v>
      </c>
      <c r="D35" s="136">
        <v>67000</v>
      </c>
      <c r="E35" s="136">
        <v>85000</v>
      </c>
      <c r="F35" s="137">
        <v>69</v>
      </c>
      <c r="G35" s="138"/>
      <c r="H35" s="137">
        <f>(Table24232567891011121314151620192122232543256789241011121314345678910111213435[[#This Row],[STOK]]-Table24232567891011121314151620192122232543256789241011121314345678910111213435[[#This Row],[TERJUAL]])</f>
        <v>69</v>
      </c>
      <c r="I3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35" s="136">
        <f>(Table24232567891011121314151620192122232543256789241011121314345678910111213435[[#This Row],[HARGA JUAL]]*Table24232567891011121314151620192122232543256789241011121314345678910111213435[[#This Row],[TERJUAL]])</f>
        <v>0</v>
      </c>
      <c r="K35" s="136"/>
      <c r="L35" s="139"/>
      <c r="M35" s="139"/>
    </row>
    <row r="36" spans="1:13" s="26" customFormat="1" x14ac:dyDescent="0.25">
      <c r="A36" s="127">
        <v>33</v>
      </c>
      <c r="B36" s="135" t="s">
        <v>46</v>
      </c>
      <c r="C36" s="135" t="s">
        <v>50</v>
      </c>
      <c r="D36" s="136">
        <v>77500</v>
      </c>
      <c r="E36" s="136">
        <v>90000</v>
      </c>
      <c r="F36" s="137">
        <v>34</v>
      </c>
      <c r="G36" s="138">
        <v>4</v>
      </c>
      <c r="H36" s="137">
        <f>(Table24232567891011121314151620192122232543256789241011121314345678910111213435[[#This Row],[STOK]]-Table24232567891011121314151620192122232543256789241011121314345678910111213435[[#This Row],[TERJUAL]])</f>
        <v>30</v>
      </c>
      <c r="I3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50000</v>
      </c>
      <c r="J36" s="136">
        <f>(Table24232567891011121314151620192122232543256789241011121314345678910111213435[[#This Row],[HARGA JUAL]]*Table24232567891011121314151620192122232543256789241011121314345678910111213435[[#This Row],[TERJUAL]])</f>
        <v>360000</v>
      </c>
      <c r="K36" s="136"/>
      <c r="L36" s="139"/>
      <c r="M36" s="139"/>
    </row>
    <row r="37" spans="1:13" s="26" customFormat="1" x14ac:dyDescent="0.25">
      <c r="A37" s="134">
        <v>34</v>
      </c>
      <c r="B37" s="135" t="s">
        <v>46</v>
      </c>
      <c r="C37" s="135" t="s">
        <v>51</v>
      </c>
      <c r="D37" s="136">
        <v>17500</v>
      </c>
      <c r="E37" s="136">
        <v>35000</v>
      </c>
      <c r="F37" s="137">
        <v>9</v>
      </c>
      <c r="G37" s="138">
        <v>5</v>
      </c>
      <c r="H37" s="137">
        <f>(Table24232567891011121314151620192122232543256789241011121314345678910111213435[[#This Row],[STOK]]-Table24232567891011121314151620192122232543256789241011121314345678910111213435[[#This Row],[TERJUAL]])</f>
        <v>4</v>
      </c>
      <c r="I3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87500</v>
      </c>
      <c r="J37" s="136">
        <f>(Table24232567891011121314151620192122232543256789241011121314345678910111213435[[#This Row],[HARGA JUAL]]*Table24232567891011121314151620192122232543256789241011121314345678910111213435[[#This Row],[TERJUAL]])</f>
        <v>175000</v>
      </c>
      <c r="K37" s="136">
        <f>Table24232567891011121314151620192122232543256789241011121314345678910111213435[[#This Row],[HARGA JUAL]]*Table24232567891011121314151620192122232543256789241011121314345678910111213435[[#This Row],[SISA]]</f>
        <v>140000</v>
      </c>
      <c r="L37" s="139">
        <f>Table24232567891011121314151620192122232543256789241011121314345678910111213435[[#This Row],[HARGA POKOK]]*Table24232567891011121314151620192122232543256789241011121314345678910111213435[[#This Row],[STOK]]</f>
        <v>157500</v>
      </c>
      <c r="M37" s="139">
        <f>Table24232567891011121314151620192122232543256789241011121314345678910111213435[[#This Row],[HARGA JUAL]]*Table24232567891011121314151620192122232543256789241011121314345678910111213435[[#This Row],[STOK]]</f>
        <v>315000</v>
      </c>
    </row>
    <row r="38" spans="1:13" s="26" customFormat="1" x14ac:dyDescent="0.25">
      <c r="A38" s="127">
        <v>35</v>
      </c>
      <c r="B38" s="135" t="s">
        <v>46</v>
      </c>
      <c r="C38" s="135" t="s">
        <v>52</v>
      </c>
      <c r="D38" s="136">
        <v>11500</v>
      </c>
      <c r="E38" s="136">
        <v>23000</v>
      </c>
      <c r="F38" s="137">
        <v>7</v>
      </c>
      <c r="G38" s="138">
        <v>4</v>
      </c>
      <c r="H38" s="137">
        <f>(Table24232567891011121314151620192122232543256789241011121314345678910111213435[[#This Row],[STOK]]-Table24232567891011121314151620192122232543256789241011121314345678910111213435[[#This Row],[TERJUAL]])</f>
        <v>3</v>
      </c>
      <c r="I3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46000</v>
      </c>
      <c r="J38" s="136">
        <f>(Table24232567891011121314151620192122232543256789241011121314345678910111213435[[#This Row],[HARGA JUAL]]*Table24232567891011121314151620192122232543256789241011121314345678910111213435[[#This Row],[TERJUAL]])</f>
        <v>92000</v>
      </c>
      <c r="K38" s="136">
        <f>Table24232567891011121314151620192122232543256789241011121314345678910111213435[[#This Row],[HARGA JUAL]]*Table24232567891011121314151620192122232543256789241011121314345678910111213435[[#This Row],[SISA]]</f>
        <v>69000</v>
      </c>
      <c r="L38" s="139">
        <f>Table24232567891011121314151620192122232543256789241011121314345678910111213435[[#This Row],[HARGA POKOK]]*Table24232567891011121314151620192122232543256789241011121314345678910111213435[[#This Row],[STOK]]</f>
        <v>80500</v>
      </c>
      <c r="M38" s="139">
        <f>Table24232567891011121314151620192122232543256789241011121314345678910111213435[[#This Row],[HARGA JUAL]]*Table24232567891011121314151620192122232543256789241011121314345678910111213435[[#This Row],[STOK]]</f>
        <v>161000</v>
      </c>
    </row>
    <row r="39" spans="1:13" s="26" customFormat="1" x14ac:dyDescent="0.25">
      <c r="A39" s="134">
        <v>36</v>
      </c>
      <c r="B39" s="135" t="s">
        <v>46</v>
      </c>
      <c r="C39" s="135" t="s">
        <v>183</v>
      </c>
      <c r="D39" s="136">
        <v>17500</v>
      </c>
      <c r="E39" s="136">
        <v>30000</v>
      </c>
      <c r="F39" s="137">
        <v>91</v>
      </c>
      <c r="G39" s="138">
        <v>8</v>
      </c>
      <c r="H39" s="137">
        <f>(Table24232567891011121314151620192122232543256789241011121314345678910111213435[[#This Row],[STOK]]-Table24232567891011121314151620192122232543256789241011121314345678910111213435[[#This Row],[TERJUAL]])</f>
        <v>83</v>
      </c>
      <c r="I3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100000</v>
      </c>
      <c r="J39" s="136">
        <f>(Table24232567891011121314151620192122232543256789241011121314345678910111213435[[#This Row],[HARGA JUAL]]*Table24232567891011121314151620192122232543256789241011121314345678910111213435[[#This Row],[TERJUAL]])</f>
        <v>240000</v>
      </c>
      <c r="K39" s="136"/>
      <c r="L39" s="139"/>
      <c r="M39" s="139"/>
    </row>
    <row r="40" spans="1:13" s="26" customFormat="1" x14ac:dyDescent="0.25">
      <c r="A40" s="127">
        <v>37</v>
      </c>
      <c r="B40" s="135" t="s">
        <v>46</v>
      </c>
      <c r="C40" s="135" t="s">
        <v>184</v>
      </c>
      <c r="D40" s="136">
        <v>15500</v>
      </c>
      <c r="E40" s="136">
        <v>27000</v>
      </c>
      <c r="F40" s="137">
        <v>78</v>
      </c>
      <c r="G40" s="138">
        <v>16</v>
      </c>
      <c r="H40" s="137">
        <f>(Table24232567891011121314151620192122232543256789241011121314345678910111213435[[#This Row],[STOK]]-Table24232567891011121314151620192122232543256789241011121314345678910111213435[[#This Row],[TERJUAL]])</f>
        <v>62</v>
      </c>
      <c r="I4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184000</v>
      </c>
      <c r="J40" s="136">
        <f>(Table24232567891011121314151620192122232543256789241011121314345678910111213435[[#This Row],[HARGA JUAL]]*Table24232567891011121314151620192122232543256789241011121314345678910111213435[[#This Row],[TERJUAL]])</f>
        <v>432000</v>
      </c>
      <c r="K40" s="136">
        <f>Table24232567891011121314151620192122232543256789241011121314345678910111213435[[#This Row],[HARGA JUAL]]*Table24232567891011121314151620192122232543256789241011121314345678910111213435[[#This Row],[SISA]]</f>
        <v>1674000</v>
      </c>
      <c r="L40" s="139">
        <f>Table24232567891011121314151620192122232543256789241011121314345678910111213435[[#This Row],[HARGA POKOK]]*Table24232567891011121314151620192122232543256789241011121314345678910111213435[[#This Row],[STOK]]</f>
        <v>1209000</v>
      </c>
      <c r="M40" s="139">
        <f>Table24232567891011121314151620192122232543256789241011121314345678910111213435[[#This Row],[HARGA JUAL]]*Table24232567891011121314151620192122232543256789241011121314345678910111213435[[#This Row],[STOK]]</f>
        <v>2106000</v>
      </c>
    </row>
    <row r="41" spans="1:13" s="26" customFormat="1" x14ac:dyDescent="0.25">
      <c r="A41" s="134">
        <v>38</v>
      </c>
      <c r="B41" s="135" t="s">
        <v>46</v>
      </c>
      <c r="C41" s="135" t="s">
        <v>54</v>
      </c>
      <c r="D41" s="136">
        <v>19500</v>
      </c>
      <c r="E41" s="136">
        <v>28000</v>
      </c>
      <c r="F41" s="137"/>
      <c r="G41" s="138"/>
      <c r="H41" s="137">
        <f>(Table24232567891011121314151620192122232543256789241011121314345678910111213435[[#This Row],[STOK]]-Table24232567891011121314151620192122232543256789241011121314345678910111213435[[#This Row],[TERJUAL]])</f>
        <v>0</v>
      </c>
      <c r="I4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41" s="136">
        <f>(Table24232567891011121314151620192122232543256789241011121314345678910111213435[[#This Row],[HARGA JUAL]]*Table24232567891011121314151620192122232543256789241011121314345678910111213435[[#This Row],[TERJUAL]])</f>
        <v>0</v>
      </c>
      <c r="K41" s="136"/>
      <c r="L41" s="139"/>
      <c r="M41" s="139"/>
    </row>
    <row r="42" spans="1:13" s="26" customFormat="1" x14ac:dyDescent="0.25">
      <c r="A42" s="127">
        <v>39</v>
      </c>
      <c r="B42" s="135" t="s">
        <v>46</v>
      </c>
      <c r="C42" s="135" t="s">
        <v>55</v>
      </c>
      <c r="D42" s="136">
        <v>38500</v>
      </c>
      <c r="E42" s="136">
        <v>52000</v>
      </c>
      <c r="F42" s="137">
        <v>34</v>
      </c>
      <c r="G42" s="138">
        <v>7</v>
      </c>
      <c r="H42" s="137">
        <f>(Table24232567891011121314151620192122232543256789241011121314345678910111213435[[#This Row],[STOK]]-Table24232567891011121314151620192122232543256789241011121314345678910111213435[[#This Row],[TERJUAL]])</f>
        <v>27</v>
      </c>
      <c r="I4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94500</v>
      </c>
      <c r="J42" s="136">
        <f>(Table24232567891011121314151620192122232543256789241011121314345678910111213435[[#This Row],[HARGA JUAL]]*Table24232567891011121314151620192122232543256789241011121314345678910111213435[[#This Row],[TERJUAL]])</f>
        <v>364000</v>
      </c>
      <c r="K42" s="136">
        <f>Table24232567891011121314151620192122232543256789241011121314345678910111213435[[#This Row],[HARGA JUAL]]*Table24232567891011121314151620192122232543256789241011121314345678910111213435[[#This Row],[SISA]]</f>
        <v>1404000</v>
      </c>
      <c r="L42" s="139">
        <f>Table24232567891011121314151620192122232543256789241011121314345678910111213435[[#This Row],[HARGA POKOK]]*Table24232567891011121314151620192122232543256789241011121314345678910111213435[[#This Row],[STOK]]</f>
        <v>1309000</v>
      </c>
      <c r="M42" s="139">
        <f>Table24232567891011121314151620192122232543256789241011121314345678910111213435[[#This Row],[HARGA JUAL]]*Table24232567891011121314151620192122232543256789241011121314345678910111213435[[#This Row],[STOK]]</f>
        <v>1768000</v>
      </c>
    </row>
    <row r="43" spans="1:13" s="26" customFormat="1" x14ac:dyDescent="0.25">
      <c r="A43" s="134">
        <v>40</v>
      </c>
      <c r="B43" s="135" t="s">
        <v>46</v>
      </c>
      <c r="C43" s="135" t="s">
        <v>56</v>
      </c>
      <c r="D43" s="136">
        <v>10000</v>
      </c>
      <c r="E43" s="136">
        <v>15000</v>
      </c>
      <c r="F43" s="137">
        <v>34</v>
      </c>
      <c r="G43" s="138">
        <v>6</v>
      </c>
      <c r="H43" s="137">
        <f>(Table24232567891011121314151620192122232543256789241011121314345678910111213435[[#This Row],[STOK]]-Table24232567891011121314151620192122232543256789241011121314345678910111213435[[#This Row],[TERJUAL]])</f>
        <v>28</v>
      </c>
      <c r="I4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30000</v>
      </c>
      <c r="J43" s="136">
        <f>(Table24232567891011121314151620192122232543256789241011121314345678910111213435[[#This Row],[HARGA JUAL]]*Table24232567891011121314151620192122232543256789241011121314345678910111213435[[#This Row],[TERJUAL]])</f>
        <v>90000</v>
      </c>
      <c r="K43" s="136">
        <f>Table24232567891011121314151620192122232543256789241011121314345678910111213435[[#This Row],[HARGA JUAL]]*Table24232567891011121314151620192122232543256789241011121314345678910111213435[[#This Row],[SISA]]</f>
        <v>420000</v>
      </c>
      <c r="L43" s="139">
        <f>Table24232567891011121314151620192122232543256789241011121314345678910111213435[[#This Row],[HARGA POKOK]]*Table24232567891011121314151620192122232543256789241011121314345678910111213435[[#This Row],[STOK]]</f>
        <v>340000</v>
      </c>
      <c r="M43" s="139">
        <f>Table24232567891011121314151620192122232543256789241011121314345678910111213435[[#This Row],[HARGA JUAL]]*Table24232567891011121314151620192122232543256789241011121314345678910111213435[[#This Row],[STOK]]</f>
        <v>510000</v>
      </c>
    </row>
    <row r="44" spans="1:13" s="26" customFormat="1" x14ac:dyDescent="0.25">
      <c r="A44" s="127">
        <v>41</v>
      </c>
      <c r="B44" s="135" t="s">
        <v>46</v>
      </c>
      <c r="C44" s="135" t="s">
        <v>57</v>
      </c>
      <c r="D44" s="136">
        <v>37500</v>
      </c>
      <c r="E44" s="136">
        <v>50000</v>
      </c>
      <c r="F44" s="137">
        <v>33</v>
      </c>
      <c r="G44" s="138">
        <v>6</v>
      </c>
      <c r="H44" s="137">
        <f>(Table24232567891011121314151620192122232543256789241011121314345678910111213435[[#This Row],[STOK]]-Table24232567891011121314151620192122232543256789241011121314345678910111213435[[#This Row],[TERJUAL]])</f>
        <v>27</v>
      </c>
      <c r="I4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75000</v>
      </c>
      <c r="J44" s="136">
        <f>(Table24232567891011121314151620192122232543256789241011121314345678910111213435[[#This Row],[HARGA JUAL]]*Table24232567891011121314151620192122232543256789241011121314345678910111213435[[#This Row],[TERJUAL]])</f>
        <v>300000</v>
      </c>
      <c r="K44" s="136">
        <f>Table24232567891011121314151620192122232543256789241011121314345678910111213435[[#This Row],[HARGA JUAL]]*Table24232567891011121314151620192122232543256789241011121314345678910111213435[[#This Row],[SISA]]</f>
        <v>1350000</v>
      </c>
      <c r="L44" s="139">
        <f>Table24232567891011121314151620192122232543256789241011121314345678910111213435[[#This Row],[HARGA POKOK]]*Table24232567891011121314151620192122232543256789241011121314345678910111213435[[#This Row],[STOK]]</f>
        <v>1237500</v>
      </c>
      <c r="M44" s="139">
        <f>Table24232567891011121314151620192122232543256789241011121314345678910111213435[[#This Row],[HARGA JUAL]]*Table24232567891011121314151620192122232543256789241011121314345678910111213435[[#This Row],[STOK]]</f>
        <v>1650000</v>
      </c>
    </row>
    <row r="45" spans="1:13" s="26" customFormat="1" x14ac:dyDescent="0.25">
      <c r="A45" s="134">
        <v>42</v>
      </c>
      <c r="B45" s="135" t="s">
        <v>46</v>
      </c>
      <c r="C45" s="135" t="s">
        <v>58</v>
      </c>
      <c r="D45" s="136">
        <v>95000</v>
      </c>
      <c r="E45" s="136">
        <v>14000</v>
      </c>
      <c r="F45" s="137">
        <v>140</v>
      </c>
      <c r="G45" s="138">
        <v>12</v>
      </c>
      <c r="H45" s="137">
        <f>(Table24232567891011121314151620192122232543256789241011121314345678910111213435[[#This Row],[STOK]]-Table24232567891011121314151620192122232543256789241011121314345678910111213435[[#This Row],[TERJUAL]])</f>
        <v>128</v>
      </c>
      <c r="I4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-972000</v>
      </c>
      <c r="J45" s="136">
        <f>(Table24232567891011121314151620192122232543256789241011121314345678910111213435[[#This Row],[HARGA JUAL]]*Table24232567891011121314151620192122232543256789241011121314345678910111213435[[#This Row],[TERJUAL]])</f>
        <v>168000</v>
      </c>
      <c r="K45" s="136">
        <f>Table24232567891011121314151620192122232543256789241011121314345678910111213435[[#This Row],[HARGA JUAL]]*Table24232567891011121314151620192122232543256789241011121314345678910111213435[[#This Row],[SISA]]</f>
        <v>1792000</v>
      </c>
      <c r="L45" s="139">
        <f>Table24232567891011121314151620192122232543256789241011121314345678910111213435[[#This Row],[HARGA POKOK]]*Table24232567891011121314151620192122232543256789241011121314345678910111213435[[#This Row],[STOK]]</f>
        <v>13300000</v>
      </c>
      <c r="M45" s="139">
        <f>Table24232567891011121314151620192122232543256789241011121314345678910111213435[[#This Row],[HARGA JUAL]]*Table24232567891011121314151620192122232543256789241011121314345678910111213435[[#This Row],[STOK]]</f>
        <v>1960000</v>
      </c>
    </row>
    <row r="46" spans="1:13" s="18" customFormat="1" x14ac:dyDescent="0.25">
      <c r="A46" s="127">
        <v>43</v>
      </c>
      <c r="B46" s="128" t="s">
        <v>59</v>
      </c>
      <c r="C46" s="128" t="s">
        <v>60</v>
      </c>
      <c r="D46" s="130">
        <v>55000</v>
      </c>
      <c r="E46" s="130">
        <v>68000</v>
      </c>
      <c r="F46" s="131">
        <v>18</v>
      </c>
      <c r="G46" s="132">
        <v>4</v>
      </c>
      <c r="H46" s="131">
        <f>(Table24232567891011121314151620192122232543256789241011121314345678910111213435[[#This Row],[STOK]]-Table24232567891011121314151620192122232543256789241011121314345678910111213435[[#This Row],[TERJUAL]])</f>
        <v>14</v>
      </c>
      <c r="I46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52000</v>
      </c>
      <c r="J46" s="130">
        <f>(Table24232567891011121314151620192122232543256789241011121314345678910111213435[[#This Row],[HARGA JUAL]]*Table24232567891011121314151620192122232543256789241011121314345678910111213435[[#This Row],[TERJUAL]])</f>
        <v>272000</v>
      </c>
      <c r="K46" s="130">
        <f>Table24232567891011121314151620192122232543256789241011121314345678910111213435[[#This Row],[HARGA JUAL]]*Table24232567891011121314151620192122232543256789241011121314345678910111213435[[#This Row],[SISA]]</f>
        <v>952000</v>
      </c>
      <c r="L46" s="133">
        <f>Table24232567891011121314151620192122232543256789241011121314345678910111213435[[#This Row],[HARGA POKOK]]*Table24232567891011121314151620192122232543256789241011121314345678910111213435[[#This Row],[STOK]]</f>
        <v>990000</v>
      </c>
      <c r="M46" s="133">
        <f>Table24232567891011121314151620192122232543256789241011121314345678910111213435[[#This Row],[HARGA JUAL]]*Table24232567891011121314151620192122232543256789241011121314345678910111213435[[#This Row],[STOK]]</f>
        <v>1224000</v>
      </c>
    </row>
    <row r="47" spans="1:13" s="26" customFormat="1" x14ac:dyDescent="0.25">
      <c r="A47" s="134">
        <v>44</v>
      </c>
      <c r="B47" s="135" t="s">
        <v>59</v>
      </c>
      <c r="C47" s="135" t="s">
        <v>61</v>
      </c>
      <c r="D47" s="136">
        <v>30000</v>
      </c>
      <c r="E47" s="136">
        <v>42000</v>
      </c>
      <c r="F47" s="137">
        <v>56</v>
      </c>
      <c r="G47" s="138">
        <v>1</v>
      </c>
      <c r="H47" s="137">
        <f>(Table24232567891011121314151620192122232543256789241011121314345678910111213435[[#This Row],[STOK]]-Table24232567891011121314151620192122232543256789241011121314345678910111213435[[#This Row],[TERJUAL]])</f>
        <v>55</v>
      </c>
      <c r="I4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12000</v>
      </c>
      <c r="J47" s="136">
        <f>(Table24232567891011121314151620192122232543256789241011121314345678910111213435[[#This Row],[HARGA JUAL]]*Table24232567891011121314151620192122232543256789241011121314345678910111213435[[#This Row],[TERJUAL]])</f>
        <v>42000</v>
      </c>
      <c r="K47" s="136">
        <f>Table24232567891011121314151620192122232543256789241011121314345678910111213435[[#This Row],[HARGA JUAL]]*Table24232567891011121314151620192122232543256789241011121314345678910111213435[[#This Row],[SISA]]</f>
        <v>2310000</v>
      </c>
      <c r="L47" s="139">
        <f>Table24232567891011121314151620192122232543256789241011121314345678910111213435[[#This Row],[HARGA POKOK]]*Table24232567891011121314151620192122232543256789241011121314345678910111213435[[#This Row],[STOK]]</f>
        <v>1680000</v>
      </c>
      <c r="M47" s="139">
        <f>Table24232567891011121314151620192122232543256789241011121314345678910111213435[[#This Row],[HARGA JUAL]]*Table24232567891011121314151620192122232543256789241011121314345678910111213435[[#This Row],[STOK]]</f>
        <v>2352000</v>
      </c>
    </row>
    <row r="48" spans="1:13" s="18" customFormat="1" x14ac:dyDescent="0.25">
      <c r="A48" s="127">
        <v>45</v>
      </c>
      <c r="B48" s="128" t="s">
        <v>62</v>
      </c>
      <c r="C48" s="128" t="s">
        <v>63</v>
      </c>
      <c r="D48" s="130">
        <v>16000</v>
      </c>
      <c r="E48" s="130">
        <v>22000</v>
      </c>
      <c r="F48" s="131">
        <v>0</v>
      </c>
      <c r="G48" s="132"/>
      <c r="H48" s="131">
        <f>(Table24232567891011121314151620192122232543256789241011121314345678910111213435[[#This Row],[STOK]]-Table24232567891011121314151620192122232543256789241011121314345678910111213435[[#This Row],[TERJUAL]])</f>
        <v>0</v>
      </c>
      <c r="I48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48" s="130">
        <f>(Table24232567891011121314151620192122232543256789241011121314345678910111213435[[#This Row],[HARGA JUAL]]*Table24232567891011121314151620192122232543256789241011121314345678910111213435[[#This Row],[TERJUAL]])</f>
        <v>0</v>
      </c>
      <c r="K48" s="130">
        <f>Table24232567891011121314151620192122232543256789241011121314345678910111213435[[#This Row],[HARGA JUAL]]*Table24232567891011121314151620192122232543256789241011121314345678910111213435[[#This Row],[SISA]]</f>
        <v>0</v>
      </c>
      <c r="L48" s="133">
        <f>Table24232567891011121314151620192122232543256789241011121314345678910111213435[[#This Row],[HARGA POKOK]]*Table24232567891011121314151620192122232543256789241011121314345678910111213435[[#This Row],[STOK]]</f>
        <v>0</v>
      </c>
      <c r="M48" s="133">
        <f>Table24232567891011121314151620192122232543256789241011121314345678910111213435[[#This Row],[HARGA JUAL]]*Table24232567891011121314151620192122232543256789241011121314345678910111213435[[#This Row],[STOK]]</f>
        <v>0</v>
      </c>
    </row>
    <row r="49" spans="1:13" s="26" customFormat="1" x14ac:dyDescent="0.25">
      <c r="A49" s="134">
        <v>46</v>
      </c>
      <c r="B49" s="135" t="s">
        <v>62</v>
      </c>
      <c r="C49" s="135" t="s">
        <v>64</v>
      </c>
      <c r="D49" s="136">
        <v>18000</v>
      </c>
      <c r="E49" s="136">
        <v>35000</v>
      </c>
      <c r="F49" s="137">
        <v>6</v>
      </c>
      <c r="G49" s="138"/>
      <c r="H49" s="137">
        <f>(Table24232567891011121314151620192122232543256789241011121314345678910111213435[[#This Row],[STOK]]-Table24232567891011121314151620192122232543256789241011121314345678910111213435[[#This Row],[TERJUAL]])</f>
        <v>6</v>
      </c>
      <c r="I4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49" s="136">
        <f>(Table24232567891011121314151620192122232543256789241011121314345678910111213435[[#This Row],[HARGA JUAL]]*Table24232567891011121314151620192122232543256789241011121314345678910111213435[[#This Row],[TERJUAL]])</f>
        <v>0</v>
      </c>
      <c r="K49" s="136">
        <f>Table24232567891011121314151620192122232543256789241011121314345678910111213435[[#This Row],[HARGA JUAL]]*Table24232567891011121314151620192122232543256789241011121314345678910111213435[[#This Row],[SISA]]</f>
        <v>210000</v>
      </c>
      <c r="L49" s="139">
        <f>Table24232567891011121314151620192122232543256789241011121314345678910111213435[[#This Row],[HARGA POKOK]]*Table24232567891011121314151620192122232543256789241011121314345678910111213435[[#This Row],[STOK]]</f>
        <v>108000</v>
      </c>
      <c r="M49" s="139">
        <f>Table24232567891011121314151620192122232543256789241011121314345678910111213435[[#This Row],[HARGA JUAL]]*Table24232567891011121314151620192122232543256789241011121314345678910111213435[[#This Row],[STOK]]</f>
        <v>210000</v>
      </c>
    </row>
    <row r="50" spans="1:13" s="26" customFormat="1" x14ac:dyDescent="0.25">
      <c r="A50" s="127">
        <v>47</v>
      </c>
      <c r="B50" s="135" t="s">
        <v>62</v>
      </c>
      <c r="C50" s="135" t="s">
        <v>65</v>
      </c>
      <c r="D50" s="136">
        <v>54000</v>
      </c>
      <c r="E50" s="136">
        <v>65000</v>
      </c>
      <c r="F50" s="137">
        <v>54</v>
      </c>
      <c r="G50" s="138"/>
      <c r="H50" s="137">
        <f>(Table24232567891011121314151620192122232543256789241011121314345678910111213435[[#This Row],[STOK]]-Table24232567891011121314151620192122232543256789241011121314345678910111213435[[#This Row],[TERJUAL]])</f>
        <v>54</v>
      </c>
      <c r="I5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0" s="136">
        <f>(Table24232567891011121314151620192122232543256789241011121314345678910111213435[[#This Row],[HARGA JUAL]]*Table24232567891011121314151620192122232543256789241011121314345678910111213435[[#This Row],[TERJUAL]])</f>
        <v>0</v>
      </c>
      <c r="K50" s="136">
        <f>Table24232567891011121314151620192122232543256789241011121314345678910111213435[[#This Row],[HARGA JUAL]]*Table24232567891011121314151620192122232543256789241011121314345678910111213435[[#This Row],[SISA]]</f>
        <v>3510000</v>
      </c>
      <c r="L50" s="139">
        <f>Table24232567891011121314151620192122232543256789241011121314345678910111213435[[#This Row],[HARGA POKOK]]*Table24232567891011121314151620192122232543256789241011121314345678910111213435[[#This Row],[STOK]]</f>
        <v>2916000</v>
      </c>
      <c r="M50" s="139">
        <f>Table24232567891011121314151620192122232543256789241011121314345678910111213435[[#This Row],[HARGA JUAL]]*Table24232567891011121314151620192122232543256789241011121314345678910111213435[[#This Row],[STOK]]</f>
        <v>3510000</v>
      </c>
    </row>
    <row r="51" spans="1:13" s="26" customFormat="1" x14ac:dyDescent="0.25">
      <c r="A51" s="134">
        <v>48</v>
      </c>
      <c r="B51" s="135" t="s">
        <v>62</v>
      </c>
      <c r="C51" s="135" t="s">
        <v>66</v>
      </c>
      <c r="D51" s="136">
        <v>34500</v>
      </c>
      <c r="E51" s="136">
        <v>43000</v>
      </c>
      <c r="F51" s="137">
        <v>1</v>
      </c>
      <c r="G51" s="138"/>
      <c r="H51" s="137">
        <f>(Table24232567891011121314151620192122232543256789241011121314345678910111213435[[#This Row],[STOK]]-Table24232567891011121314151620192122232543256789241011121314345678910111213435[[#This Row],[TERJUAL]])</f>
        <v>1</v>
      </c>
      <c r="I5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1" s="136">
        <f>(Table24232567891011121314151620192122232543256789241011121314345678910111213435[[#This Row],[HARGA JUAL]]*Table24232567891011121314151620192122232543256789241011121314345678910111213435[[#This Row],[TERJUAL]])</f>
        <v>0</v>
      </c>
      <c r="K51" s="136">
        <f>Table24232567891011121314151620192122232543256789241011121314345678910111213435[[#This Row],[HARGA JUAL]]*Table24232567891011121314151620192122232543256789241011121314345678910111213435[[#This Row],[SISA]]</f>
        <v>43000</v>
      </c>
      <c r="L51" s="139">
        <f>Table24232567891011121314151620192122232543256789241011121314345678910111213435[[#This Row],[HARGA POKOK]]*Table24232567891011121314151620192122232543256789241011121314345678910111213435[[#This Row],[STOK]]</f>
        <v>34500</v>
      </c>
      <c r="M51" s="139">
        <f>Table24232567891011121314151620192122232543256789241011121314345678910111213435[[#This Row],[HARGA JUAL]]*Table24232567891011121314151620192122232543256789241011121314345678910111213435[[#This Row],[STOK]]</f>
        <v>43000</v>
      </c>
    </row>
    <row r="52" spans="1:13" s="26" customFormat="1" x14ac:dyDescent="0.25">
      <c r="A52" s="127">
        <v>49</v>
      </c>
      <c r="B52" s="135" t="s">
        <v>62</v>
      </c>
      <c r="C52" s="135" t="s">
        <v>67</v>
      </c>
      <c r="D52" s="136">
        <v>38500</v>
      </c>
      <c r="E52" s="136">
        <v>65000</v>
      </c>
      <c r="F52" s="137">
        <v>19</v>
      </c>
      <c r="G52" s="138">
        <v>5</v>
      </c>
      <c r="H52" s="137">
        <f>(Table24232567891011121314151620192122232543256789241011121314345678910111213435[[#This Row],[STOK]]-Table24232567891011121314151620192122232543256789241011121314345678910111213435[[#This Row],[TERJUAL]])</f>
        <v>14</v>
      </c>
      <c r="I5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132500</v>
      </c>
      <c r="J52" s="136">
        <f>(Table24232567891011121314151620192122232543256789241011121314345678910111213435[[#This Row],[HARGA JUAL]]*Table24232567891011121314151620192122232543256789241011121314345678910111213435[[#This Row],[TERJUAL]])</f>
        <v>325000</v>
      </c>
      <c r="K52" s="136">
        <f>Table24232567891011121314151620192122232543256789241011121314345678910111213435[[#This Row],[HARGA JUAL]]*Table24232567891011121314151620192122232543256789241011121314345678910111213435[[#This Row],[SISA]]</f>
        <v>910000</v>
      </c>
      <c r="L52" s="139">
        <f>Table24232567891011121314151620192122232543256789241011121314345678910111213435[[#This Row],[HARGA POKOK]]*Table24232567891011121314151620192122232543256789241011121314345678910111213435[[#This Row],[STOK]]</f>
        <v>731500</v>
      </c>
      <c r="M52" s="139">
        <f>Table24232567891011121314151620192122232543256789241011121314345678910111213435[[#This Row],[HARGA JUAL]]*Table24232567891011121314151620192122232543256789241011121314345678910111213435[[#This Row],[STOK]]</f>
        <v>1235000</v>
      </c>
    </row>
    <row r="53" spans="1:13" s="26" customFormat="1" x14ac:dyDescent="0.25">
      <c r="A53" s="134">
        <v>50</v>
      </c>
      <c r="B53" s="135" t="s">
        <v>62</v>
      </c>
      <c r="C53" s="135" t="s">
        <v>181</v>
      </c>
      <c r="D53" s="136">
        <v>32500</v>
      </c>
      <c r="E53" s="136">
        <v>40000</v>
      </c>
      <c r="F53" s="137">
        <v>238</v>
      </c>
      <c r="G53" s="138">
        <v>2</v>
      </c>
      <c r="H53" s="137">
        <f>(Table24232567891011121314151620192122232543256789241011121314345678910111213435[[#This Row],[STOK]]-Table24232567891011121314151620192122232543256789241011121314345678910111213435[[#This Row],[TERJUAL]])</f>
        <v>236</v>
      </c>
      <c r="I5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15000</v>
      </c>
      <c r="J53" s="136">
        <f>(Table24232567891011121314151620192122232543256789241011121314345678910111213435[[#This Row],[HARGA JUAL]]*Table24232567891011121314151620192122232543256789241011121314345678910111213435[[#This Row],[TERJUAL]])</f>
        <v>80000</v>
      </c>
      <c r="K53" s="136">
        <f>Table24232567891011121314151620192122232543256789241011121314345678910111213435[[#This Row],[HARGA JUAL]]*Table24232567891011121314151620192122232543256789241011121314345678910111213435[[#This Row],[SISA]]</f>
        <v>9440000</v>
      </c>
      <c r="L53" s="139">
        <f>Table24232567891011121314151620192122232543256789241011121314345678910111213435[[#This Row],[HARGA POKOK]]*Table24232567891011121314151620192122232543256789241011121314345678910111213435[[#This Row],[STOK]]</f>
        <v>7735000</v>
      </c>
      <c r="M53" s="139">
        <f>Table24232567891011121314151620192122232543256789241011121314345678910111213435[[#This Row],[HARGA JUAL]]*Table24232567891011121314151620192122232543256789241011121314345678910111213435[[#This Row],[STOK]]</f>
        <v>9520000</v>
      </c>
    </row>
    <row r="54" spans="1:13" s="26" customFormat="1" x14ac:dyDescent="0.25">
      <c r="A54" s="127">
        <v>51</v>
      </c>
      <c r="B54" s="135" t="s">
        <v>62</v>
      </c>
      <c r="C54" s="135" t="s">
        <v>69</v>
      </c>
      <c r="D54" s="136">
        <v>19500</v>
      </c>
      <c r="E54" s="136">
        <v>30000</v>
      </c>
      <c r="F54" s="137">
        <v>10</v>
      </c>
      <c r="G54" s="138"/>
      <c r="H54" s="137">
        <f>(Table24232567891011121314151620192122232543256789241011121314345678910111213435[[#This Row],[STOK]]-Table24232567891011121314151620192122232543256789241011121314345678910111213435[[#This Row],[TERJUAL]])</f>
        <v>10</v>
      </c>
      <c r="I5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4" s="136">
        <f>(Table24232567891011121314151620192122232543256789241011121314345678910111213435[[#This Row],[HARGA JUAL]]*Table24232567891011121314151620192122232543256789241011121314345678910111213435[[#This Row],[TERJUAL]])</f>
        <v>0</v>
      </c>
      <c r="K54" s="136"/>
      <c r="L54" s="139"/>
      <c r="M54" s="139"/>
    </row>
    <row r="55" spans="1:13" s="26" customFormat="1" x14ac:dyDescent="0.25">
      <c r="A55" s="134">
        <v>52</v>
      </c>
      <c r="B55" s="135" t="s">
        <v>62</v>
      </c>
      <c r="C55" s="135" t="s">
        <v>220</v>
      </c>
      <c r="D55" s="136">
        <v>48000</v>
      </c>
      <c r="E55" s="136">
        <v>52000</v>
      </c>
      <c r="F55" s="137">
        <v>1</v>
      </c>
      <c r="G55" s="138"/>
      <c r="H55" s="137">
        <f>(Table24232567891011121314151620192122232543256789241011121314345678910111213435[[#This Row],[STOK]]-Table24232567891011121314151620192122232543256789241011121314345678910111213435[[#This Row],[TERJUAL]])</f>
        <v>1</v>
      </c>
      <c r="I5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5" s="136">
        <f>(Table24232567891011121314151620192122232543256789241011121314345678910111213435[[#This Row],[HARGA JUAL]]*Table24232567891011121314151620192122232543256789241011121314345678910111213435[[#This Row],[TERJUAL]])</f>
        <v>0</v>
      </c>
      <c r="K55" s="136">
        <f>Table24232567891011121314151620192122232543256789241011121314345678910111213435[[#This Row],[HARGA JUAL]]*Table24232567891011121314151620192122232543256789241011121314345678910111213435[[#This Row],[SISA]]</f>
        <v>52000</v>
      </c>
      <c r="L55" s="139">
        <f>Table24232567891011121314151620192122232543256789241011121314345678910111213435[[#This Row],[HARGA POKOK]]*Table24232567891011121314151620192122232543256789241011121314345678910111213435[[#This Row],[STOK]]</f>
        <v>48000</v>
      </c>
      <c r="M55" s="139">
        <f>Table24232567891011121314151620192122232543256789241011121314345678910111213435[[#This Row],[HARGA JUAL]]*Table24232567891011121314151620192122232543256789241011121314345678910111213435[[#This Row],[STOK]]</f>
        <v>52000</v>
      </c>
    </row>
    <row r="56" spans="1:13" s="26" customFormat="1" x14ac:dyDescent="0.25">
      <c r="A56" s="127">
        <v>53</v>
      </c>
      <c r="B56" s="135" t="s">
        <v>62</v>
      </c>
      <c r="C56" s="135" t="s">
        <v>71</v>
      </c>
      <c r="D56" s="136">
        <v>26500</v>
      </c>
      <c r="E56" s="136">
        <v>38000</v>
      </c>
      <c r="F56" s="137">
        <v>84</v>
      </c>
      <c r="G56" s="138"/>
      <c r="H56" s="137">
        <f>(Table24232567891011121314151620192122232543256789241011121314345678910111213435[[#This Row],[STOK]]-Table24232567891011121314151620192122232543256789241011121314345678910111213435[[#This Row],[TERJUAL]])</f>
        <v>84</v>
      </c>
      <c r="I5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6" s="136">
        <f>(Table24232567891011121314151620192122232543256789241011121314345678910111213435[[#This Row],[HARGA JUAL]]*Table24232567891011121314151620192122232543256789241011121314345678910111213435[[#This Row],[TERJUAL]])</f>
        <v>0</v>
      </c>
      <c r="K56" s="136">
        <f>Table24232567891011121314151620192122232543256789241011121314345678910111213435[[#This Row],[HARGA JUAL]]*Table24232567891011121314151620192122232543256789241011121314345678910111213435[[#This Row],[SISA]]</f>
        <v>3192000</v>
      </c>
      <c r="L56" s="139">
        <f>Table24232567891011121314151620192122232543256789241011121314345678910111213435[[#This Row],[HARGA POKOK]]*Table24232567891011121314151620192122232543256789241011121314345678910111213435[[#This Row],[STOK]]</f>
        <v>2226000</v>
      </c>
      <c r="M56" s="139">
        <f>Table24232567891011121314151620192122232543256789241011121314345678910111213435[[#This Row],[HARGA JUAL]]*Table24232567891011121314151620192122232543256789241011121314345678910111213435[[#This Row],[STOK]]</f>
        <v>3192000</v>
      </c>
    </row>
    <row r="57" spans="1:13" s="26" customFormat="1" x14ac:dyDescent="0.25">
      <c r="A57" s="134">
        <v>54</v>
      </c>
      <c r="B57" s="135" t="s">
        <v>62</v>
      </c>
      <c r="C57" s="135" t="s">
        <v>164</v>
      </c>
      <c r="D57" s="136">
        <v>45000</v>
      </c>
      <c r="E57" s="136">
        <v>60000</v>
      </c>
      <c r="F57" s="137">
        <v>7</v>
      </c>
      <c r="G57" s="138">
        <v>2</v>
      </c>
      <c r="H57" s="137">
        <f>(Table24232567891011121314151620192122232543256789241011121314345678910111213435[[#This Row],[STOK]]-Table24232567891011121314151620192122232543256789241011121314345678910111213435[[#This Row],[TERJUAL]])</f>
        <v>5</v>
      </c>
      <c r="I5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30000</v>
      </c>
      <c r="J57" s="136">
        <f>(Table24232567891011121314151620192122232543256789241011121314345678910111213435[[#This Row],[HARGA JUAL]]*Table24232567891011121314151620192122232543256789241011121314345678910111213435[[#This Row],[TERJUAL]])</f>
        <v>120000</v>
      </c>
      <c r="K57" s="136">
        <f>Table24232567891011121314151620192122232543256789241011121314345678910111213435[[#This Row],[HARGA JUAL]]*Table24232567891011121314151620192122232543256789241011121314345678910111213435[[#This Row],[SISA]]</f>
        <v>300000</v>
      </c>
      <c r="L57" s="139">
        <f>Table24232567891011121314151620192122232543256789241011121314345678910111213435[[#This Row],[HARGA POKOK]]*Table24232567891011121314151620192122232543256789241011121314345678910111213435[[#This Row],[STOK]]</f>
        <v>315000</v>
      </c>
      <c r="M57" s="139">
        <f>Table24232567891011121314151620192122232543256789241011121314345678910111213435[[#This Row],[HARGA JUAL]]*Table24232567891011121314151620192122232543256789241011121314345678910111213435[[#This Row],[STOK]]</f>
        <v>420000</v>
      </c>
    </row>
    <row r="58" spans="1:13" s="26" customFormat="1" x14ac:dyDescent="0.25">
      <c r="A58" s="127">
        <v>55</v>
      </c>
      <c r="B58" s="135" t="s">
        <v>62</v>
      </c>
      <c r="C58" s="135" t="s">
        <v>72</v>
      </c>
      <c r="D58" s="136">
        <v>35000</v>
      </c>
      <c r="E58" s="136">
        <v>40000</v>
      </c>
      <c r="F58" s="137">
        <v>4</v>
      </c>
      <c r="G58" s="138"/>
      <c r="H58" s="137">
        <f>(Table24232567891011121314151620192122232543256789241011121314345678910111213435[[#This Row],[STOK]]-Table24232567891011121314151620192122232543256789241011121314345678910111213435[[#This Row],[TERJUAL]])</f>
        <v>4</v>
      </c>
      <c r="I5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8" s="136">
        <f>(Table24232567891011121314151620192122232543256789241011121314345678910111213435[[#This Row],[HARGA JUAL]]*Table24232567891011121314151620192122232543256789241011121314345678910111213435[[#This Row],[TERJUAL]])</f>
        <v>0</v>
      </c>
      <c r="K58" s="136">
        <f>Table24232567891011121314151620192122232543256789241011121314345678910111213435[[#This Row],[HARGA JUAL]]*Table24232567891011121314151620192122232543256789241011121314345678910111213435[[#This Row],[SISA]]</f>
        <v>160000</v>
      </c>
      <c r="L58" s="139">
        <f>Table24232567891011121314151620192122232543256789241011121314345678910111213435[[#This Row],[HARGA POKOK]]*Table24232567891011121314151620192122232543256789241011121314345678910111213435[[#This Row],[STOK]]</f>
        <v>140000</v>
      </c>
      <c r="M58" s="139">
        <f>Table24232567891011121314151620192122232543256789241011121314345678910111213435[[#This Row],[HARGA JUAL]]*Table24232567891011121314151620192122232543256789241011121314345678910111213435[[#This Row],[STOK]]</f>
        <v>160000</v>
      </c>
    </row>
    <row r="59" spans="1:13" s="26" customFormat="1" x14ac:dyDescent="0.25">
      <c r="A59" s="134">
        <v>56</v>
      </c>
      <c r="B59" s="135" t="s">
        <v>62</v>
      </c>
      <c r="C59" s="135" t="s">
        <v>73</v>
      </c>
      <c r="D59" s="136">
        <v>16000</v>
      </c>
      <c r="E59" s="136">
        <v>25000</v>
      </c>
      <c r="F59" s="137">
        <v>0</v>
      </c>
      <c r="G59" s="138"/>
      <c r="H59" s="137">
        <f>(Table24232567891011121314151620192122232543256789241011121314345678910111213435[[#This Row],[STOK]]-Table24232567891011121314151620192122232543256789241011121314345678910111213435[[#This Row],[TERJUAL]])</f>
        <v>0</v>
      </c>
      <c r="I5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59" s="136">
        <f>(Table24232567891011121314151620192122232543256789241011121314345678910111213435[[#This Row],[HARGA JUAL]]*Table24232567891011121314151620192122232543256789241011121314345678910111213435[[#This Row],[TERJUAL]])</f>
        <v>0</v>
      </c>
      <c r="K59" s="136">
        <f>Table24232567891011121314151620192122232543256789241011121314345678910111213435[[#This Row],[HARGA JUAL]]*Table24232567891011121314151620192122232543256789241011121314345678910111213435[[#This Row],[SISA]]</f>
        <v>0</v>
      </c>
      <c r="L59" s="139">
        <f>Table24232567891011121314151620192122232543256789241011121314345678910111213435[[#This Row],[HARGA POKOK]]*Table24232567891011121314151620192122232543256789241011121314345678910111213435[[#This Row],[STOK]]</f>
        <v>0</v>
      </c>
      <c r="M59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60" spans="1:13" s="26" customFormat="1" x14ac:dyDescent="0.25">
      <c r="A60" s="127">
        <v>57</v>
      </c>
      <c r="B60" s="135" t="s">
        <v>62</v>
      </c>
      <c r="C60" s="135" t="s">
        <v>74</v>
      </c>
      <c r="D60" s="136">
        <v>32500</v>
      </c>
      <c r="E60" s="136">
        <v>40000</v>
      </c>
      <c r="F60" s="137">
        <v>6</v>
      </c>
      <c r="G60" s="138"/>
      <c r="H60" s="137">
        <f>(Table24232567891011121314151620192122232543256789241011121314345678910111213435[[#This Row],[STOK]]-Table24232567891011121314151620192122232543256789241011121314345678910111213435[[#This Row],[TERJUAL]])</f>
        <v>6</v>
      </c>
      <c r="I6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60" s="136">
        <f>(Table24232567891011121314151620192122232543256789241011121314345678910111213435[[#This Row],[HARGA JUAL]]*Table24232567891011121314151620192122232543256789241011121314345678910111213435[[#This Row],[TERJUAL]])</f>
        <v>0</v>
      </c>
      <c r="K60" s="136">
        <f>Table24232567891011121314151620192122232543256789241011121314345678910111213435[[#This Row],[HARGA JUAL]]*Table24232567891011121314151620192122232543256789241011121314345678910111213435[[#This Row],[SISA]]</f>
        <v>240000</v>
      </c>
      <c r="L60" s="139">
        <f>Table24232567891011121314151620192122232543256789241011121314345678910111213435[[#This Row],[HARGA POKOK]]*Table24232567891011121314151620192122232543256789241011121314345678910111213435[[#This Row],[STOK]]</f>
        <v>195000</v>
      </c>
      <c r="M60" s="139">
        <f>Table24232567891011121314151620192122232543256789241011121314345678910111213435[[#This Row],[HARGA JUAL]]*Table24232567891011121314151620192122232543256789241011121314345678910111213435[[#This Row],[STOK]]</f>
        <v>240000</v>
      </c>
    </row>
    <row r="61" spans="1:13" s="26" customFormat="1" x14ac:dyDescent="0.25">
      <c r="A61" s="134">
        <v>58</v>
      </c>
      <c r="B61" s="135" t="s">
        <v>62</v>
      </c>
      <c r="C61" s="135" t="s">
        <v>182</v>
      </c>
      <c r="D61" s="136">
        <v>110000</v>
      </c>
      <c r="E61" s="136">
        <v>115000</v>
      </c>
      <c r="F61" s="137">
        <v>37</v>
      </c>
      <c r="G61" s="138">
        <v>2</v>
      </c>
      <c r="H61" s="137">
        <f>(Table24232567891011121314151620192122232543256789241011121314345678910111213435[[#This Row],[STOK]]-Table24232567891011121314151620192122232543256789241011121314345678910111213435[[#This Row],[TERJUAL]])</f>
        <v>35</v>
      </c>
      <c r="I6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10000</v>
      </c>
      <c r="J61" s="136">
        <f>(Table24232567891011121314151620192122232543256789241011121314345678910111213435[[#This Row],[HARGA JUAL]]*Table24232567891011121314151620192122232543256789241011121314345678910111213435[[#This Row],[TERJUAL]])</f>
        <v>230000</v>
      </c>
      <c r="K61" s="136"/>
      <c r="L61" s="139"/>
      <c r="M61" s="139"/>
    </row>
    <row r="62" spans="1:13" s="26" customFormat="1" x14ac:dyDescent="0.25">
      <c r="A62" s="127">
        <v>59</v>
      </c>
      <c r="B62" s="135" t="s">
        <v>62</v>
      </c>
      <c r="C62" s="135" t="s">
        <v>75</v>
      </c>
      <c r="D62" s="136">
        <v>18000</v>
      </c>
      <c r="E62" s="136">
        <v>27000</v>
      </c>
      <c r="F62" s="137">
        <v>1</v>
      </c>
      <c r="G62" s="138"/>
      <c r="H62" s="137">
        <f>(Table24232567891011121314151620192122232543256789241011121314345678910111213435[[#This Row],[STOK]]-Table24232567891011121314151620192122232543256789241011121314345678910111213435[[#This Row],[TERJUAL]])</f>
        <v>1</v>
      </c>
      <c r="I6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62" s="136">
        <f>(Table24232567891011121314151620192122232543256789241011121314345678910111213435[[#This Row],[HARGA JUAL]]*Table24232567891011121314151620192122232543256789241011121314345678910111213435[[#This Row],[TERJUAL]])</f>
        <v>0</v>
      </c>
      <c r="K62" s="136">
        <f>Table24232567891011121314151620192122232543256789241011121314345678910111213435[[#This Row],[HARGA JUAL]]*Table24232567891011121314151620192122232543256789241011121314345678910111213435[[#This Row],[SISA]]</f>
        <v>27000</v>
      </c>
      <c r="L62" s="139">
        <f>Table24232567891011121314151620192122232543256789241011121314345678910111213435[[#This Row],[HARGA POKOK]]*Table24232567891011121314151620192122232543256789241011121314345678910111213435[[#This Row],[STOK]]</f>
        <v>18000</v>
      </c>
      <c r="M62" s="139">
        <f>Table24232567891011121314151620192122232543256789241011121314345678910111213435[[#This Row],[HARGA JUAL]]*Table24232567891011121314151620192122232543256789241011121314345678910111213435[[#This Row],[STOK]]</f>
        <v>27000</v>
      </c>
    </row>
    <row r="63" spans="1:13" s="26" customFormat="1" x14ac:dyDescent="0.25">
      <c r="A63" s="134">
        <v>60</v>
      </c>
      <c r="B63" s="135" t="s">
        <v>62</v>
      </c>
      <c r="C63" s="135" t="s">
        <v>76</v>
      </c>
      <c r="D63" s="136">
        <v>25000</v>
      </c>
      <c r="E63" s="136">
        <v>30000</v>
      </c>
      <c r="F63" s="137"/>
      <c r="G63" s="138"/>
      <c r="H63" s="137">
        <f>(Table24232567891011121314151620192122232543256789241011121314345678910111213435[[#This Row],[STOK]]-Table24232567891011121314151620192122232543256789241011121314345678910111213435[[#This Row],[TERJUAL]])</f>
        <v>0</v>
      </c>
      <c r="I6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63" s="136">
        <f>(Table24232567891011121314151620192122232543256789241011121314345678910111213435[[#This Row],[HARGA JUAL]]*Table24232567891011121314151620192122232543256789241011121314345678910111213435[[#This Row],[TERJUAL]])</f>
        <v>0</v>
      </c>
      <c r="K63" s="136">
        <f>Table24232567891011121314151620192122232543256789241011121314345678910111213435[[#This Row],[HARGA JUAL]]*Table24232567891011121314151620192122232543256789241011121314345678910111213435[[#This Row],[SISA]]</f>
        <v>0</v>
      </c>
      <c r="L63" s="139">
        <f>Table24232567891011121314151620192122232543256789241011121314345678910111213435[[#This Row],[HARGA POKOK]]*Table24232567891011121314151620192122232543256789241011121314345678910111213435[[#This Row],[STOK]]</f>
        <v>0</v>
      </c>
      <c r="M63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64" spans="1:13" s="26" customFormat="1" x14ac:dyDescent="0.25">
      <c r="A64" s="127">
        <v>61</v>
      </c>
      <c r="B64" s="135" t="s">
        <v>62</v>
      </c>
      <c r="C64" s="135" t="s">
        <v>78</v>
      </c>
      <c r="D64" s="136">
        <v>210000</v>
      </c>
      <c r="E64" s="136">
        <v>220000</v>
      </c>
      <c r="F64" s="137">
        <v>35</v>
      </c>
      <c r="G64" s="138">
        <v>2</v>
      </c>
      <c r="H64" s="137">
        <f>(Table24232567891011121314151620192122232543256789241011121314345678910111213435[[#This Row],[STOK]]-Table24232567891011121314151620192122232543256789241011121314345678910111213435[[#This Row],[TERJUAL]])</f>
        <v>33</v>
      </c>
      <c r="I6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20000</v>
      </c>
      <c r="J64" s="136">
        <f>(Table24232567891011121314151620192122232543256789241011121314345678910111213435[[#This Row],[HARGA JUAL]]*Table24232567891011121314151620192122232543256789241011121314345678910111213435[[#This Row],[TERJUAL]])</f>
        <v>440000</v>
      </c>
      <c r="K64" s="136">
        <f>Table24232567891011121314151620192122232543256789241011121314345678910111213435[[#This Row],[HARGA JUAL]]*Table24232567891011121314151620192122232543256789241011121314345678910111213435[[#This Row],[SISA]]</f>
        <v>7260000</v>
      </c>
      <c r="L64" s="139">
        <f>Table24232567891011121314151620192122232543256789241011121314345678910111213435[[#This Row],[HARGA POKOK]]*Table24232567891011121314151620192122232543256789241011121314345678910111213435[[#This Row],[STOK]]</f>
        <v>7350000</v>
      </c>
      <c r="M64" s="139">
        <f>Table24232567891011121314151620192122232543256789241011121314345678910111213435[[#This Row],[HARGA JUAL]]*Table24232567891011121314151620192122232543256789241011121314345678910111213435[[#This Row],[STOK]]</f>
        <v>7700000</v>
      </c>
    </row>
    <row r="65" spans="1:13" s="18" customFormat="1" x14ac:dyDescent="0.25">
      <c r="A65" s="134">
        <v>62</v>
      </c>
      <c r="B65" s="128" t="s">
        <v>79</v>
      </c>
      <c r="C65" s="128" t="s">
        <v>80</v>
      </c>
      <c r="D65" s="130">
        <v>1500</v>
      </c>
      <c r="E65" s="130">
        <v>3000</v>
      </c>
      <c r="F65" s="131">
        <v>12</v>
      </c>
      <c r="G65" s="132">
        <v>11</v>
      </c>
      <c r="H65" s="131">
        <f>(Table24232567891011121314151620192122232543256789241011121314345678910111213435[[#This Row],[STOK]]-Table24232567891011121314151620192122232543256789241011121314345678910111213435[[#This Row],[TERJUAL]])</f>
        <v>1</v>
      </c>
      <c r="I65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16500</v>
      </c>
      <c r="J65" s="130">
        <f>(Table24232567891011121314151620192122232543256789241011121314345678910111213435[[#This Row],[HARGA JUAL]]*Table24232567891011121314151620192122232543256789241011121314345678910111213435[[#This Row],[TERJUAL]])</f>
        <v>33000</v>
      </c>
      <c r="K65" s="130">
        <f>Table24232567891011121314151620192122232543256789241011121314345678910111213435[[#This Row],[HARGA JUAL]]*Table24232567891011121314151620192122232543256789241011121314345678910111213435[[#This Row],[SISA]]</f>
        <v>3000</v>
      </c>
      <c r="L65" s="133">
        <f>Table24232567891011121314151620192122232543256789241011121314345678910111213435[[#This Row],[HARGA POKOK]]*Table24232567891011121314151620192122232543256789241011121314345678910111213435[[#This Row],[STOK]]</f>
        <v>18000</v>
      </c>
      <c r="M65" s="133">
        <f>Table24232567891011121314151620192122232543256789241011121314345678910111213435[[#This Row],[HARGA JUAL]]*Table24232567891011121314151620192122232543256789241011121314345678910111213435[[#This Row],[STOK]]</f>
        <v>36000</v>
      </c>
    </row>
    <row r="66" spans="1:13" s="26" customFormat="1" x14ac:dyDescent="0.25">
      <c r="A66" s="127">
        <v>63</v>
      </c>
      <c r="B66" s="135" t="s">
        <v>79</v>
      </c>
      <c r="C66" s="135" t="s">
        <v>81</v>
      </c>
      <c r="D66" s="136">
        <v>2000</v>
      </c>
      <c r="E66" s="136">
        <v>5000</v>
      </c>
      <c r="F66" s="137">
        <v>310</v>
      </c>
      <c r="G66" s="138">
        <v>55</v>
      </c>
      <c r="H66" s="137">
        <f>(Table24232567891011121314151620192122232543256789241011121314345678910111213435[[#This Row],[STOK]]-Table24232567891011121314151620192122232543256789241011121314345678910111213435[[#This Row],[TERJUAL]])</f>
        <v>255</v>
      </c>
      <c r="I6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165000</v>
      </c>
      <c r="J66" s="136">
        <f>(Table24232567891011121314151620192122232543256789241011121314345678910111213435[[#This Row],[HARGA JUAL]]*Table24232567891011121314151620192122232543256789241011121314345678910111213435[[#This Row],[TERJUAL]])</f>
        <v>275000</v>
      </c>
      <c r="K66" s="136">
        <f>Table24232567891011121314151620192122232543256789241011121314345678910111213435[[#This Row],[HARGA JUAL]]*Table24232567891011121314151620192122232543256789241011121314345678910111213435[[#This Row],[SISA]]</f>
        <v>1275000</v>
      </c>
      <c r="L66" s="139">
        <f>Table24232567891011121314151620192122232543256789241011121314345678910111213435[[#This Row],[HARGA POKOK]]*Table24232567891011121314151620192122232543256789241011121314345678910111213435[[#This Row],[STOK]]</f>
        <v>620000</v>
      </c>
      <c r="M66" s="139">
        <f>Table24232567891011121314151620192122232543256789241011121314345678910111213435[[#This Row],[HARGA JUAL]]*Table24232567891011121314151620192122232543256789241011121314345678910111213435[[#This Row],[STOK]]</f>
        <v>1550000</v>
      </c>
    </row>
    <row r="67" spans="1:13" s="26" customFormat="1" x14ac:dyDescent="0.25">
      <c r="A67" s="134">
        <v>64</v>
      </c>
      <c r="B67" s="135" t="s">
        <v>79</v>
      </c>
      <c r="C67" s="135" t="s">
        <v>82</v>
      </c>
      <c r="D67" s="136">
        <v>1500</v>
      </c>
      <c r="E67" s="136">
        <v>5000</v>
      </c>
      <c r="F67" s="137">
        <v>2</v>
      </c>
      <c r="G67" s="138"/>
      <c r="H67" s="137">
        <f>(Table24232567891011121314151620192122232543256789241011121314345678910111213435[[#This Row],[STOK]]-Table24232567891011121314151620192122232543256789241011121314345678910111213435[[#This Row],[TERJUAL]])</f>
        <v>2</v>
      </c>
      <c r="I6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67" s="136">
        <f>(Table24232567891011121314151620192122232543256789241011121314345678910111213435[[#This Row],[HARGA JUAL]]*Table24232567891011121314151620192122232543256789241011121314345678910111213435[[#This Row],[TERJUAL]])</f>
        <v>0</v>
      </c>
      <c r="K67" s="136">
        <f>Table24232567891011121314151620192122232543256789241011121314345678910111213435[[#This Row],[HARGA JUAL]]*Table24232567891011121314151620192122232543256789241011121314345678910111213435[[#This Row],[SISA]]</f>
        <v>10000</v>
      </c>
      <c r="L67" s="139">
        <f>Table24232567891011121314151620192122232543256789241011121314345678910111213435[[#This Row],[HARGA POKOK]]*Table24232567891011121314151620192122232543256789241011121314345678910111213435[[#This Row],[STOK]]</f>
        <v>3000</v>
      </c>
      <c r="M67" s="139">
        <f>Table24232567891011121314151620192122232543256789241011121314345678910111213435[[#This Row],[HARGA JUAL]]*Table24232567891011121314151620192122232543256789241011121314345678910111213435[[#This Row],[STOK]]</f>
        <v>10000</v>
      </c>
    </row>
    <row r="68" spans="1:13" s="26" customFormat="1" x14ac:dyDescent="0.25">
      <c r="A68" s="127">
        <v>65</v>
      </c>
      <c r="B68" s="135" t="s">
        <v>79</v>
      </c>
      <c r="C68" s="135" t="s">
        <v>84</v>
      </c>
      <c r="D68" s="136">
        <v>2000</v>
      </c>
      <c r="E68" s="136">
        <v>5000</v>
      </c>
      <c r="F68" s="137">
        <v>392</v>
      </c>
      <c r="G68" s="138">
        <v>8</v>
      </c>
      <c r="H68" s="137">
        <f>(Table24232567891011121314151620192122232543256789241011121314345678910111213435[[#This Row],[STOK]]-Table24232567891011121314151620192122232543256789241011121314345678910111213435[[#This Row],[TERJUAL]])</f>
        <v>384</v>
      </c>
      <c r="I6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24000</v>
      </c>
      <c r="J68" s="136">
        <f>(Table24232567891011121314151620192122232543256789241011121314345678910111213435[[#This Row],[HARGA JUAL]]*Table24232567891011121314151620192122232543256789241011121314345678910111213435[[#This Row],[TERJUAL]])</f>
        <v>40000</v>
      </c>
      <c r="K68" s="136">
        <f>Table24232567891011121314151620192122232543256789241011121314345678910111213435[[#This Row],[HARGA JUAL]]*Table24232567891011121314151620192122232543256789241011121314345678910111213435[[#This Row],[SISA]]</f>
        <v>1920000</v>
      </c>
      <c r="L68" s="139">
        <f>Table24232567891011121314151620192122232543256789241011121314345678910111213435[[#This Row],[HARGA POKOK]]*Table24232567891011121314151620192122232543256789241011121314345678910111213435[[#This Row],[STOK]]</f>
        <v>784000</v>
      </c>
      <c r="M68" s="139">
        <f>Table24232567891011121314151620192122232543256789241011121314345678910111213435[[#This Row],[HARGA JUAL]]*Table24232567891011121314151620192122232543256789241011121314345678910111213435[[#This Row],[STOK]]</f>
        <v>1960000</v>
      </c>
    </row>
    <row r="69" spans="1:13" s="18" customFormat="1" x14ac:dyDescent="0.25">
      <c r="A69" s="134">
        <v>66</v>
      </c>
      <c r="B69" s="128" t="s">
        <v>87</v>
      </c>
      <c r="C69" s="128" t="s">
        <v>88</v>
      </c>
      <c r="D69" s="130">
        <v>19500</v>
      </c>
      <c r="E69" s="130">
        <v>40000</v>
      </c>
      <c r="F69" s="131">
        <v>6</v>
      </c>
      <c r="G69" s="132">
        <v>5</v>
      </c>
      <c r="H69" s="131">
        <f>(Table24232567891011121314151620192122232543256789241011121314345678910111213435[[#This Row],[STOK]]-Table24232567891011121314151620192122232543256789241011121314345678910111213435[[#This Row],[TERJUAL]])</f>
        <v>1</v>
      </c>
      <c r="I69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102500</v>
      </c>
      <c r="J69" s="130">
        <f>(Table24232567891011121314151620192122232543256789241011121314345678910111213435[[#This Row],[HARGA JUAL]]*Table24232567891011121314151620192122232543256789241011121314345678910111213435[[#This Row],[TERJUAL]])</f>
        <v>200000</v>
      </c>
      <c r="K69" s="130"/>
      <c r="L69" s="133"/>
      <c r="M69" s="133"/>
    </row>
    <row r="70" spans="1:13" s="26" customFormat="1" x14ac:dyDescent="0.25">
      <c r="A70" s="127">
        <v>67</v>
      </c>
      <c r="B70" s="135" t="s">
        <v>89</v>
      </c>
      <c r="C70" s="135" t="s">
        <v>90</v>
      </c>
      <c r="D70" s="136">
        <v>17500</v>
      </c>
      <c r="E70" s="136">
        <v>40000</v>
      </c>
      <c r="F70" s="137">
        <v>30</v>
      </c>
      <c r="G70" s="138">
        <v>1</v>
      </c>
      <c r="H70" s="137">
        <f>(Table24232567891011121314151620192122232543256789241011121314345678910111213435[[#This Row],[STOK]]-Table24232567891011121314151620192122232543256789241011121314345678910111213435[[#This Row],[TERJUAL]])</f>
        <v>29</v>
      </c>
      <c r="I7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22500</v>
      </c>
      <c r="J70" s="136">
        <f>(Table24232567891011121314151620192122232543256789241011121314345678910111213435[[#This Row],[HARGA JUAL]]*Table24232567891011121314151620192122232543256789241011121314345678910111213435[[#This Row],[TERJUAL]])</f>
        <v>40000</v>
      </c>
      <c r="K70" s="136">
        <f>Table24232567891011121314151620192122232543256789241011121314345678910111213435[[#This Row],[HARGA JUAL]]*Table24232567891011121314151620192122232543256789241011121314345678910111213435[[#This Row],[SISA]]</f>
        <v>1160000</v>
      </c>
      <c r="L70" s="139">
        <f>Table24232567891011121314151620192122232543256789241011121314345678910111213435[[#This Row],[HARGA POKOK]]*Table24232567891011121314151620192122232543256789241011121314345678910111213435[[#This Row],[STOK]]</f>
        <v>525000</v>
      </c>
      <c r="M70" s="139">
        <f>Table24232567891011121314151620192122232543256789241011121314345678910111213435[[#This Row],[HARGA JUAL]]*Table24232567891011121314151620192122232543256789241011121314345678910111213435[[#This Row],[STOK]]</f>
        <v>1200000</v>
      </c>
    </row>
    <row r="71" spans="1:13" s="18" customFormat="1" x14ac:dyDescent="0.25">
      <c r="A71" s="134">
        <v>68</v>
      </c>
      <c r="B71" s="128" t="s">
        <v>91</v>
      </c>
      <c r="C71" s="128" t="s">
        <v>224</v>
      </c>
      <c r="D71" s="130">
        <v>3800</v>
      </c>
      <c r="E71" s="130">
        <v>5000</v>
      </c>
      <c r="F71" s="131">
        <v>150</v>
      </c>
      <c r="G71" s="132">
        <v>14</v>
      </c>
      <c r="H71" s="131">
        <f>(Table24232567891011121314151620192122232543256789241011121314345678910111213435[[#This Row],[STOK]]-Table24232567891011121314151620192122232543256789241011121314345678910111213435[[#This Row],[TERJUAL]])</f>
        <v>136</v>
      </c>
      <c r="I71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16800</v>
      </c>
      <c r="J71" s="130">
        <f>(Table24232567891011121314151620192122232543256789241011121314345678910111213435[[#This Row],[HARGA JUAL]]*Table24232567891011121314151620192122232543256789241011121314345678910111213435[[#This Row],[TERJUAL]])</f>
        <v>70000</v>
      </c>
      <c r="K71" s="130">
        <f>Table24232567891011121314151620192122232543256789241011121314345678910111213435[[#This Row],[HARGA JUAL]]*Table24232567891011121314151620192122232543256789241011121314345678910111213435[[#This Row],[SISA]]</f>
        <v>680000</v>
      </c>
      <c r="L71" s="133">
        <f>Table24232567891011121314151620192122232543256789241011121314345678910111213435[[#This Row],[HARGA POKOK]]*Table24232567891011121314151620192122232543256789241011121314345678910111213435[[#This Row],[STOK]]</f>
        <v>570000</v>
      </c>
      <c r="M71" s="133">
        <f>Table24232567891011121314151620192122232543256789241011121314345678910111213435[[#This Row],[HARGA JUAL]]*Table24232567891011121314151620192122232543256789241011121314345678910111213435[[#This Row],[STOK]]</f>
        <v>750000</v>
      </c>
    </row>
    <row r="72" spans="1:13" s="99" customFormat="1" x14ac:dyDescent="0.25">
      <c r="A72" s="127">
        <v>69</v>
      </c>
      <c r="B72" s="144"/>
      <c r="C72" s="144" t="s">
        <v>94</v>
      </c>
      <c r="D72" s="145">
        <v>430000</v>
      </c>
      <c r="E72" s="145">
        <v>565000</v>
      </c>
      <c r="F72" s="146">
        <v>300</v>
      </c>
      <c r="G72" s="147">
        <v>50</v>
      </c>
      <c r="H72" s="146">
        <f>(Table24232567891011121314151620192122232543256789241011121314345678910111213435[[#This Row],[STOK]]-Table24232567891011121314151620192122232543256789241011121314345678910111213435[[#This Row],[TERJUAL]])</f>
        <v>250</v>
      </c>
      <c r="I72" s="145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6750000</v>
      </c>
      <c r="J72" s="145">
        <f>(Table24232567891011121314151620192122232543256789241011121314345678910111213435[[#This Row],[HARGA JUAL]]*Table24232567891011121314151620192122232543256789241011121314345678910111213435[[#This Row],[TERJUAL]])</f>
        <v>28250000</v>
      </c>
      <c r="K72" s="145">
        <f>Table24232567891011121314151620192122232543256789241011121314345678910111213435[[#This Row],[HARGA JUAL]]*Table24232567891011121314151620192122232543256789241011121314345678910111213435[[#This Row],[SISA]]</f>
        <v>141250000</v>
      </c>
      <c r="L72" s="148">
        <f>Table24232567891011121314151620192122232543256789241011121314345678910111213435[[#This Row],[HARGA POKOK]]*Table24232567891011121314151620192122232543256789241011121314345678910111213435[[#This Row],[STOK]]</f>
        <v>129000000</v>
      </c>
      <c r="M72" s="148">
        <f>Table24232567891011121314151620192122232543256789241011121314345678910111213435[[#This Row],[HARGA JUAL]]*Table24232567891011121314151620192122232543256789241011121314345678910111213435[[#This Row],[STOK]]</f>
        <v>169500000</v>
      </c>
    </row>
    <row r="73" spans="1:13" s="26" customFormat="1" x14ac:dyDescent="0.25">
      <c r="A73" s="134">
        <v>70</v>
      </c>
      <c r="B73" s="135" t="s">
        <v>95</v>
      </c>
      <c r="C73" s="135" t="s">
        <v>96</v>
      </c>
      <c r="D73" s="136">
        <v>395000</v>
      </c>
      <c r="E73" s="136">
        <v>530000</v>
      </c>
      <c r="F73" s="137"/>
      <c r="G73" s="138"/>
      <c r="H73" s="137">
        <f>(Table24232567891011121314151620192122232543256789241011121314345678910111213435[[#This Row],[STOK]]-Table24232567891011121314151620192122232543256789241011121314345678910111213435[[#This Row],[TERJUAL]])</f>
        <v>0</v>
      </c>
      <c r="I7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73" s="136">
        <f>(Table24232567891011121314151620192122232543256789241011121314345678910111213435[[#This Row],[HARGA JUAL]]*Table24232567891011121314151620192122232543256789241011121314345678910111213435[[#This Row],[TERJUAL]])</f>
        <v>0</v>
      </c>
      <c r="K73" s="136"/>
      <c r="L73" s="139"/>
      <c r="M73" s="139"/>
    </row>
    <row r="74" spans="1:13" s="26" customFormat="1" x14ac:dyDescent="0.25">
      <c r="A74" s="127">
        <v>71</v>
      </c>
      <c r="B74" s="135" t="s">
        <v>95</v>
      </c>
      <c r="C74" s="135" t="s">
        <v>97</v>
      </c>
      <c r="D74" s="136">
        <v>485000</v>
      </c>
      <c r="E74" s="136">
        <v>570000</v>
      </c>
      <c r="F74" s="137">
        <v>7</v>
      </c>
      <c r="G74" s="138">
        <v>2</v>
      </c>
      <c r="H74" s="137">
        <f>(Table24232567891011121314151620192122232543256789241011121314345678910111213435[[#This Row],[STOK]]-Table24232567891011121314151620192122232543256789241011121314345678910111213435[[#This Row],[TERJUAL]])</f>
        <v>5</v>
      </c>
      <c r="I74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170000</v>
      </c>
      <c r="J74" s="136">
        <f>(Table24232567891011121314151620192122232543256789241011121314345678910111213435[[#This Row],[HARGA JUAL]]*Table24232567891011121314151620192122232543256789241011121314345678910111213435[[#This Row],[TERJUAL]])</f>
        <v>1140000</v>
      </c>
      <c r="K74" s="136">
        <f>Table24232567891011121314151620192122232543256789241011121314345678910111213435[[#This Row],[HARGA JUAL]]*Table24232567891011121314151620192122232543256789241011121314345678910111213435[[#This Row],[SISA]]</f>
        <v>2850000</v>
      </c>
      <c r="L74" s="139">
        <f>Table24232567891011121314151620192122232543256789241011121314345678910111213435[[#This Row],[HARGA POKOK]]*Table24232567891011121314151620192122232543256789241011121314345678910111213435[[#This Row],[STOK]]</f>
        <v>3395000</v>
      </c>
      <c r="M74" s="139">
        <f>Table24232567891011121314151620192122232543256789241011121314345678910111213435[[#This Row],[HARGA JUAL]]*Table24232567891011121314151620192122232543256789241011121314345678910111213435[[#This Row],[STOK]]</f>
        <v>3990000</v>
      </c>
    </row>
    <row r="75" spans="1:13" s="26" customFormat="1" x14ac:dyDescent="0.25">
      <c r="A75" s="134">
        <v>72</v>
      </c>
      <c r="B75" s="135" t="s">
        <v>98</v>
      </c>
      <c r="C75" s="135" t="s">
        <v>99</v>
      </c>
      <c r="D75" s="136">
        <v>13000</v>
      </c>
      <c r="E75" s="136">
        <v>18000</v>
      </c>
      <c r="F75" s="137">
        <v>217</v>
      </c>
      <c r="G75" s="138">
        <v>17</v>
      </c>
      <c r="H75" s="137">
        <f>(Table24232567891011121314151620192122232543256789241011121314345678910111213435[[#This Row],[STOK]]-Table24232567891011121314151620192122232543256789241011121314345678910111213435[[#This Row],[TERJUAL]])</f>
        <v>200</v>
      </c>
      <c r="I75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85000</v>
      </c>
      <c r="J75" s="136">
        <f>(Table24232567891011121314151620192122232543256789241011121314345678910111213435[[#This Row],[HARGA JUAL]]*Table24232567891011121314151620192122232543256789241011121314345678910111213435[[#This Row],[TERJUAL]])</f>
        <v>306000</v>
      </c>
      <c r="K75" s="136">
        <f>Table24232567891011121314151620192122232543256789241011121314345678910111213435[[#This Row],[HARGA JUAL]]*Table24232567891011121314151620192122232543256789241011121314345678910111213435[[#This Row],[SISA]]</f>
        <v>3600000</v>
      </c>
      <c r="L75" s="139">
        <f>Table24232567891011121314151620192122232543256789241011121314345678910111213435[[#This Row],[HARGA POKOK]]*Table24232567891011121314151620192122232543256789241011121314345678910111213435[[#This Row],[STOK]]</f>
        <v>2821000</v>
      </c>
      <c r="M75" s="139">
        <f>Table24232567891011121314151620192122232543256789241011121314345678910111213435[[#This Row],[HARGA JUAL]]*Table24232567891011121314151620192122232543256789241011121314345678910111213435[[#This Row],[STOK]]</f>
        <v>3906000</v>
      </c>
    </row>
    <row r="76" spans="1:13" s="26" customFormat="1" x14ac:dyDescent="0.25">
      <c r="A76" s="127">
        <v>73</v>
      </c>
      <c r="B76" s="135" t="s">
        <v>98</v>
      </c>
      <c r="C76" s="135" t="s">
        <v>100</v>
      </c>
      <c r="D76" s="136">
        <v>13000</v>
      </c>
      <c r="E76" s="136">
        <v>18000</v>
      </c>
      <c r="F76" s="137">
        <v>218</v>
      </c>
      <c r="G76" s="138">
        <v>16</v>
      </c>
      <c r="H76" s="137">
        <f>(Table24232567891011121314151620192122232543256789241011121314345678910111213435[[#This Row],[STOK]]-Table24232567891011121314151620192122232543256789241011121314345678910111213435[[#This Row],[TERJUAL]])</f>
        <v>202</v>
      </c>
      <c r="I76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80000</v>
      </c>
      <c r="J76" s="136">
        <f>(Table24232567891011121314151620192122232543256789241011121314345678910111213435[[#This Row],[HARGA JUAL]]*Table24232567891011121314151620192122232543256789241011121314345678910111213435[[#This Row],[TERJUAL]])</f>
        <v>288000</v>
      </c>
      <c r="K76" s="136">
        <f>Table24232567891011121314151620192122232543256789241011121314345678910111213435[[#This Row],[HARGA JUAL]]*Table24232567891011121314151620192122232543256789241011121314345678910111213435[[#This Row],[SISA]]</f>
        <v>3636000</v>
      </c>
      <c r="L76" s="139">
        <f>Table24232567891011121314151620192122232543256789241011121314345678910111213435[[#This Row],[HARGA POKOK]]*Table24232567891011121314151620192122232543256789241011121314345678910111213435[[#This Row],[STOK]]</f>
        <v>2834000</v>
      </c>
      <c r="M76" s="139">
        <f>Table24232567891011121314151620192122232543256789241011121314345678910111213435[[#This Row],[HARGA JUAL]]*Table24232567891011121314151620192122232543256789241011121314345678910111213435[[#This Row],[STOK]]</f>
        <v>3924000</v>
      </c>
    </row>
    <row r="77" spans="1:13" s="26" customFormat="1" x14ac:dyDescent="0.25">
      <c r="A77" s="134">
        <v>74</v>
      </c>
      <c r="B77" s="135" t="s">
        <v>185</v>
      </c>
      <c r="C77" s="135" t="s">
        <v>186</v>
      </c>
      <c r="D77" s="136">
        <v>20500</v>
      </c>
      <c r="E77" s="136">
        <v>28000</v>
      </c>
      <c r="F77" s="137">
        <v>25</v>
      </c>
      <c r="G77" s="138">
        <v>26</v>
      </c>
      <c r="H77" s="137">
        <f>(Table24232567891011121314151620192122232543256789241011121314345678910111213435[[#This Row],[STOK]]-Table24232567891011121314151620192122232543256789241011121314345678910111213435[[#This Row],[TERJUAL]])</f>
        <v>-1</v>
      </c>
      <c r="I7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195000</v>
      </c>
      <c r="J77" s="136">
        <f>(Table24232567891011121314151620192122232543256789241011121314345678910111213435[[#This Row],[HARGA JUAL]]*Table24232567891011121314151620192122232543256789241011121314345678910111213435[[#This Row],[TERJUAL]])</f>
        <v>728000</v>
      </c>
      <c r="K77" s="136"/>
      <c r="L77" s="139"/>
      <c r="M77" s="139"/>
    </row>
    <row r="78" spans="1:13" s="26" customFormat="1" x14ac:dyDescent="0.25">
      <c r="A78" s="127">
        <v>75</v>
      </c>
      <c r="B78" s="135" t="s">
        <v>187</v>
      </c>
      <c r="C78" s="135" t="s">
        <v>187</v>
      </c>
      <c r="D78" s="136">
        <v>7700</v>
      </c>
      <c r="E78" s="136">
        <v>12000</v>
      </c>
      <c r="F78" s="137">
        <v>16</v>
      </c>
      <c r="G78" s="138">
        <v>7</v>
      </c>
      <c r="H78" s="137">
        <f>(Table24232567891011121314151620192122232543256789241011121314345678910111213435[[#This Row],[STOK]]-Table24232567891011121314151620192122232543256789241011121314345678910111213435[[#This Row],[TERJUAL]])</f>
        <v>9</v>
      </c>
      <c r="I78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30100</v>
      </c>
      <c r="J78" s="136">
        <f>(Table24232567891011121314151620192122232543256789241011121314345678910111213435[[#This Row],[HARGA JUAL]]*Table24232567891011121314151620192122232543256789241011121314345678910111213435[[#This Row],[TERJUAL]])</f>
        <v>84000</v>
      </c>
      <c r="K78" s="136"/>
      <c r="L78" s="139"/>
      <c r="M78" s="139"/>
    </row>
    <row r="79" spans="1:13" s="18" customFormat="1" x14ac:dyDescent="0.25">
      <c r="A79" s="134">
        <v>76</v>
      </c>
      <c r="B79" s="128" t="s">
        <v>101</v>
      </c>
      <c r="C79" s="128" t="s">
        <v>102</v>
      </c>
      <c r="D79" s="130">
        <v>12000</v>
      </c>
      <c r="E79" s="130">
        <v>18000</v>
      </c>
      <c r="F79" s="131">
        <v>0</v>
      </c>
      <c r="G79" s="132"/>
      <c r="H79" s="131">
        <f>(Table24232567891011121314151620192122232543256789241011121314345678910111213435[[#This Row],[STOK]]-Table24232567891011121314151620192122232543256789241011121314345678910111213435[[#This Row],[TERJUAL]])</f>
        <v>0</v>
      </c>
      <c r="I79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79" s="130">
        <f>(Table24232567891011121314151620192122232543256789241011121314345678910111213435[[#This Row],[HARGA JUAL]]*Table24232567891011121314151620192122232543256789241011121314345678910111213435[[#This Row],[TERJUAL]])</f>
        <v>0</v>
      </c>
      <c r="K79" s="130">
        <f>Table24232567891011121314151620192122232543256789241011121314345678910111213435[[#This Row],[HARGA JUAL]]*Table24232567891011121314151620192122232543256789241011121314345678910111213435[[#This Row],[SISA]]</f>
        <v>0</v>
      </c>
      <c r="L79" s="133">
        <f>Table24232567891011121314151620192122232543256789241011121314345678910111213435[[#This Row],[HARGA POKOK]]*Table24232567891011121314151620192122232543256789241011121314345678910111213435[[#This Row],[STOK]]</f>
        <v>0</v>
      </c>
      <c r="M79" s="133">
        <f>Table24232567891011121314151620192122232543256789241011121314345678910111213435[[#This Row],[HARGA JUAL]]*Table24232567891011121314151620192122232543256789241011121314345678910111213435[[#This Row],[STOK]]</f>
        <v>0</v>
      </c>
    </row>
    <row r="80" spans="1:13" s="26" customFormat="1" x14ac:dyDescent="0.25">
      <c r="A80" s="127">
        <v>77</v>
      </c>
      <c r="B80" s="135" t="s">
        <v>101</v>
      </c>
      <c r="C80" s="135" t="s">
        <v>103</v>
      </c>
      <c r="D80" s="136">
        <v>14000</v>
      </c>
      <c r="E80" s="136">
        <v>37000</v>
      </c>
      <c r="F80" s="137">
        <v>0</v>
      </c>
      <c r="G80" s="138"/>
      <c r="H80" s="137">
        <f>(Table24232567891011121314151620192122232543256789241011121314345678910111213435[[#This Row],[STOK]]-Table24232567891011121314151620192122232543256789241011121314345678910111213435[[#This Row],[TERJUAL]])</f>
        <v>0</v>
      </c>
      <c r="I8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0" s="136">
        <f>(Table24232567891011121314151620192122232543256789241011121314345678910111213435[[#This Row],[HARGA JUAL]]*Table24232567891011121314151620192122232543256789241011121314345678910111213435[[#This Row],[TERJUAL]])</f>
        <v>0</v>
      </c>
      <c r="K80" s="136">
        <f>Table24232567891011121314151620192122232543256789241011121314345678910111213435[[#This Row],[HARGA JUAL]]*Table24232567891011121314151620192122232543256789241011121314345678910111213435[[#This Row],[SISA]]</f>
        <v>0</v>
      </c>
      <c r="L80" s="139">
        <f>Table24232567891011121314151620192122232543256789241011121314345678910111213435[[#This Row],[HARGA POKOK]]*Table24232567891011121314151620192122232543256789241011121314345678910111213435[[#This Row],[STOK]]</f>
        <v>0</v>
      </c>
      <c r="M80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81" spans="1:13" s="26" customFormat="1" x14ac:dyDescent="0.25">
      <c r="A81" s="134">
        <v>78</v>
      </c>
      <c r="B81" s="135" t="s">
        <v>101</v>
      </c>
      <c r="C81" s="135" t="s">
        <v>104</v>
      </c>
      <c r="D81" s="136">
        <v>13000</v>
      </c>
      <c r="E81" s="136">
        <v>32000</v>
      </c>
      <c r="F81" s="137">
        <v>0</v>
      </c>
      <c r="G81" s="138"/>
      <c r="H81" s="137">
        <f>(Table24232567891011121314151620192122232543256789241011121314345678910111213435[[#This Row],[STOK]]-Table24232567891011121314151620192122232543256789241011121314345678910111213435[[#This Row],[TERJUAL]])</f>
        <v>0</v>
      </c>
      <c r="I81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1" s="136">
        <f>(Table24232567891011121314151620192122232543256789241011121314345678910111213435[[#This Row],[HARGA JUAL]]*Table24232567891011121314151620192122232543256789241011121314345678910111213435[[#This Row],[TERJUAL]])</f>
        <v>0</v>
      </c>
      <c r="K81" s="136">
        <f>Table24232567891011121314151620192122232543256789241011121314345678910111213435[[#This Row],[HARGA JUAL]]*Table24232567891011121314151620192122232543256789241011121314345678910111213435[[#This Row],[SISA]]</f>
        <v>0</v>
      </c>
      <c r="L81" s="139">
        <f>Table24232567891011121314151620192122232543256789241011121314345678910111213435[[#This Row],[HARGA POKOK]]*Table24232567891011121314151620192122232543256789241011121314345678910111213435[[#This Row],[STOK]]</f>
        <v>0</v>
      </c>
      <c r="M81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82" spans="1:13" s="26" customFormat="1" x14ac:dyDescent="0.25">
      <c r="A82" s="127">
        <v>79</v>
      </c>
      <c r="B82" s="135" t="s">
        <v>105</v>
      </c>
      <c r="C82" s="135" t="s">
        <v>106</v>
      </c>
      <c r="D82" s="136">
        <v>20000</v>
      </c>
      <c r="E82" s="136">
        <v>40000</v>
      </c>
      <c r="F82" s="137">
        <v>0</v>
      </c>
      <c r="G82" s="138"/>
      <c r="H82" s="137">
        <f>(Table24232567891011121314151620192122232543256789241011121314345678910111213435[[#This Row],[STOK]]-Table24232567891011121314151620192122232543256789241011121314345678910111213435[[#This Row],[TERJUAL]])</f>
        <v>0</v>
      </c>
      <c r="I82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2" s="136">
        <f>(Table24232567891011121314151620192122232543256789241011121314345678910111213435[[#This Row],[HARGA JUAL]]*Table24232567891011121314151620192122232543256789241011121314345678910111213435[[#This Row],[TERJUAL]])</f>
        <v>0</v>
      </c>
      <c r="K82" s="136">
        <f>Table24232567891011121314151620192122232543256789241011121314345678910111213435[[#This Row],[HARGA JUAL]]*Table24232567891011121314151620192122232543256789241011121314345678910111213435[[#This Row],[SISA]]</f>
        <v>0</v>
      </c>
      <c r="L82" s="139">
        <f>Table24232567891011121314151620192122232543256789241011121314345678910111213435[[#This Row],[HARGA POKOK]]*Table24232567891011121314151620192122232543256789241011121314345678910111213435[[#This Row],[STOK]]</f>
        <v>0</v>
      </c>
      <c r="M82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83" spans="1:13" s="26" customFormat="1" x14ac:dyDescent="0.25">
      <c r="A83" s="134">
        <v>80</v>
      </c>
      <c r="B83" s="135" t="s">
        <v>105</v>
      </c>
      <c r="C83" s="135" t="s">
        <v>107</v>
      </c>
      <c r="D83" s="136">
        <v>26000</v>
      </c>
      <c r="E83" s="136">
        <v>45000</v>
      </c>
      <c r="F83" s="137">
        <v>0</v>
      </c>
      <c r="G83" s="138"/>
      <c r="H83" s="137">
        <f>(Table24232567891011121314151620192122232543256789241011121314345678910111213435[[#This Row],[STOK]]-Table24232567891011121314151620192122232543256789241011121314345678910111213435[[#This Row],[TERJUAL]])</f>
        <v>0</v>
      </c>
      <c r="I83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3" s="136">
        <f>(Table24232567891011121314151620192122232543256789241011121314345678910111213435[[#This Row],[HARGA JUAL]]*Table24232567891011121314151620192122232543256789241011121314345678910111213435[[#This Row],[TERJUAL]])</f>
        <v>0</v>
      </c>
      <c r="K83" s="136">
        <f>Table24232567891011121314151620192122232543256789241011121314345678910111213435[[#This Row],[HARGA JUAL]]*Table24232567891011121314151620192122232543256789241011121314345678910111213435[[#This Row],[SISA]]</f>
        <v>0</v>
      </c>
      <c r="L83" s="139">
        <f>Table24232567891011121314151620192122232543256789241011121314345678910111213435[[#This Row],[HARGA POKOK]]*Table24232567891011121314151620192122232543256789241011121314345678910111213435[[#This Row],[STOK]]</f>
        <v>0</v>
      </c>
      <c r="M83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84" spans="1:13" s="18" customFormat="1" x14ac:dyDescent="0.25">
      <c r="A84" s="127">
        <v>81</v>
      </c>
      <c r="B84" s="128"/>
      <c r="C84" s="128" t="s">
        <v>179</v>
      </c>
      <c r="D84" s="130">
        <v>40000</v>
      </c>
      <c r="E84" s="130">
        <v>60000</v>
      </c>
      <c r="F84" s="131">
        <v>0</v>
      </c>
      <c r="G84" s="132"/>
      <c r="H84" s="131">
        <f>(Table24232567891011121314151620192122232543256789241011121314345678910111213435[[#This Row],[STOK]]-Table24232567891011121314151620192122232543256789241011121314345678910111213435[[#This Row],[TERJUAL]])</f>
        <v>0</v>
      </c>
      <c r="I84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4" s="130">
        <f>(Table24232567891011121314151620192122232543256789241011121314345678910111213435[[#This Row],[HARGA JUAL]]*Table24232567891011121314151620192122232543256789241011121314345678910111213435[[#This Row],[TERJUAL]])</f>
        <v>0</v>
      </c>
      <c r="K84" s="130">
        <f>Table24232567891011121314151620192122232543256789241011121314345678910111213435[[#This Row],[HARGA JUAL]]*Table24232567891011121314151620192122232543256789241011121314345678910111213435[[#This Row],[SISA]]</f>
        <v>0</v>
      </c>
      <c r="L84" s="133">
        <f>Table24232567891011121314151620192122232543256789241011121314345678910111213435[[#This Row],[HARGA POKOK]]*Table24232567891011121314151620192122232543256789241011121314345678910111213435[[#This Row],[STOK]]</f>
        <v>0</v>
      </c>
      <c r="M84" s="133">
        <f>Table24232567891011121314151620192122232543256789241011121314345678910111213435[[#This Row],[HARGA JUAL]]*Table24232567891011121314151620192122232543256789241011121314345678910111213435[[#This Row],[STOK]]</f>
        <v>0</v>
      </c>
    </row>
    <row r="85" spans="1:13" s="18" customFormat="1" x14ac:dyDescent="0.25">
      <c r="A85" s="134">
        <v>82</v>
      </c>
      <c r="B85" s="128"/>
      <c r="C85" s="128" t="s">
        <v>166</v>
      </c>
      <c r="D85" s="130">
        <v>315000</v>
      </c>
      <c r="E85" s="130">
        <v>450000</v>
      </c>
      <c r="F85" s="131">
        <v>6</v>
      </c>
      <c r="G85" s="132">
        <v>2</v>
      </c>
      <c r="H85" s="131">
        <f>(Table24232567891011121314151620192122232543256789241011121314345678910111213435[[#This Row],[STOK]]-Table24232567891011121314151620192122232543256789241011121314345678910111213435[[#This Row],[TERJUAL]])</f>
        <v>4</v>
      </c>
      <c r="I85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270000</v>
      </c>
      <c r="J85" s="130">
        <f>(Table24232567891011121314151620192122232543256789241011121314345678910111213435[[#This Row],[HARGA JUAL]]*Table24232567891011121314151620192122232543256789241011121314345678910111213435[[#This Row],[TERJUAL]])</f>
        <v>900000</v>
      </c>
      <c r="K85" s="130"/>
      <c r="L85" s="133"/>
      <c r="M85" s="133"/>
    </row>
    <row r="86" spans="1:13" s="18" customFormat="1" x14ac:dyDescent="0.25">
      <c r="A86" s="127">
        <v>83</v>
      </c>
      <c r="B86" s="128"/>
      <c r="C86" s="128" t="s">
        <v>168</v>
      </c>
      <c r="D86" s="130">
        <v>13500</v>
      </c>
      <c r="E86" s="130">
        <v>20000</v>
      </c>
      <c r="F86" s="131">
        <v>24</v>
      </c>
      <c r="G86" s="132"/>
      <c r="H86" s="131">
        <f>(Table24232567891011121314151620192122232543256789241011121314345678910111213435[[#This Row],[STOK]]-Table24232567891011121314151620192122232543256789241011121314345678910111213435[[#This Row],[TERJUAL]])</f>
        <v>24</v>
      </c>
      <c r="I86" s="13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6" s="130">
        <f>(Table24232567891011121314151620192122232543256789241011121314345678910111213435[[#This Row],[HARGA JUAL]]*Table24232567891011121314151620192122232543256789241011121314345678910111213435[[#This Row],[TERJUAL]])</f>
        <v>0</v>
      </c>
      <c r="K86" s="130"/>
      <c r="L86" s="133"/>
      <c r="M86" s="133"/>
    </row>
    <row r="87" spans="1:13" s="26" customFormat="1" x14ac:dyDescent="0.25">
      <c r="A87" s="134">
        <v>84</v>
      </c>
      <c r="B87" s="135"/>
      <c r="C87" s="135" t="s">
        <v>111</v>
      </c>
      <c r="D87" s="136">
        <v>1000</v>
      </c>
      <c r="E87" s="136">
        <v>2000</v>
      </c>
      <c r="F87" s="137"/>
      <c r="G87" s="149"/>
      <c r="H87" s="137">
        <f>(Table24232567891011121314151620192122232543256789241011121314345678910111213435[[#This Row],[STOK]]-Table24232567891011121314151620192122232543256789241011121314345678910111213435[[#This Row],[TERJUAL]])</f>
        <v>0</v>
      </c>
      <c r="I87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7" s="136">
        <f>(Table24232567891011121314151620192122232543256789241011121314345678910111213435[[#This Row],[HARGA JUAL]]*Table24232567891011121314151620192122232543256789241011121314345678910111213435[[#This Row],[TERJUAL]])</f>
        <v>0</v>
      </c>
      <c r="K87" s="136">
        <f>Table24232567891011121314151620192122232543256789241011121314345678910111213435[[#This Row],[HARGA JUAL]]*Table24232567891011121314151620192122232543256789241011121314345678910111213435[[#This Row],[SISA]]</f>
        <v>0</v>
      </c>
      <c r="L87" s="139">
        <f>Table24232567891011121314151620192122232543256789241011121314345678910111213435[[#This Row],[HARGA POKOK]]*Table24232567891011121314151620192122232543256789241011121314345678910111213435[[#This Row],[STOK]]</f>
        <v>0</v>
      </c>
      <c r="M87" s="139">
        <f>Table24232567891011121314151620192122232543256789241011121314345678910111213435[[#This Row],[HARGA JUAL]]*Table24232567891011121314151620192122232543256789241011121314345678910111213435[[#This Row],[STOK]]</f>
        <v>0</v>
      </c>
    </row>
    <row r="88" spans="1:13" s="91" customFormat="1" x14ac:dyDescent="0.25">
      <c r="A88" s="127">
        <v>85</v>
      </c>
      <c r="B88" s="150"/>
      <c r="C88" s="150" t="s">
        <v>113</v>
      </c>
      <c r="D88" s="151">
        <v>10040</v>
      </c>
      <c r="E88" s="152">
        <v>13000</v>
      </c>
      <c r="F88" s="153"/>
      <c r="G88" s="154">
        <v>655</v>
      </c>
      <c r="H88" s="153">
        <f>(Table24232567891011121314151620192122232543256789241011121314345678910111213435[[#This Row],[STOK]]-Table24232567891011121314151620192122232543256789241011121314345678910111213435[[#This Row],[TERJUAL]])</f>
        <v>-655</v>
      </c>
      <c r="I88" s="152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1938800</v>
      </c>
      <c r="J88" s="152">
        <f>(Table24232567891011121314151620192122232543256789241011121314345678910111213435[[#This Row],[HARGA JUAL]]*Table24232567891011121314151620192122232543256789241011121314345678910111213435[[#This Row],[TERJUAL]])</f>
        <v>8515000</v>
      </c>
      <c r="K88" s="152"/>
      <c r="L88" s="155"/>
      <c r="M88" s="155"/>
    </row>
    <row r="89" spans="1:13" s="26" customFormat="1" x14ac:dyDescent="0.25">
      <c r="A89" s="134">
        <v>86</v>
      </c>
      <c r="B89" s="135"/>
      <c r="C89" s="135" t="s">
        <v>115</v>
      </c>
      <c r="D89" s="156">
        <v>8000</v>
      </c>
      <c r="E89" s="136">
        <v>12000</v>
      </c>
      <c r="F89" s="137">
        <v>0</v>
      </c>
      <c r="G89" s="157"/>
      <c r="H89" s="137">
        <f>(Table24232567891011121314151620192122232543256789241011121314345678910111213435[[#This Row],[STOK]]-Table24232567891011121314151620192122232543256789241011121314345678910111213435[[#This Row],[TERJUAL]])</f>
        <v>0</v>
      </c>
      <c r="I89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89" s="136">
        <f>(Table24232567891011121314151620192122232543256789241011121314345678910111213435[[#This Row],[HARGA JUAL]]*Table24232567891011121314151620192122232543256789241011121314345678910111213435[[#This Row],[TERJUAL]])</f>
        <v>0</v>
      </c>
      <c r="K89" s="136"/>
      <c r="L89" s="139"/>
      <c r="M89" s="139"/>
    </row>
    <row r="90" spans="1:13" s="26" customFormat="1" x14ac:dyDescent="0.25">
      <c r="A90" s="127">
        <v>87</v>
      </c>
      <c r="B90" s="135"/>
      <c r="C90" s="135" t="s">
        <v>97</v>
      </c>
      <c r="D90" s="156">
        <v>9700</v>
      </c>
      <c r="E90" s="136">
        <v>12000</v>
      </c>
      <c r="F90" s="137"/>
      <c r="G90" s="157" t="s">
        <v>227</v>
      </c>
      <c r="H90" s="137">
        <f>(Table24232567891011121314151620192122232543256789241011121314345678910111213435[[#This Row],[STOK]]-Table24232567891011121314151620192122232543256789241011121314345678910111213435[[#This Row],[TERJUAL]])</f>
        <v>-5</v>
      </c>
      <c r="I90" s="136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11500</v>
      </c>
      <c r="J90" s="136">
        <f>(Table24232567891011121314151620192122232543256789241011121314345678910111213435[[#This Row],[HARGA JUAL]]*Table24232567891011121314151620192122232543256789241011121314345678910111213435[[#This Row],[TERJUAL]])</f>
        <v>60000</v>
      </c>
      <c r="K90" s="136"/>
      <c r="L90" s="139"/>
      <c r="M90" s="139"/>
    </row>
    <row r="91" spans="1:13" s="26" customFormat="1" x14ac:dyDescent="0.25">
      <c r="A91" s="134">
        <v>88</v>
      </c>
      <c r="B91" s="158"/>
      <c r="C91" s="158" t="s">
        <v>191</v>
      </c>
      <c r="D91" s="159">
        <v>7000</v>
      </c>
      <c r="E91" s="160">
        <v>11000</v>
      </c>
      <c r="F91" s="161">
        <v>496</v>
      </c>
      <c r="G91" s="162" t="s">
        <v>225</v>
      </c>
      <c r="H91" s="161">
        <f>(Table24232567891011121314151620192122232543256789241011121314345678910111213435[[#This Row],[STOK]]-Table24232567891011121314151620192122232543256789241011121314345678910111213435[[#This Row],[TERJUAL]])</f>
        <v>366</v>
      </c>
      <c r="I91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520000</v>
      </c>
      <c r="J91" s="160">
        <f>(Table24232567891011121314151620192122232543256789241011121314345678910111213435[[#This Row],[HARGA JUAL]]*Table24232567891011121314151620192122232543256789241011121314345678910111213435[[#This Row],[TERJUAL]])</f>
        <v>1430000</v>
      </c>
      <c r="K91" s="160"/>
      <c r="L91" s="163"/>
      <c r="M91" s="163"/>
    </row>
    <row r="92" spans="1:13" s="26" customFormat="1" x14ac:dyDescent="0.25">
      <c r="A92" s="127">
        <v>89</v>
      </c>
      <c r="B92" s="158"/>
      <c r="C92" s="158" t="s">
        <v>190</v>
      </c>
      <c r="D92" s="159">
        <v>5000</v>
      </c>
      <c r="E92" s="160">
        <v>8000</v>
      </c>
      <c r="F92" s="161"/>
      <c r="G92" s="162" t="s">
        <v>226</v>
      </c>
      <c r="H92" s="161">
        <f>(Table24232567891011121314151620192122232543256789241011121314345678910111213435[[#This Row],[STOK]]-Table24232567891011121314151620192122232543256789241011121314345678910111213435[[#This Row],[TERJUAL]])</f>
        <v>-103</v>
      </c>
      <c r="I92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309000</v>
      </c>
      <c r="J92" s="160">
        <f>(Table24232567891011121314151620192122232543256789241011121314345678910111213435[[#This Row],[HARGA JUAL]]*Table24232567891011121314151620192122232543256789241011121314345678910111213435[[#This Row],[TERJUAL]])</f>
        <v>824000</v>
      </c>
      <c r="K92" s="160"/>
      <c r="L92" s="163"/>
      <c r="M92" s="163"/>
    </row>
    <row r="93" spans="1:13" s="26" customFormat="1" x14ac:dyDescent="0.25">
      <c r="A93" s="134">
        <v>90</v>
      </c>
      <c r="B93" s="158" t="s">
        <v>62</v>
      </c>
      <c r="C93" s="158" t="s">
        <v>164</v>
      </c>
      <c r="D93" s="159">
        <v>3000</v>
      </c>
      <c r="E93" s="160">
        <v>5000</v>
      </c>
      <c r="F93" s="164">
        <v>19</v>
      </c>
      <c r="G93" s="165">
        <v>2</v>
      </c>
      <c r="H93" s="161">
        <f>(Table24232567891011121314151620192122232543256789241011121314345678910111213435[[#This Row],[STOK]]-Table24232567891011121314151620192122232543256789241011121314345678910111213435[[#This Row],[TERJUAL]])</f>
        <v>17</v>
      </c>
      <c r="I93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4000</v>
      </c>
      <c r="J93" s="160">
        <f>(Table24232567891011121314151620192122232543256789241011121314345678910111213435[[#This Row],[HARGA JUAL]]*Table24232567891011121314151620192122232543256789241011121314345678910111213435[[#This Row],[TERJUAL]])</f>
        <v>10000</v>
      </c>
      <c r="K93" s="160">
        <f>(Table24232567891011121314151620192122232543256789241011121314345678910111213435[[#This Row],[HARGA JUAL]]*Table24232567891011121314151620192122232543256789241011121314345678910111213435[[#This Row],[SISA]])</f>
        <v>85000</v>
      </c>
      <c r="L93" s="163"/>
      <c r="M93" s="163"/>
    </row>
    <row r="94" spans="1:13" s="26" customFormat="1" x14ac:dyDescent="0.25">
      <c r="A94" s="127">
        <v>91</v>
      </c>
      <c r="B94" s="158" t="s">
        <v>62</v>
      </c>
      <c r="C94" s="158" t="s">
        <v>75</v>
      </c>
      <c r="D94" s="159">
        <v>3000</v>
      </c>
      <c r="E94" s="160">
        <v>5000</v>
      </c>
      <c r="F94" s="164">
        <v>0</v>
      </c>
      <c r="G94" s="165"/>
      <c r="H94" s="161">
        <f>(Table24232567891011121314151620192122232543256789241011121314345678910111213435[[#This Row],[STOK]]-Table24232567891011121314151620192122232543256789241011121314345678910111213435[[#This Row],[TERJUAL]])</f>
        <v>0</v>
      </c>
      <c r="I94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94" s="160">
        <f>(Table24232567891011121314151620192122232543256789241011121314345678910111213435[[#This Row],[HARGA JUAL]]*Table24232567891011121314151620192122232543256789241011121314345678910111213435[[#This Row],[TERJUAL]])</f>
        <v>0</v>
      </c>
      <c r="K94" s="160">
        <f>(Table24232567891011121314151620192122232543256789241011121314345678910111213435[[#This Row],[HARGA JUAL]]*Table24232567891011121314151620192122232543256789241011121314345678910111213435[[#This Row],[SISA]])</f>
        <v>0</v>
      </c>
      <c r="L94" s="163"/>
      <c r="M94" s="163"/>
    </row>
    <row r="95" spans="1:13" s="26" customFormat="1" x14ac:dyDescent="0.25">
      <c r="A95" s="134">
        <v>92</v>
      </c>
      <c r="B95" s="158" t="s">
        <v>62</v>
      </c>
      <c r="C95" s="158" t="s">
        <v>153</v>
      </c>
      <c r="D95" s="159">
        <v>3000</v>
      </c>
      <c r="E95" s="160">
        <v>5000</v>
      </c>
      <c r="F95" s="164">
        <v>15</v>
      </c>
      <c r="G95" s="165"/>
      <c r="H95" s="161">
        <v>15</v>
      </c>
      <c r="I95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95" s="160">
        <f>(Table24232567891011121314151620192122232543256789241011121314345678910111213435[[#This Row],[HARGA JUAL]]*Table24232567891011121314151620192122232543256789241011121314345678910111213435[[#This Row],[TERJUAL]])</f>
        <v>0</v>
      </c>
      <c r="K95" s="160"/>
      <c r="L95" s="163"/>
      <c r="M95" s="163"/>
    </row>
    <row r="96" spans="1:13" s="26" customFormat="1" x14ac:dyDescent="0.25">
      <c r="A96" s="127">
        <v>93</v>
      </c>
      <c r="B96" s="158" t="s">
        <v>62</v>
      </c>
      <c r="C96" s="158" t="s">
        <v>117</v>
      </c>
      <c r="D96" s="159">
        <v>3000</v>
      </c>
      <c r="E96" s="160">
        <v>5000</v>
      </c>
      <c r="F96" s="164">
        <v>15</v>
      </c>
      <c r="G96" s="165">
        <v>1</v>
      </c>
      <c r="H96" s="161">
        <f>(Table24232567891011121314151620192122232543256789241011121314345678910111213435[[#This Row],[STOK]]-Table24232567891011121314151620192122232543256789241011121314345678910111213435[[#This Row],[TERJUAL]])</f>
        <v>14</v>
      </c>
      <c r="I96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2000</v>
      </c>
      <c r="J96" s="160">
        <f>(Table24232567891011121314151620192122232543256789241011121314345678910111213435[[#This Row],[HARGA JUAL]]*Table24232567891011121314151620192122232543256789241011121314345678910111213435[[#This Row],[TERJUAL]])</f>
        <v>5000</v>
      </c>
      <c r="K96" s="160">
        <f>(Table24232567891011121314151620192122232543256789241011121314345678910111213435[[#This Row],[HARGA JUAL]]*Table24232567891011121314151620192122232543256789241011121314345678910111213435[[#This Row],[SISA]])</f>
        <v>70000</v>
      </c>
      <c r="L96" s="163"/>
      <c r="M96" s="163"/>
    </row>
    <row r="97" spans="1:20" s="26" customFormat="1" x14ac:dyDescent="0.25">
      <c r="A97" s="134">
        <v>94</v>
      </c>
      <c r="B97" s="158" t="s">
        <v>62</v>
      </c>
      <c r="C97" s="158" t="s">
        <v>65</v>
      </c>
      <c r="D97" s="159">
        <v>3000</v>
      </c>
      <c r="E97" s="160">
        <v>5000</v>
      </c>
      <c r="F97" s="164">
        <v>12</v>
      </c>
      <c r="G97" s="165">
        <v>1</v>
      </c>
      <c r="H97" s="161">
        <f>(Table24232567891011121314151620192122232543256789241011121314345678910111213435[[#This Row],[STOK]]-Table24232567891011121314151620192122232543256789241011121314345678910111213435[[#This Row],[TERJUAL]])</f>
        <v>11</v>
      </c>
      <c r="I97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2000</v>
      </c>
      <c r="J97" s="160">
        <f>(Table24232567891011121314151620192122232543256789241011121314345678910111213435[[#This Row],[HARGA JUAL]]*Table24232567891011121314151620192122232543256789241011121314345678910111213435[[#This Row],[TERJUAL]])</f>
        <v>5000</v>
      </c>
      <c r="K97" s="160"/>
      <c r="L97" s="163"/>
      <c r="M97" s="163"/>
    </row>
    <row r="98" spans="1:20" s="26" customFormat="1" x14ac:dyDescent="0.25">
      <c r="A98" s="127">
        <v>95</v>
      </c>
      <c r="B98" s="158" t="s">
        <v>62</v>
      </c>
      <c r="C98" s="158" t="s">
        <v>154</v>
      </c>
      <c r="D98" s="159">
        <v>3000</v>
      </c>
      <c r="E98" s="160">
        <v>5000</v>
      </c>
      <c r="F98" s="164">
        <v>3</v>
      </c>
      <c r="G98" s="165"/>
      <c r="H98" s="161">
        <f>(Table24232567891011121314151620192122232543256789241011121314345678910111213435[[#This Row],[STOK]]-Table24232567891011121314151620192122232543256789241011121314345678910111213435[[#This Row],[TERJUAL]])</f>
        <v>3</v>
      </c>
      <c r="I98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98" s="160">
        <f>(Table24232567891011121314151620192122232543256789241011121314345678910111213435[[#This Row],[HARGA JUAL]]*Table24232567891011121314151620192122232543256789241011121314345678910111213435[[#This Row],[TERJUAL]])</f>
        <v>0</v>
      </c>
      <c r="K98" s="160"/>
      <c r="L98" s="163"/>
      <c r="M98" s="163"/>
    </row>
    <row r="99" spans="1:20" s="26" customFormat="1" x14ac:dyDescent="0.25">
      <c r="A99" s="134">
        <v>96</v>
      </c>
      <c r="B99" s="158" t="s">
        <v>62</v>
      </c>
      <c r="C99" s="158" t="s">
        <v>74</v>
      </c>
      <c r="D99" s="159">
        <v>5000</v>
      </c>
      <c r="E99" s="160">
        <v>10000</v>
      </c>
      <c r="F99" s="164">
        <v>10</v>
      </c>
      <c r="G99" s="165"/>
      <c r="H99" s="161">
        <f>(Table24232567891011121314151620192122232543256789241011121314345678910111213435[[#This Row],[STOK]]-Table24232567891011121314151620192122232543256789241011121314345678910111213435[[#This Row],[TERJUAL]])</f>
        <v>10</v>
      </c>
      <c r="I99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99" s="160">
        <f>(Table24232567891011121314151620192122232543256789241011121314345678910111213435[[#This Row],[HARGA JUAL]]*Table24232567891011121314151620192122232543256789241011121314345678910111213435[[#This Row],[TERJUAL]])</f>
        <v>0</v>
      </c>
      <c r="K99" s="160"/>
      <c r="L99" s="163"/>
      <c r="M99" s="163"/>
    </row>
    <row r="100" spans="1:20" s="26" customFormat="1" x14ac:dyDescent="0.25">
      <c r="A100" s="127">
        <v>97</v>
      </c>
      <c r="B100" s="158" t="s">
        <v>62</v>
      </c>
      <c r="C100" s="158" t="s">
        <v>118</v>
      </c>
      <c r="D100" s="159">
        <v>2000</v>
      </c>
      <c r="E100" s="160">
        <v>5000</v>
      </c>
      <c r="F100" s="164">
        <v>20</v>
      </c>
      <c r="G100" s="165">
        <v>2</v>
      </c>
      <c r="H100" s="161">
        <f>(Table24232567891011121314151620192122232543256789241011121314345678910111213435[[#This Row],[STOK]]-Table24232567891011121314151620192122232543256789241011121314345678910111213435[[#This Row],[TERJUAL]])</f>
        <v>18</v>
      </c>
      <c r="I100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6000</v>
      </c>
      <c r="J100" s="160">
        <f>(Table24232567891011121314151620192122232543256789241011121314345678910111213435[[#This Row],[HARGA JUAL]]*Table24232567891011121314151620192122232543256789241011121314345678910111213435[[#This Row],[TERJUAL]])</f>
        <v>10000</v>
      </c>
      <c r="K100" s="160">
        <f>Table24232567891011121314151620192122232543256789241011121314345678910111213435[[#This Row],[HARGA JUAL]]*Table24232567891011121314151620192122232543256789241011121314345678910111213435[[#This Row],[SISA]]</f>
        <v>90000</v>
      </c>
      <c r="L100" s="163"/>
      <c r="M100" s="163"/>
    </row>
    <row r="101" spans="1:20" s="26" customFormat="1" x14ac:dyDescent="0.25">
      <c r="A101" s="134">
        <v>98</v>
      </c>
      <c r="B101" s="158" t="s">
        <v>62</v>
      </c>
      <c r="C101" s="158" t="s">
        <v>73</v>
      </c>
      <c r="D101" s="159">
        <v>2500</v>
      </c>
      <c r="E101" s="160">
        <v>5000</v>
      </c>
      <c r="F101" s="164">
        <v>20</v>
      </c>
      <c r="G101" s="165">
        <v>5</v>
      </c>
      <c r="H101" s="161">
        <f>(Table24232567891011121314151620192122232543256789241011121314345678910111213435[[#This Row],[STOK]]-Table24232567891011121314151620192122232543256789241011121314345678910111213435[[#This Row],[TERJUAL]])</f>
        <v>15</v>
      </c>
      <c r="I101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12500</v>
      </c>
      <c r="J101" s="160">
        <f>(Table24232567891011121314151620192122232543256789241011121314345678910111213435[[#This Row],[HARGA JUAL]]*Table24232567891011121314151620192122232543256789241011121314345678910111213435[[#This Row],[TERJUAL]])</f>
        <v>25000</v>
      </c>
      <c r="K101" s="160">
        <f>Table24232567891011121314151620192122232543256789241011121314345678910111213435[[#This Row],[HARGA JUAL]]*Table24232567891011121314151620192122232543256789241011121314345678910111213435[[#This Row],[SISA]]</f>
        <v>75000</v>
      </c>
      <c r="L101" s="163"/>
      <c r="M101" s="163"/>
    </row>
    <row r="102" spans="1:20" s="26" customFormat="1" x14ac:dyDescent="0.25">
      <c r="A102" s="127">
        <v>99</v>
      </c>
      <c r="B102" s="158" t="s">
        <v>62</v>
      </c>
      <c r="C102" s="158" t="s">
        <v>119</v>
      </c>
      <c r="D102" s="159">
        <v>2500</v>
      </c>
      <c r="E102" s="160">
        <v>5000</v>
      </c>
      <c r="F102" s="164"/>
      <c r="G102" s="165">
        <v>1</v>
      </c>
      <c r="H102" s="161">
        <f>(Table24232567891011121314151620192122232543256789241011121314345678910111213435[[#This Row],[STOK]]-Table24232567891011121314151620192122232543256789241011121314345678910111213435[[#This Row],[TERJUAL]])</f>
        <v>-1</v>
      </c>
      <c r="I102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2500</v>
      </c>
      <c r="J102" s="160">
        <f>(Table24232567891011121314151620192122232543256789241011121314345678910111213435[[#This Row],[HARGA JUAL]]*Table24232567891011121314151620192122232543256789241011121314345678910111213435[[#This Row],[TERJUAL]])</f>
        <v>5000</v>
      </c>
      <c r="K102" s="160"/>
      <c r="L102" s="163"/>
      <c r="M102" s="163"/>
    </row>
    <row r="103" spans="1:20" s="26" customFormat="1" x14ac:dyDescent="0.25">
      <c r="A103" s="134">
        <v>100</v>
      </c>
      <c r="B103" s="158" t="s">
        <v>62</v>
      </c>
      <c r="C103" s="158" t="s">
        <v>120</v>
      </c>
      <c r="D103" s="159">
        <v>3000</v>
      </c>
      <c r="E103" s="160">
        <v>5000</v>
      </c>
      <c r="F103" s="164">
        <v>5</v>
      </c>
      <c r="G103" s="165"/>
      <c r="H103" s="161">
        <f>(Table24232567891011121314151620192122232543256789241011121314345678910111213435[[#This Row],[STOK]]-Table24232567891011121314151620192122232543256789241011121314345678910111213435[[#This Row],[TERJUAL]])</f>
        <v>5</v>
      </c>
      <c r="I103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0</v>
      </c>
      <c r="J103" s="160">
        <f>(Table24232567891011121314151620192122232543256789241011121314345678910111213435[[#This Row],[HARGA JUAL]]*Table24232567891011121314151620192122232543256789241011121314345678910111213435[[#This Row],[TERJUAL]])</f>
        <v>0</v>
      </c>
      <c r="K103" s="160">
        <f>Table24232567891011121314151620192122232543256789241011121314345678910111213435[[#This Row],[HARGA JUAL]]*Table24232567891011121314151620192122232543256789241011121314345678910111213435[[#This Row],[SISA]]</f>
        <v>25000</v>
      </c>
      <c r="L103" s="163"/>
      <c r="M103" s="163"/>
    </row>
    <row r="104" spans="1:20" s="26" customFormat="1" x14ac:dyDescent="0.25">
      <c r="A104" s="127">
        <v>101</v>
      </c>
      <c r="B104" s="158" t="s">
        <v>160</v>
      </c>
      <c r="C104" s="158" t="s">
        <v>219</v>
      </c>
      <c r="D104" s="159">
        <v>175000</v>
      </c>
      <c r="E104" s="160">
        <v>200000</v>
      </c>
      <c r="F104" s="164">
        <v>20</v>
      </c>
      <c r="G104" s="165">
        <v>2</v>
      </c>
      <c r="H104" s="161">
        <f>(Table24232567891011121314151620192122232543256789241011121314345678910111213435[[#This Row],[STOK]]-Table24232567891011121314151620192122232543256789241011121314345678910111213435[[#This Row],[TERJUAL]])</f>
        <v>18</v>
      </c>
      <c r="I104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50000</v>
      </c>
      <c r="J104" s="160">
        <f>(Table24232567891011121314151620192122232543256789241011121314345678910111213435[[#This Row],[HARGA JUAL]]*Table24232567891011121314151620192122232543256789241011121314345678910111213435[[#This Row],[TERJUAL]])</f>
        <v>400000</v>
      </c>
      <c r="K104" s="160"/>
      <c r="L104" s="163"/>
      <c r="M104" s="163"/>
    </row>
    <row r="105" spans="1:20" s="26" customFormat="1" x14ac:dyDescent="0.25">
      <c r="A105" s="134">
        <v>102</v>
      </c>
      <c r="B105" s="158" t="s">
        <v>160</v>
      </c>
      <c r="C105" s="158" t="s">
        <v>161</v>
      </c>
      <c r="D105" s="159">
        <v>10500</v>
      </c>
      <c r="E105" s="160">
        <v>13000</v>
      </c>
      <c r="F105" s="164">
        <v>900</v>
      </c>
      <c r="G105" s="165">
        <v>164</v>
      </c>
      <c r="H105" s="161">
        <f>(Table24232567891011121314151620192122232543256789241011121314345678910111213435[[#This Row],[STOK]]-Table24232567891011121314151620192122232543256789241011121314345678910111213435[[#This Row],[TERJUAL]])</f>
        <v>736</v>
      </c>
      <c r="I105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410000</v>
      </c>
      <c r="J105" s="160">
        <f>(Table24232567891011121314151620192122232543256789241011121314345678910111213435[[#This Row],[HARGA JUAL]]*Table24232567891011121314151620192122232543256789241011121314345678910111213435[[#This Row],[TERJUAL]])</f>
        <v>2132000</v>
      </c>
      <c r="K105" s="160"/>
      <c r="L105" s="163"/>
      <c r="M105" s="163"/>
    </row>
    <row r="106" spans="1:20" s="26" customFormat="1" x14ac:dyDescent="0.25">
      <c r="A106" s="127">
        <v>103</v>
      </c>
      <c r="B106" s="158" t="s">
        <v>188</v>
      </c>
      <c r="C106" s="158" t="s">
        <v>189</v>
      </c>
      <c r="D106" s="159">
        <v>120000</v>
      </c>
      <c r="E106" s="160">
        <v>130000</v>
      </c>
      <c r="F106" s="164">
        <v>151</v>
      </c>
      <c r="G106" s="165">
        <v>68</v>
      </c>
      <c r="H106" s="161">
        <f>(Table24232567891011121314151620192122232543256789241011121314345678910111213435[[#This Row],[STOK]]-Table24232567891011121314151620192122232543256789241011121314345678910111213435[[#This Row],[TERJUAL]])</f>
        <v>83</v>
      </c>
      <c r="I106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680000</v>
      </c>
      <c r="J106" s="160">
        <f>(Table24232567891011121314151620192122232543256789241011121314345678910111213435[[#This Row],[HARGA JUAL]]*Table24232567891011121314151620192122232543256789241011121314345678910111213435[[#This Row],[TERJUAL]])</f>
        <v>8840000</v>
      </c>
      <c r="K106" s="160">
        <f>Table24232567891011121314151620192122232543256789241011121314345678910111213435[[#This Row],[HARGA JUAL]]*Table24232567891011121314151620192122232543256789241011121314345678910111213435[[#This Row],[SISA]]</f>
        <v>10790000</v>
      </c>
      <c r="L106" s="163"/>
      <c r="M106" s="163"/>
    </row>
    <row r="107" spans="1:20" s="26" customFormat="1" x14ac:dyDescent="0.25">
      <c r="A107" s="134">
        <v>104</v>
      </c>
      <c r="B107" s="158" t="s">
        <v>123</v>
      </c>
      <c r="C107" s="158" t="s">
        <v>124</v>
      </c>
      <c r="D107" s="159">
        <v>8000</v>
      </c>
      <c r="E107" s="160">
        <v>10000</v>
      </c>
      <c r="F107" s="164">
        <v>445</v>
      </c>
      <c r="G107" s="165">
        <v>336</v>
      </c>
      <c r="H107" s="161">
        <f>(Table24232567891011121314151620192122232543256789241011121314345678910111213435[[#This Row],[STOK]]-Table24232567891011121314151620192122232543256789241011121314345678910111213435[[#This Row],[TERJUAL]])</f>
        <v>109</v>
      </c>
      <c r="I107" s="160">
        <f>(Table24232567891011121314151620192122232543256789241011121314345678910111213435[[#This Row],[HARGA JUAL]]*Table24232567891011121314151620192122232543256789241011121314345678910111213435[[#This Row],[TERJUAL]])-(Table24232567891011121314151620192122232543256789241011121314345678910111213435[[#This Row],[HARGA POKOK]]*Table24232567891011121314151620192122232543256789241011121314345678910111213435[[#This Row],[TERJUAL]])</f>
        <v>672000</v>
      </c>
      <c r="J107" s="160">
        <f>(Table24232567891011121314151620192122232543256789241011121314345678910111213435[[#This Row],[HARGA JUAL]]*Table24232567891011121314151620192122232543256789241011121314345678910111213435[[#This Row],[TERJUAL]])</f>
        <v>3360000</v>
      </c>
      <c r="K107" s="160"/>
      <c r="L107" s="163"/>
      <c r="M107" s="163"/>
    </row>
    <row r="108" spans="1:20" s="50" customFormat="1" x14ac:dyDescent="0.25">
      <c r="A108" s="200" t="s">
        <v>125</v>
      </c>
      <c r="B108" s="201"/>
      <c r="C108" s="166"/>
      <c r="D108" s="166"/>
      <c r="E108" s="166"/>
      <c r="F108" s="167"/>
      <c r="G108" s="167"/>
      <c r="H108" s="168"/>
      <c r="I108" s="169">
        <f>SUM(I4:I107)</f>
        <v>15620200</v>
      </c>
      <c r="J108" s="169">
        <f>SUM(J4:J107)</f>
        <v>77347000</v>
      </c>
      <c r="K108" s="169">
        <f>SUM(K4:K107)</f>
        <v>307309000</v>
      </c>
      <c r="L108" s="170">
        <f>SUM(L4:L107)</f>
        <v>271581000</v>
      </c>
      <c r="M108" s="170">
        <f>SUM(M4:M107)</f>
        <v>343196000</v>
      </c>
    </row>
    <row r="109" spans="1:20" x14ac:dyDescent="0.25">
      <c r="A109" s="117"/>
      <c r="B109" s="118"/>
      <c r="C109" s="119"/>
      <c r="D109" s="117"/>
      <c r="E109" s="117"/>
      <c r="F109" s="117"/>
      <c r="G109" s="118"/>
      <c r="H109" s="120"/>
      <c r="I109" s="121"/>
      <c r="J109" s="121"/>
      <c r="K109" s="121"/>
      <c r="L109" s="118"/>
      <c r="M109" s="118"/>
      <c r="N109" s="1"/>
      <c r="O109" s="1"/>
      <c r="P109" s="1"/>
      <c r="Q109" s="1"/>
      <c r="R109" s="1"/>
      <c r="S109" s="1"/>
      <c r="T109" s="1"/>
    </row>
    <row r="110" spans="1:20" x14ac:dyDescent="0.25">
      <c r="A110" s="171"/>
      <c r="B110" s="117"/>
      <c r="C110" s="117"/>
      <c r="D110" s="117"/>
      <c r="E110" s="172" t="s">
        <v>216</v>
      </c>
      <c r="F110" s="172"/>
      <c r="G110" s="172"/>
      <c r="H110" s="172"/>
      <c r="I110" s="172"/>
      <c r="J110" s="172"/>
      <c r="K110" s="172"/>
      <c r="L110" s="118"/>
      <c r="M110" s="118"/>
      <c r="N110" s="1"/>
      <c r="O110" s="1"/>
      <c r="P110" s="1"/>
      <c r="Q110" s="1"/>
      <c r="R110" s="1"/>
      <c r="S110" s="1"/>
      <c r="T110" s="1"/>
    </row>
    <row r="111" spans="1:20" x14ac:dyDescent="0.25">
      <c r="A111" s="171" t="s">
        <v>155</v>
      </c>
      <c r="B111" s="117"/>
      <c r="C111" s="117"/>
      <c r="D111" s="117"/>
      <c r="E111" s="173"/>
      <c r="F111" s="173"/>
      <c r="G111" s="174"/>
      <c r="H111" s="174"/>
      <c r="I111" s="117"/>
      <c r="J111" s="117"/>
      <c r="K111" s="117"/>
      <c r="L111" s="117"/>
      <c r="M111" s="117"/>
      <c r="N111" s="1"/>
      <c r="O111" s="1"/>
      <c r="P111" s="1"/>
      <c r="Q111" s="1"/>
      <c r="R111" s="1"/>
      <c r="S111" s="1"/>
      <c r="T111" s="1"/>
    </row>
    <row r="112" spans="1:20" x14ac:dyDescent="0.25">
      <c r="A112" s="171" t="s">
        <v>126</v>
      </c>
      <c r="B112" s="118"/>
      <c r="C112" s="119"/>
      <c r="D112" s="117"/>
      <c r="E112" s="173"/>
      <c r="F112" s="173"/>
      <c r="G112" s="121"/>
      <c r="H112" s="121"/>
      <c r="I112" s="117"/>
      <c r="J112" s="117"/>
      <c r="K112" s="117"/>
      <c r="L112" s="117"/>
      <c r="M112" s="117"/>
      <c r="N112" s="1"/>
      <c r="O112" s="1"/>
      <c r="P112" s="1"/>
      <c r="Q112" s="1"/>
      <c r="R112" s="1"/>
      <c r="S112" s="1"/>
      <c r="T112" s="1"/>
    </row>
    <row r="113" spans="1:20" x14ac:dyDescent="0.25">
      <c r="A113" s="171" t="s">
        <v>127</v>
      </c>
      <c r="B113" s="117"/>
      <c r="C113" s="117"/>
      <c r="D113" s="117"/>
      <c r="E113" s="175" t="s">
        <v>128</v>
      </c>
      <c r="F113" s="176"/>
      <c r="G113" s="177">
        <f>SUBTOTAL(109,Table24232567891011121314151620192122232543256789241011121314345678910111213435[TOTAL H. B. LAKU TERJUAL])</f>
        <v>77347000</v>
      </c>
      <c r="H113" s="177"/>
      <c r="I113" s="177"/>
      <c r="J113" s="175"/>
      <c r="K113" s="117"/>
      <c r="L113" s="118"/>
      <c r="M113" s="118"/>
      <c r="N113" s="1"/>
      <c r="O113" s="1"/>
      <c r="P113" s="1"/>
      <c r="Q113" s="1"/>
      <c r="R113" s="1"/>
      <c r="S113" s="1"/>
      <c r="T113" s="1"/>
    </row>
    <row r="114" spans="1:20" x14ac:dyDescent="0.25">
      <c r="A114" s="171"/>
      <c r="B114" s="117"/>
      <c r="C114" s="118"/>
      <c r="D114" s="117"/>
      <c r="E114" s="175"/>
      <c r="F114" s="176"/>
      <c r="G114" s="177"/>
      <c r="H114" s="177"/>
      <c r="I114" s="177"/>
      <c r="J114" s="175"/>
      <c r="K114" s="117"/>
      <c r="L114" s="118"/>
      <c r="M114" s="118"/>
      <c r="N114" s="1"/>
      <c r="O114" s="1"/>
      <c r="P114" s="1"/>
      <c r="Q114" s="1"/>
      <c r="R114" s="1"/>
      <c r="S114" s="1"/>
      <c r="T114" s="1"/>
    </row>
    <row r="115" spans="1:20" x14ac:dyDescent="0.25">
      <c r="A115" s="178" t="s">
        <v>1</v>
      </c>
      <c r="B115" s="202" t="s">
        <v>218</v>
      </c>
      <c r="C115" s="203"/>
      <c r="D115" s="117"/>
      <c r="E115" s="175" t="s">
        <v>129</v>
      </c>
      <c r="F115" s="179" t="s">
        <v>130</v>
      </c>
      <c r="G115" s="180">
        <v>145000</v>
      </c>
      <c r="H115" s="180"/>
      <c r="I115" s="180"/>
      <c r="J115" s="175"/>
      <c r="K115" s="117"/>
      <c r="L115" s="118"/>
      <c r="M115" s="118"/>
      <c r="N115" s="1"/>
      <c r="O115" s="1"/>
      <c r="P115" s="1"/>
      <c r="Q115" s="1"/>
      <c r="R115" s="1"/>
      <c r="S115" s="1"/>
      <c r="T115" s="1"/>
    </row>
    <row r="116" spans="1:20" x14ac:dyDescent="0.25">
      <c r="A116" s="178"/>
      <c r="B116" s="181" t="s">
        <v>131</v>
      </c>
      <c r="C116" s="181" t="s">
        <v>132</v>
      </c>
      <c r="D116" s="117"/>
      <c r="E116" s="175" t="s">
        <v>125</v>
      </c>
      <c r="F116" s="175"/>
      <c r="G116" s="182">
        <f>(G113-G115)</f>
        <v>77202000</v>
      </c>
      <c r="H116" s="182"/>
      <c r="I116" s="182"/>
      <c r="J116" s="175"/>
      <c r="K116" s="117"/>
      <c r="L116" s="118"/>
      <c r="M116" s="118"/>
      <c r="N116" s="1"/>
      <c r="O116" s="1"/>
      <c r="P116" s="1"/>
      <c r="Q116" s="1"/>
      <c r="R116" s="1"/>
      <c r="S116" s="1"/>
      <c r="T116" s="1"/>
    </row>
    <row r="117" spans="1:20" x14ac:dyDescent="0.25">
      <c r="A117" s="183"/>
      <c r="B117" s="181">
        <v>50</v>
      </c>
      <c r="C117" s="181">
        <v>14</v>
      </c>
      <c r="D117" s="117"/>
      <c r="E117" s="175"/>
      <c r="F117" s="117"/>
      <c r="G117" s="117"/>
      <c r="H117" s="117"/>
      <c r="I117" s="117"/>
      <c r="J117" s="117"/>
      <c r="K117" s="117"/>
      <c r="L117" s="117"/>
      <c r="M117" s="118"/>
      <c r="N117" s="1"/>
      <c r="O117" s="1"/>
      <c r="P117" s="1"/>
      <c r="Q117" s="1"/>
      <c r="R117" s="1"/>
      <c r="S117" s="1"/>
      <c r="T117" s="1"/>
    </row>
    <row r="118" spans="1:20" x14ac:dyDescent="0.25">
      <c r="B118" s="56"/>
      <c r="C118" s="56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57"/>
      <c r="B119" s="57"/>
      <c r="C119" s="57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2"/>
      <c r="B120" s="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</row>
    <row r="121" spans="1:20" x14ac:dyDescent="0.25">
      <c r="B121" s="56"/>
      <c r="C121" s="56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</row>
    <row r="122" spans="1:20" x14ac:dyDescent="0.25">
      <c r="B122" s="56"/>
      <c r="C122" s="56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</row>
    <row r="123" spans="1:20" x14ac:dyDescent="0.25">
      <c r="B123" s="56"/>
      <c r="C123" s="56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</row>
    <row r="124" spans="1:20" x14ac:dyDescent="0.25">
      <c r="B124" s="56"/>
      <c r="C124" s="56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</row>
    <row r="125" spans="1:20" x14ac:dyDescent="0.25">
      <c r="B125" s="56"/>
      <c r="C125" s="56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</row>
    <row r="126" spans="1:20" x14ac:dyDescent="0.25">
      <c r="B126" s="56"/>
      <c r="C126" s="56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</row>
    <row r="127" spans="1:20" x14ac:dyDescent="0.25">
      <c r="B127" s="56"/>
      <c r="C127" s="56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</row>
    <row r="128" spans="1:20" x14ac:dyDescent="0.25">
      <c r="B128" s="56"/>
      <c r="C128" s="56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</row>
    <row r="129" spans="1:20" x14ac:dyDescent="0.25">
      <c r="B129" s="56"/>
      <c r="C129" s="56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</row>
    <row r="130" spans="1:20" x14ac:dyDescent="0.25">
      <c r="B130" s="56"/>
      <c r="C130" s="56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89" t="s">
        <v>133</v>
      </c>
      <c r="B131" s="189"/>
      <c r="C131" s="189"/>
      <c r="D131" s="18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89" t="s">
        <v>217</v>
      </c>
      <c r="B132" s="189"/>
      <c r="C132" s="189"/>
      <c r="D132" s="18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92" t="s">
        <v>134</v>
      </c>
      <c r="B133" s="192"/>
      <c r="C133" s="192"/>
      <c r="D133" s="19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93" t="s">
        <v>135</v>
      </c>
      <c r="B134" s="194"/>
      <c r="C134" s="109" t="s">
        <v>136</v>
      </c>
      <c r="D134" s="1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58" t="s">
        <v>137</v>
      </c>
      <c r="B135" s="59"/>
      <c r="C135" s="60"/>
      <c r="D135" s="61"/>
      <c r="E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63" t="s">
        <v>138</v>
      </c>
      <c r="B136" s="64"/>
      <c r="C136" s="60">
        <v>77202000</v>
      </c>
      <c r="D136" s="65"/>
      <c r="E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66"/>
      <c r="B137" s="67"/>
      <c r="C137" s="60"/>
      <c r="D137" s="65"/>
      <c r="E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93" t="s">
        <v>139</v>
      </c>
      <c r="B138" s="194"/>
      <c r="C138" s="60"/>
      <c r="D138" s="61">
        <v>77202000</v>
      </c>
      <c r="E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78" t="s">
        <v>140</v>
      </c>
      <c r="B139" s="79"/>
      <c r="C139" s="60"/>
      <c r="D139" s="65">
        <v>61581800</v>
      </c>
      <c r="E139" s="62"/>
      <c r="F139" s="68"/>
      <c r="G139" s="68"/>
      <c r="H139" s="42"/>
      <c r="I139" s="6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95" t="s">
        <v>141</v>
      </c>
      <c r="B140" s="196"/>
      <c r="C140" s="70"/>
      <c r="D140" s="71">
        <f>(D138-D139)</f>
        <v>15620200</v>
      </c>
      <c r="G140" s="1"/>
      <c r="H140" s="1"/>
      <c r="I140" s="72"/>
      <c r="J140" s="1"/>
      <c r="K140" s="1"/>
      <c r="L140" s="72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58" t="s">
        <v>142</v>
      </c>
      <c r="B141" s="59"/>
      <c r="C141" s="60"/>
      <c r="D141" s="73"/>
      <c r="G141" s="1"/>
      <c r="H141" s="1"/>
      <c r="I141" s="72"/>
      <c r="J141" s="1"/>
      <c r="K141" s="1"/>
      <c r="L141" s="72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74" t="s">
        <v>143</v>
      </c>
      <c r="B142" s="75"/>
      <c r="C142" s="60">
        <v>4500000</v>
      </c>
      <c r="D142" s="65"/>
      <c r="G142" s="1"/>
      <c r="H142" s="1"/>
      <c r="I142" s="76"/>
      <c r="J142" s="1"/>
      <c r="K142" s="1"/>
      <c r="L142" s="72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78" t="s">
        <v>144</v>
      </c>
      <c r="B143" s="79"/>
      <c r="C143" s="60">
        <v>676000</v>
      </c>
      <c r="D143" s="65"/>
      <c r="G143" s="1"/>
      <c r="H143" s="1"/>
      <c r="I143" s="1"/>
      <c r="J143" s="1"/>
      <c r="K143" s="1"/>
      <c r="L143" s="72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78" t="s">
        <v>145</v>
      </c>
      <c r="B144" s="79"/>
      <c r="C144" s="60">
        <v>100000</v>
      </c>
      <c r="D144" s="65"/>
      <c r="G144" s="1"/>
      <c r="H144" s="1"/>
      <c r="I144" s="1"/>
      <c r="J144" s="1"/>
      <c r="K144" s="1"/>
      <c r="L144" s="72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85" t="s">
        <v>229</v>
      </c>
      <c r="B145" s="186"/>
      <c r="C145" s="60">
        <v>135000</v>
      </c>
      <c r="D145" s="65"/>
      <c r="G145" s="1"/>
      <c r="H145" s="1"/>
      <c r="I145" s="1"/>
      <c r="J145" s="1"/>
      <c r="K145" s="1"/>
      <c r="L145" s="72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85" t="s">
        <v>228</v>
      </c>
      <c r="B146" s="186"/>
      <c r="C146" s="60">
        <v>69000</v>
      </c>
      <c r="D146" s="65"/>
      <c r="G146" s="1"/>
      <c r="H146" s="1"/>
      <c r="I146" s="1"/>
      <c r="J146" s="1"/>
      <c r="K146" s="1"/>
      <c r="L146" s="72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93" t="s">
        <v>146</v>
      </c>
      <c r="B147" s="194"/>
      <c r="C147" s="55" t="s">
        <v>147</v>
      </c>
      <c r="D147" s="77">
        <f>SUM(C142:C146)</f>
        <v>5480000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78" t="s">
        <v>148</v>
      </c>
      <c r="B148" s="79"/>
      <c r="C148" s="55"/>
      <c r="D148" s="6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58" t="s">
        <v>149</v>
      </c>
      <c r="B149" s="59"/>
      <c r="C149" s="25"/>
      <c r="D149" s="71">
        <f>(D140-D147)</f>
        <v>10140200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B150" s="1"/>
      <c r="C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B151" s="1"/>
      <c r="C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81"/>
      <c r="B152" s="82"/>
      <c r="C152" s="83"/>
    </row>
    <row r="153" spans="1:20" x14ac:dyDescent="0.25">
      <c r="B153" s="1"/>
      <c r="C153" s="1"/>
      <c r="E153" s="3"/>
      <c r="F153" s="4"/>
      <c r="G153" s="4"/>
      <c r="H153" s="4"/>
      <c r="I153" s="47"/>
      <c r="J153" s="47"/>
      <c r="K153" s="1"/>
      <c r="L153"/>
      <c r="M153"/>
      <c r="R153" s="1"/>
      <c r="S153" s="1"/>
      <c r="T153" s="1"/>
    </row>
    <row r="154" spans="1:20" x14ac:dyDescent="0.25">
      <c r="A154" s="184" t="s">
        <v>150</v>
      </c>
      <c r="B154" s="184"/>
      <c r="C154" s="184"/>
    </row>
    <row r="155" spans="1:20" x14ac:dyDescent="0.25">
      <c r="B155" s="1"/>
      <c r="C155" s="1"/>
    </row>
    <row r="156" spans="1:20" x14ac:dyDescent="0.25">
      <c r="A156" s="80" t="s">
        <v>1</v>
      </c>
      <c r="B156" s="80" t="s">
        <v>151</v>
      </c>
      <c r="C156" s="80" t="s">
        <v>136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80">
        <v>1</v>
      </c>
      <c r="B157" s="112" t="s">
        <v>193</v>
      </c>
      <c r="C157" s="113">
        <v>9850000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80">
        <v>2</v>
      </c>
      <c r="B158" s="112" t="s">
        <v>194</v>
      </c>
      <c r="C158" s="113">
        <v>600000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80">
        <v>4</v>
      </c>
      <c r="B159" s="112" t="s">
        <v>195</v>
      </c>
      <c r="C159" s="113">
        <v>1210000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80">
        <v>5</v>
      </c>
      <c r="B160" s="112" t="s">
        <v>125</v>
      </c>
      <c r="C160" s="113">
        <f>SUM(C157:C159)</f>
        <v>11660000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81"/>
      <c r="B161" s="82"/>
      <c r="C161" s="8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84" t="s">
        <v>150</v>
      </c>
      <c r="B162" s="184"/>
      <c r="C162" s="18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80" t="s">
        <v>1</v>
      </c>
      <c r="B163" s="80" t="s">
        <v>151</v>
      </c>
      <c r="C163" s="80" t="s">
        <v>136</v>
      </c>
    </row>
    <row r="164" spans="1:20" x14ac:dyDescent="0.25">
      <c r="A164" s="114">
        <v>1</v>
      </c>
      <c r="B164" s="115" t="s">
        <v>231</v>
      </c>
      <c r="C164" s="116">
        <v>169871500</v>
      </c>
    </row>
    <row r="165" spans="1:20" x14ac:dyDescent="0.25">
      <c r="A165" s="108">
        <v>2</v>
      </c>
      <c r="B165" s="106" t="s">
        <v>230</v>
      </c>
      <c r="C165" s="107">
        <v>55684242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B166" s="1"/>
      <c r="C166" s="1"/>
    </row>
  </sheetData>
  <mergeCells count="15">
    <mergeCell ref="A133:D133"/>
    <mergeCell ref="A1:M1"/>
    <mergeCell ref="A2:M2"/>
    <mergeCell ref="A108:B108"/>
    <mergeCell ref="A131:D131"/>
    <mergeCell ref="A132:D132"/>
    <mergeCell ref="B115:C115"/>
    <mergeCell ref="A162:C162"/>
    <mergeCell ref="A134:B134"/>
    <mergeCell ref="A138:B138"/>
    <mergeCell ref="A140:B140"/>
    <mergeCell ref="A146:B146"/>
    <mergeCell ref="A147:B147"/>
    <mergeCell ref="A154:C154"/>
    <mergeCell ref="A145:B145"/>
  </mergeCells>
  <pageMargins left="0.2" right="0.2" top="0.25" bottom="0.25" header="0.3" footer="1.75"/>
  <pageSetup paperSize="5" scale="78" fitToHeight="0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JANUARI 2024</vt:lpstr>
      <vt:lpstr>FEBRUARI 2024</vt:lpstr>
      <vt:lpstr>MARET 2024</vt:lpstr>
      <vt:lpstr>APRIL 2024</vt:lpstr>
      <vt:lpstr>'APRIL 2024'!Print_Area</vt:lpstr>
      <vt:lpstr>'FEBRUARI 2024'!Print_Area</vt:lpstr>
      <vt:lpstr>'JANUARI 2024'!Print_Area</vt:lpstr>
      <vt:lpstr>'MARET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2024-05-24T00:09:10Z</dcterms:modified>
</cp:coreProperties>
</file>