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Google Data Analysis Coursera\"/>
    </mc:Choice>
  </mc:AlternateContent>
  <bookViews>
    <workbookView xWindow="0" yWindow="0" windowWidth="13300" windowHeight="6740" tabRatio="599" firstSheet="8" activeTab="9"/>
  </bookViews>
  <sheets>
    <sheet name="Payroll" sheetId="1" r:id="rId1"/>
    <sheet name="Gradebook" sheetId="2" r:id="rId2"/>
    <sheet name="Career Decisions" sheetId="3" r:id="rId3"/>
    <sheet name="Sales Report Data" sheetId="4" r:id="rId4"/>
    <sheet name="Sales Report Pivot" sheetId="6" r:id="rId5"/>
    <sheet name="Sales Report Solved" sheetId="5" r:id="rId6"/>
    <sheet name="Car Inventory Pivot" sheetId="8" r:id="rId7"/>
    <sheet name="Car Inventory" sheetId="7" r:id="rId8"/>
    <sheet name="Loan Repayment" sheetId="10" r:id="rId9"/>
    <sheet name="Final Project" sheetId="11" r:id="rId10"/>
  </sheets>
  <calcPr calcId="162913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1" l="1"/>
  <c r="J20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I5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K4" i="11"/>
  <c r="J4" i="11"/>
  <c r="I4" i="11"/>
  <c r="H8" i="10"/>
  <c r="H7" i="10"/>
  <c r="H6" i="10"/>
  <c r="G8" i="10"/>
  <c r="G7" i="10"/>
  <c r="G6" i="10"/>
  <c r="F8" i="10"/>
  <c r="F7" i="10"/>
  <c r="F6" i="10"/>
  <c r="F5" i="10"/>
  <c r="G5" i="10" s="1"/>
  <c r="H5" i="10" s="1"/>
  <c r="H38" i="7" l="1"/>
  <c r="J38" i="7" s="1"/>
  <c r="N38" i="7" s="1"/>
  <c r="H56" i="7"/>
  <c r="J56" i="7" s="1"/>
  <c r="N56" i="7" s="1"/>
  <c r="H34" i="7"/>
  <c r="J34" i="7" s="1"/>
  <c r="N34" i="7" s="1"/>
  <c r="H19" i="7"/>
  <c r="J19" i="7" s="1"/>
  <c r="N19" i="7" s="1"/>
  <c r="H35" i="7"/>
  <c r="J35" i="7" s="1"/>
  <c r="N35" i="7" s="1"/>
  <c r="H40" i="7"/>
  <c r="J40" i="7" s="1"/>
  <c r="N40" i="7" s="1"/>
  <c r="H30" i="7"/>
  <c r="J30" i="7" s="1"/>
  <c r="N30" i="7" s="1"/>
  <c r="J21" i="7"/>
  <c r="N21" i="7" s="1"/>
  <c r="G30" i="7"/>
  <c r="G47" i="7"/>
  <c r="H47" i="7" s="1"/>
  <c r="J47" i="7" s="1"/>
  <c r="N47" i="7" s="1"/>
  <c r="G49" i="7"/>
  <c r="H49" i="7" s="1"/>
  <c r="J49" i="7" s="1"/>
  <c r="N49" i="7" s="1"/>
  <c r="G46" i="7"/>
  <c r="H46" i="7" s="1"/>
  <c r="J46" i="7" s="1"/>
  <c r="N46" i="7" s="1"/>
  <c r="G38" i="7"/>
  <c r="G21" i="7"/>
  <c r="H21" i="7" s="1"/>
  <c r="G14" i="7"/>
  <c r="H14" i="7" s="1"/>
  <c r="J14" i="7" s="1"/>
  <c r="N14" i="7" s="1"/>
  <c r="G12" i="7"/>
  <c r="H12" i="7" s="1"/>
  <c r="J12" i="7" s="1"/>
  <c r="N12" i="7" s="1"/>
  <c r="G11" i="7"/>
  <c r="H11" i="7" s="1"/>
  <c r="J11" i="7" s="1"/>
  <c r="N11" i="7" s="1"/>
  <c r="G42" i="7"/>
  <c r="H42" i="7" s="1"/>
  <c r="J42" i="7" s="1"/>
  <c r="N42" i="7" s="1"/>
  <c r="G29" i="7"/>
  <c r="H29" i="7" s="1"/>
  <c r="J29" i="7" s="1"/>
  <c r="N29" i="7" s="1"/>
  <c r="G18" i="7"/>
  <c r="H18" i="7" s="1"/>
  <c r="J18" i="7" s="1"/>
  <c r="N18" i="7" s="1"/>
  <c r="G56" i="7"/>
  <c r="G16" i="7"/>
  <c r="G28" i="7"/>
  <c r="H28" i="7" s="1"/>
  <c r="J28" i="7" s="1"/>
  <c r="N28" i="7" s="1"/>
  <c r="G23" i="7"/>
  <c r="H23" i="7" s="1"/>
  <c r="J23" i="7" s="1"/>
  <c r="N23" i="7" s="1"/>
  <c r="G20" i="7"/>
  <c r="H20" i="7" s="1"/>
  <c r="J20" i="7" s="1"/>
  <c r="N20" i="7" s="1"/>
  <c r="G54" i="7"/>
  <c r="H54" i="7" s="1"/>
  <c r="J54" i="7" s="1"/>
  <c r="N54" i="7" s="1"/>
  <c r="G43" i="7"/>
  <c r="H43" i="7" s="1"/>
  <c r="J43" i="7" s="1"/>
  <c r="N43" i="7" s="1"/>
  <c r="G36" i="7"/>
  <c r="H36" i="7" s="1"/>
  <c r="J36" i="7" s="1"/>
  <c r="N36" i="7" s="1"/>
  <c r="G34" i="7"/>
  <c r="G44" i="7"/>
  <c r="H44" i="7" s="1"/>
  <c r="J44" i="7" s="1"/>
  <c r="N44" i="7" s="1"/>
  <c r="G15" i="7"/>
  <c r="H15" i="7" s="1"/>
  <c r="J15" i="7" s="1"/>
  <c r="N15" i="7" s="1"/>
  <c r="G9" i="7"/>
  <c r="H9" i="7" s="1"/>
  <c r="J9" i="7" s="1"/>
  <c r="N9" i="7" s="1"/>
  <c r="G48" i="7"/>
  <c r="H48" i="7" s="1"/>
  <c r="J48" i="7" s="1"/>
  <c r="N48" i="7" s="1"/>
  <c r="G37" i="7"/>
  <c r="H37" i="7" s="1"/>
  <c r="J37" i="7" s="1"/>
  <c r="N37" i="7" s="1"/>
  <c r="G52" i="7"/>
  <c r="H52" i="7" s="1"/>
  <c r="J52" i="7" s="1"/>
  <c r="N52" i="7" s="1"/>
  <c r="G13" i="7"/>
  <c r="H13" i="7" s="1"/>
  <c r="J13" i="7" s="1"/>
  <c r="N13" i="7" s="1"/>
  <c r="G19" i="7"/>
  <c r="G24" i="7"/>
  <c r="H24" i="7" s="1"/>
  <c r="J24" i="7" s="1"/>
  <c r="N24" i="7" s="1"/>
  <c r="G17" i="7"/>
  <c r="H17" i="7" s="1"/>
  <c r="J17" i="7" s="1"/>
  <c r="N17" i="7" s="1"/>
  <c r="G7" i="7"/>
  <c r="H7" i="7" s="1"/>
  <c r="J7" i="7" s="1"/>
  <c r="N7" i="7" s="1"/>
  <c r="G6" i="7"/>
  <c r="H6" i="7" s="1"/>
  <c r="J6" i="7" s="1"/>
  <c r="N6" i="7" s="1"/>
  <c r="G5" i="7"/>
  <c r="H5" i="7" s="1"/>
  <c r="J5" i="7" s="1"/>
  <c r="N5" i="7" s="1"/>
  <c r="G10" i="7"/>
  <c r="H10" i="7" s="1"/>
  <c r="J10" i="7" s="1"/>
  <c r="N10" i="7" s="1"/>
  <c r="G8" i="7"/>
  <c r="H8" i="7" s="1"/>
  <c r="J8" i="7" s="1"/>
  <c r="N8" i="7" s="1"/>
  <c r="G35" i="7"/>
  <c r="G53" i="7"/>
  <c r="H53" i="7" s="1"/>
  <c r="J53" i="7" s="1"/>
  <c r="N53" i="7" s="1"/>
  <c r="G50" i="7"/>
  <c r="H50" i="7" s="1"/>
  <c r="J50" i="7" s="1"/>
  <c r="N50" i="7" s="1"/>
  <c r="G39" i="7"/>
  <c r="H39" i="7" s="1"/>
  <c r="J39" i="7" s="1"/>
  <c r="N39" i="7" s="1"/>
  <c r="G55" i="7"/>
  <c r="H55" i="7" s="1"/>
  <c r="J55" i="7" s="1"/>
  <c r="N55" i="7" s="1"/>
  <c r="G45" i="7"/>
  <c r="H45" i="7" s="1"/>
  <c r="J45" i="7" s="1"/>
  <c r="N45" i="7" s="1"/>
  <c r="G51" i="7"/>
  <c r="H51" i="7" s="1"/>
  <c r="J51" i="7" s="1"/>
  <c r="N51" i="7" s="1"/>
  <c r="G41" i="7"/>
  <c r="H41" i="7" s="1"/>
  <c r="J41" i="7" s="1"/>
  <c r="N41" i="7" s="1"/>
  <c r="G40" i="7"/>
  <c r="G33" i="7"/>
  <c r="H33" i="7" s="1"/>
  <c r="J33" i="7" s="1"/>
  <c r="N33" i="7" s="1"/>
  <c r="G22" i="7"/>
  <c r="H22" i="7" s="1"/>
  <c r="J22" i="7" s="1"/>
  <c r="N22" i="7" s="1"/>
  <c r="G25" i="7"/>
  <c r="H25" i="7" s="1"/>
  <c r="J25" i="7" s="1"/>
  <c r="N25" i="7" s="1"/>
  <c r="G32" i="7"/>
  <c r="H32" i="7" s="1"/>
  <c r="J32" i="7" s="1"/>
  <c r="N32" i="7" s="1"/>
  <c r="G31" i="7"/>
  <c r="H31" i="7" s="1"/>
  <c r="J31" i="7" s="1"/>
  <c r="N31" i="7" s="1"/>
  <c r="G27" i="7"/>
  <c r="H27" i="7" s="1"/>
  <c r="J27" i="7" s="1"/>
  <c r="N27" i="7" s="1"/>
  <c r="G26" i="7"/>
  <c r="H26" i="7" s="1"/>
  <c r="J26" i="7" s="1"/>
  <c r="N26" i="7" s="1"/>
  <c r="H16" i="7" l="1"/>
  <c r="J16" i="7" s="1"/>
  <c r="N16" i="7" s="1"/>
  <c r="E26" i="7"/>
  <c r="F26" i="7" s="1"/>
  <c r="E27" i="7"/>
  <c r="F27" i="7" s="1"/>
  <c r="E31" i="7"/>
  <c r="F31" i="7" s="1"/>
  <c r="E32" i="7"/>
  <c r="F32" i="7" s="1"/>
  <c r="E25" i="7"/>
  <c r="F25" i="7" s="1"/>
  <c r="E22" i="7"/>
  <c r="F22" i="7" s="1"/>
  <c r="E33" i="7"/>
  <c r="F33" i="7" s="1"/>
  <c r="E40" i="7"/>
  <c r="F40" i="7" s="1"/>
  <c r="E41" i="7"/>
  <c r="F41" i="7" s="1"/>
  <c r="E51" i="7"/>
  <c r="F51" i="7" s="1"/>
  <c r="E45" i="7"/>
  <c r="F45" i="7" s="1"/>
  <c r="E55" i="7"/>
  <c r="F55" i="7" s="1"/>
  <c r="E39" i="7"/>
  <c r="F39" i="7" s="1"/>
  <c r="E50" i="7"/>
  <c r="F50" i="7" s="1"/>
  <c r="E53" i="7"/>
  <c r="F53" i="7" s="1"/>
  <c r="E35" i="7"/>
  <c r="F35" i="7" s="1"/>
  <c r="E8" i="7"/>
  <c r="F8" i="7" s="1"/>
  <c r="E10" i="7"/>
  <c r="F10" i="7" s="1"/>
  <c r="E5" i="7"/>
  <c r="F5" i="7" s="1"/>
  <c r="E6" i="7"/>
  <c r="F6" i="7" s="1"/>
  <c r="E7" i="7"/>
  <c r="F7" i="7" s="1"/>
  <c r="E17" i="7"/>
  <c r="F17" i="7" s="1"/>
  <c r="E24" i="7"/>
  <c r="F24" i="7" s="1"/>
  <c r="E19" i="7"/>
  <c r="F19" i="7" s="1"/>
  <c r="E13" i="7"/>
  <c r="F13" i="7" s="1"/>
  <c r="E52" i="7"/>
  <c r="F52" i="7" s="1"/>
  <c r="E37" i="7"/>
  <c r="F37" i="7" s="1"/>
  <c r="E48" i="7"/>
  <c r="F48" i="7" s="1"/>
  <c r="E9" i="7"/>
  <c r="F9" i="7" s="1"/>
  <c r="E15" i="7"/>
  <c r="F15" i="7" s="1"/>
  <c r="E44" i="7"/>
  <c r="F44" i="7" s="1"/>
  <c r="E34" i="7"/>
  <c r="F34" i="7" s="1"/>
  <c r="E36" i="7"/>
  <c r="F36" i="7" s="1"/>
  <c r="E43" i="7"/>
  <c r="F43" i="7" s="1"/>
  <c r="E54" i="7"/>
  <c r="F54" i="7" s="1"/>
  <c r="E20" i="7"/>
  <c r="F20" i="7" s="1"/>
  <c r="E23" i="7"/>
  <c r="F23" i="7" s="1"/>
  <c r="E28" i="7"/>
  <c r="F28" i="7" s="1"/>
  <c r="E16" i="7"/>
  <c r="F16" i="7" s="1"/>
  <c r="E56" i="7"/>
  <c r="F56" i="7" s="1"/>
  <c r="E18" i="7"/>
  <c r="F18" i="7" s="1"/>
  <c r="E29" i="7"/>
  <c r="F29" i="7" s="1"/>
  <c r="E42" i="7"/>
  <c r="F42" i="7" s="1"/>
  <c r="E11" i="7"/>
  <c r="F11" i="7" s="1"/>
  <c r="E12" i="7"/>
  <c r="F12" i="7" s="1"/>
  <c r="E14" i="7"/>
  <c r="F14" i="7" s="1"/>
  <c r="E21" i="7"/>
  <c r="F21" i="7" s="1"/>
  <c r="E38" i="7"/>
  <c r="F38" i="7" s="1"/>
  <c r="E46" i="7"/>
  <c r="F46" i="7" s="1"/>
  <c r="E49" i="7"/>
  <c r="F49" i="7" s="1"/>
  <c r="E47" i="7"/>
  <c r="F47" i="7" s="1"/>
  <c r="E30" i="7"/>
  <c r="F30" i="7" s="1"/>
  <c r="D26" i="7"/>
  <c r="D32" i="7"/>
  <c r="D25" i="7"/>
  <c r="D40" i="7"/>
  <c r="D41" i="7"/>
  <c r="D55" i="7"/>
  <c r="D39" i="7"/>
  <c r="D35" i="7"/>
  <c r="D8" i="7"/>
  <c r="D6" i="7"/>
  <c r="D7" i="7"/>
  <c r="D19" i="7"/>
  <c r="D13" i="7"/>
  <c r="D48" i="7"/>
  <c r="D9" i="7"/>
  <c r="D34" i="7"/>
  <c r="D36" i="7"/>
  <c r="D20" i="7"/>
  <c r="D28" i="7"/>
  <c r="D16" i="7"/>
  <c r="D18" i="7"/>
  <c r="D29" i="7"/>
  <c r="D12" i="7"/>
  <c r="D14" i="7"/>
  <c r="D46" i="7"/>
  <c r="D49" i="7"/>
  <c r="C26" i="7"/>
  <c r="C27" i="7"/>
  <c r="C31" i="7"/>
  <c r="O31" i="7" s="1"/>
  <c r="C32" i="7"/>
  <c r="O32" i="7" s="1"/>
  <c r="C25" i="7"/>
  <c r="C22" i="7"/>
  <c r="C33" i="7"/>
  <c r="O33" i="7" s="1"/>
  <c r="C40" i="7"/>
  <c r="O40" i="7" s="1"/>
  <c r="C41" i="7"/>
  <c r="C51" i="7"/>
  <c r="C45" i="7"/>
  <c r="O45" i="7" s="1"/>
  <c r="C55" i="7"/>
  <c r="O55" i="7" s="1"/>
  <c r="C39" i="7"/>
  <c r="C50" i="7"/>
  <c r="C53" i="7"/>
  <c r="O53" i="7" s="1"/>
  <c r="C35" i="7"/>
  <c r="O35" i="7" s="1"/>
  <c r="C8" i="7"/>
  <c r="C10" i="7"/>
  <c r="C5" i="7"/>
  <c r="O5" i="7" s="1"/>
  <c r="C6" i="7"/>
  <c r="O6" i="7" s="1"/>
  <c r="C7" i="7"/>
  <c r="C17" i="7"/>
  <c r="C24" i="7"/>
  <c r="O24" i="7" s="1"/>
  <c r="C19" i="7"/>
  <c r="O19" i="7" s="1"/>
  <c r="C13" i="7"/>
  <c r="C52" i="7"/>
  <c r="C37" i="7"/>
  <c r="O37" i="7" s="1"/>
  <c r="C48" i="7"/>
  <c r="O48" i="7" s="1"/>
  <c r="C9" i="7"/>
  <c r="C15" i="7"/>
  <c r="C44" i="7"/>
  <c r="O44" i="7" s="1"/>
  <c r="C34" i="7"/>
  <c r="O34" i="7" s="1"/>
  <c r="C36" i="7"/>
  <c r="C43" i="7"/>
  <c r="C54" i="7"/>
  <c r="O54" i="7" s="1"/>
  <c r="C20" i="7"/>
  <c r="O20" i="7" s="1"/>
  <c r="C23" i="7"/>
  <c r="C28" i="7"/>
  <c r="C56" i="7"/>
  <c r="O56" i="7" s="1"/>
  <c r="C18" i="7"/>
  <c r="C29" i="7"/>
  <c r="C42" i="7"/>
  <c r="O42" i="7" s="1"/>
  <c r="C11" i="7"/>
  <c r="O11" i="7" s="1"/>
  <c r="C12" i="7"/>
  <c r="C14" i="7"/>
  <c r="C21" i="7"/>
  <c r="O21" i="7" s="1"/>
  <c r="C38" i="7"/>
  <c r="O38" i="7" s="1"/>
  <c r="C46" i="7"/>
  <c r="C49" i="7"/>
  <c r="C47" i="7"/>
  <c r="O47" i="7" s="1"/>
  <c r="C30" i="7"/>
  <c r="O30" i="7" s="1"/>
  <c r="O43" i="7" l="1"/>
  <c r="O15" i="7"/>
  <c r="O17" i="7"/>
  <c r="O10" i="7"/>
  <c r="O51" i="7"/>
  <c r="O27" i="7"/>
  <c r="O49" i="7"/>
  <c r="O14" i="7"/>
  <c r="O29" i="7"/>
  <c r="D23" i="7"/>
  <c r="O23" i="7"/>
  <c r="O36" i="7"/>
  <c r="O9" i="7"/>
  <c r="O13" i="7"/>
  <c r="O7" i="7"/>
  <c r="O8" i="7"/>
  <c r="O39" i="7"/>
  <c r="O41" i="7"/>
  <c r="O25" i="7"/>
  <c r="O26" i="7"/>
  <c r="D38" i="7"/>
  <c r="D11" i="7"/>
  <c r="D56" i="7"/>
  <c r="D54" i="7"/>
  <c r="D44" i="7"/>
  <c r="D37" i="7"/>
  <c r="D24" i="7"/>
  <c r="D5" i="7"/>
  <c r="D53" i="7"/>
  <c r="D45" i="7"/>
  <c r="D33" i="7"/>
  <c r="D31" i="7"/>
  <c r="O28" i="7"/>
  <c r="O52" i="7"/>
  <c r="O50" i="7"/>
  <c r="O22" i="7"/>
  <c r="D47" i="7"/>
  <c r="O46" i="7"/>
  <c r="O12" i="7"/>
  <c r="O18" i="7"/>
  <c r="D30" i="7"/>
  <c r="D21" i="7"/>
  <c r="D42" i="7"/>
  <c r="D43" i="7"/>
  <c r="D15" i="7"/>
  <c r="D52" i="7"/>
  <c r="D17" i="7"/>
  <c r="D10" i="7"/>
  <c r="D50" i="7"/>
  <c r="D51" i="7"/>
  <c r="D22" i="7"/>
  <c r="D27" i="7"/>
  <c r="O16" i="7"/>
  <c r="F182" i="5"/>
  <c r="F181" i="5"/>
  <c r="F180" i="5"/>
  <c r="F179" i="5"/>
  <c r="F178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5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B172" i="5"/>
  <c r="C172" i="5"/>
  <c r="D172" i="5"/>
  <c r="E172" i="5"/>
  <c r="F172" i="5"/>
  <c r="G172" i="5"/>
  <c r="B173" i="5"/>
  <c r="C173" i="5"/>
  <c r="D173" i="5"/>
  <c r="E173" i="5"/>
  <c r="F173" i="5"/>
  <c r="G173" i="5"/>
  <c r="B174" i="5"/>
  <c r="C174" i="5"/>
  <c r="D174" i="5"/>
  <c r="E174" i="5"/>
  <c r="F174" i="5"/>
  <c r="G174" i="5"/>
  <c r="B175" i="5"/>
  <c r="C175" i="5"/>
  <c r="D175" i="5"/>
  <c r="E175" i="5"/>
  <c r="F175" i="5"/>
  <c r="G175" i="5"/>
  <c r="J175" i="5"/>
  <c r="B167" i="5"/>
  <c r="C167" i="5"/>
  <c r="D167" i="5"/>
  <c r="E167" i="5"/>
  <c r="F167" i="5"/>
  <c r="G167" i="5"/>
  <c r="B168" i="5"/>
  <c r="C168" i="5"/>
  <c r="D168" i="5"/>
  <c r="E168" i="5"/>
  <c r="F168" i="5"/>
  <c r="G168" i="5"/>
  <c r="B169" i="5"/>
  <c r="C169" i="5"/>
  <c r="D169" i="5"/>
  <c r="E169" i="5"/>
  <c r="F169" i="5"/>
  <c r="G169" i="5"/>
  <c r="B170" i="5"/>
  <c r="C170" i="5"/>
  <c r="D170" i="5"/>
  <c r="E170" i="5"/>
  <c r="F170" i="5"/>
  <c r="G170" i="5"/>
  <c r="B171" i="5"/>
  <c r="C171" i="5"/>
  <c r="D171" i="5"/>
  <c r="E171" i="5"/>
  <c r="F171" i="5"/>
  <c r="G171" i="5"/>
  <c r="E4" i="5"/>
  <c r="F4" i="5"/>
  <c r="G4" i="5"/>
  <c r="H4" i="5"/>
  <c r="I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52" i="5"/>
  <c r="F52" i="5"/>
  <c r="G52" i="5"/>
  <c r="E53" i="5"/>
  <c r="F53" i="5"/>
  <c r="G53" i="5"/>
  <c r="E54" i="5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62" i="5"/>
  <c r="F62" i="5"/>
  <c r="G62" i="5"/>
  <c r="E63" i="5"/>
  <c r="F63" i="5"/>
  <c r="G63" i="5"/>
  <c r="E64" i="5"/>
  <c r="F64" i="5"/>
  <c r="G64" i="5"/>
  <c r="E65" i="5"/>
  <c r="F65" i="5"/>
  <c r="G65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1" i="5"/>
  <c r="F71" i="5"/>
  <c r="G71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7" i="5"/>
  <c r="F77" i="5"/>
  <c r="G77" i="5"/>
  <c r="E78" i="5"/>
  <c r="F78" i="5"/>
  <c r="G78" i="5"/>
  <c r="E79" i="5"/>
  <c r="F79" i="5"/>
  <c r="G79" i="5"/>
  <c r="E80" i="5"/>
  <c r="F80" i="5"/>
  <c r="G80" i="5"/>
  <c r="E81" i="5"/>
  <c r="F81" i="5"/>
  <c r="G81" i="5"/>
  <c r="E82" i="5"/>
  <c r="F82" i="5"/>
  <c r="G82" i="5"/>
  <c r="E83" i="5"/>
  <c r="F83" i="5"/>
  <c r="G83" i="5"/>
  <c r="E84" i="5"/>
  <c r="F84" i="5"/>
  <c r="G84" i="5"/>
  <c r="E85" i="5"/>
  <c r="F85" i="5"/>
  <c r="G85" i="5"/>
  <c r="E86" i="5"/>
  <c r="F86" i="5"/>
  <c r="G86" i="5"/>
  <c r="E87" i="5"/>
  <c r="F87" i="5"/>
  <c r="G87" i="5"/>
  <c r="E88" i="5"/>
  <c r="F88" i="5"/>
  <c r="G88" i="5"/>
  <c r="E89" i="5"/>
  <c r="F89" i="5"/>
  <c r="G89" i="5"/>
  <c r="E90" i="5"/>
  <c r="F90" i="5"/>
  <c r="G90" i="5"/>
  <c r="E91" i="5"/>
  <c r="F91" i="5"/>
  <c r="G91" i="5"/>
  <c r="E92" i="5"/>
  <c r="F92" i="5"/>
  <c r="G92" i="5"/>
  <c r="E93" i="5"/>
  <c r="F93" i="5"/>
  <c r="G93" i="5"/>
  <c r="E94" i="5"/>
  <c r="F94" i="5"/>
  <c r="G94" i="5"/>
  <c r="E95" i="5"/>
  <c r="F95" i="5"/>
  <c r="G95" i="5"/>
  <c r="E96" i="5"/>
  <c r="F96" i="5"/>
  <c r="G96" i="5"/>
  <c r="E97" i="5"/>
  <c r="F97" i="5"/>
  <c r="G97" i="5"/>
  <c r="E98" i="5"/>
  <c r="F98" i="5"/>
  <c r="G98" i="5"/>
  <c r="E99" i="5"/>
  <c r="F99" i="5"/>
  <c r="G99" i="5"/>
  <c r="E100" i="5"/>
  <c r="F100" i="5"/>
  <c r="G100" i="5"/>
  <c r="E101" i="5"/>
  <c r="F101" i="5"/>
  <c r="G101" i="5"/>
  <c r="E102" i="5"/>
  <c r="F102" i="5"/>
  <c r="G102" i="5"/>
  <c r="E103" i="5"/>
  <c r="F103" i="5"/>
  <c r="G103" i="5"/>
  <c r="E104" i="5"/>
  <c r="F104" i="5"/>
  <c r="G104" i="5"/>
  <c r="E105" i="5"/>
  <c r="F105" i="5"/>
  <c r="G105" i="5"/>
  <c r="E106" i="5"/>
  <c r="F106" i="5"/>
  <c r="G106" i="5"/>
  <c r="E107" i="5"/>
  <c r="F107" i="5"/>
  <c r="G107" i="5"/>
  <c r="E108" i="5"/>
  <c r="F108" i="5"/>
  <c r="G108" i="5"/>
  <c r="E109" i="5"/>
  <c r="F109" i="5"/>
  <c r="G109" i="5"/>
  <c r="E110" i="5"/>
  <c r="F110" i="5"/>
  <c r="G110" i="5"/>
  <c r="E111" i="5"/>
  <c r="F111" i="5"/>
  <c r="G111" i="5"/>
  <c r="E112" i="5"/>
  <c r="F112" i="5"/>
  <c r="G112" i="5"/>
  <c r="E113" i="5"/>
  <c r="F113" i="5"/>
  <c r="G113" i="5"/>
  <c r="E114" i="5"/>
  <c r="F114" i="5"/>
  <c r="G114" i="5"/>
  <c r="E115" i="5"/>
  <c r="F115" i="5"/>
  <c r="G115" i="5"/>
  <c r="E116" i="5"/>
  <c r="F116" i="5"/>
  <c r="G116" i="5"/>
  <c r="E117" i="5"/>
  <c r="F117" i="5"/>
  <c r="G117" i="5"/>
  <c r="E118" i="5"/>
  <c r="F118" i="5"/>
  <c r="G118" i="5"/>
  <c r="E119" i="5"/>
  <c r="F119" i="5"/>
  <c r="G119" i="5"/>
  <c r="E120" i="5"/>
  <c r="F120" i="5"/>
  <c r="G120" i="5"/>
  <c r="E121" i="5"/>
  <c r="F121" i="5"/>
  <c r="G121" i="5"/>
  <c r="E122" i="5"/>
  <c r="F122" i="5"/>
  <c r="G122" i="5"/>
  <c r="E123" i="5"/>
  <c r="F123" i="5"/>
  <c r="G123" i="5"/>
  <c r="E124" i="5"/>
  <c r="F124" i="5"/>
  <c r="G124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B127" i="5"/>
  <c r="C127" i="5"/>
  <c r="D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C4" i="5"/>
  <c r="D4" i="5"/>
  <c r="B4" i="5"/>
  <c r="M9" i="3" l="1"/>
  <c r="M8" i="3"/>
  <c r="M7" i="3"/>
  <c r="M6" i="3"/>
  <c r="M5" i="3"/>
  <c r="L9" i="3"/>
  <c r="L8" i="3"/>
  <c r="L7" i="3"/>
  <c r="L6" i="3"/>
  <c r="L5" i="3"/>
  <c r="J9" i="3"/>
  <c r="J8" i="3"/>
  <c r="J7" i="3"/>
  <c r="J6" i="3"/>
  <c r="J5" i="3"/>
  <c r="H9" i="3"/>
  <c r="H8" i="3"/>
  <c r="H7" i="3"/>
  <c r="H6" i="3"/>
  <c r="H5" i="3"/>
  <c r="F9" i="3"/>
  <c r="F8" i="3"/>
  <c r="F7" i="3"/>
  <c r="F6" i="3"/>
  <c r="F5" i="3"/>
  <c r="D9" i="3"/>
  <c r="D8" i="3"/>
  <c r="D7" i="3"/>
  <c r="D6" i="3"/>
  <c r="D5" i="3"/>
  <c r="L32" i="2"/>
  <c r="K32" i="2"/>
  <c r="J32" i="2"/>
  <c r="I32" i="2"/>
  <c r="L31" i="2"/>
  <c r="K31" i="2"/>
  <c r="J31" i="2"/>
  <c r="I31" i="2"/>
  <c r="L30" i="2"/>
  <c r="K30" i="2"/>
  <c r="J30" i="2"/>
  <c r="I30" i="2"/>
  <c r="G32" i="2"/>
  <c r="F32" i="2"/>
  <c r="E32" i="2"/>
  <c r="G31" i="2"/>
  <c r="F31" i="2"/>
  <c r="E31" i="2"/>
  <c r="G30" i="2"/>
  <c r="F30" i="2"/>
  <c r="E30" i="2"/>
  <c r="D32" i="2"/>
  <c r="D31" i="2"/>
  <c r="D30" i="2"/>
  <c r="B30" i="2"/>
  <c r="B31" i="2"/>
  <c r="B32" i="2"/>
  <c r="B29" i="2"/>
  <c r="N7" i="2" l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6" i="2"/>
  <c r="C2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5" i="2"/>
  <c r="B24" i="2"/>
  <c r="B2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5" i="2"/>
  <c r="H27" i="1" l="1"/>
  <c r="H28" i="1"/>
  <c r="H29" i="1"/>
  <c r="G29" i="1"/>
  <c r="F29" i="1"/>
  <c r="F28" i="1"/>
  <c r="F27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4" i="1"/>
  <c r="AA3" i="1"/>
  <c r="AB3" i="1" s="1"/>
  <c r="AC3" i="1" s="1"/>
  <c r="Z3" i="1"/>
  <c r="U3" i="1"/>
  <c r="V3" i="1" s="1"/>
  <c r="W3" i="1" s="1"/>
  <c r="X3" i="1" s="1"/>
  <c r="Q3" i="1"/>
  <c r="R3" i="1" s="1"/>
  <c r="S3" i="1" s="1"/>
  <c r="P3" i="1"/>
  <c r="L3" i="1"/>
  <c r="M3" i="1" s="1"/>
  <c r="N3" i="1" s="1"/>
  <c r="K3" i="1"/>
  <c r="G3" i="1"/>
  <c r="H3" i="1" s="1"/>
  <c r="I3" i="1" s="1"/>
  <c r="F3" i="1"/>
  <c r="X23" i="1"/>
  <c r="W23" i="1"/>
  <c r="V23" i="1"/>
  <c r="U23" i="1"/>
  <c r="T23" i="1"/>
  <c r="X22" i="1"/>
  <c r="W22" i="1"/>
  <c r="V22" i="1"/>
  <c r="U22" i="1"/>
  <c r="T22" i="1"/>
  <c r="X21" i="1"/>
  <c r="W21" i="1"/>
  <c r="V21" i="1"/>
  <c r="U21" i="1"/>
  <c r="T21" i="1"/>
  <c r="X20" i="1"/>
  <c r="W20" i="1"/>
  <c r="V20" i="1"/>
  <c r="U20" i="1"/>
  <c r="T20" i="1"/>
  <c r="X19" i="1"/>
  <c r="W19" i="1"/>
  <c r="V19" i="1"/>
  <c r="U19" i="1"/>
  <c r="T19" i="1"/>
  <c r="X18" i="1"/>
  <c r="W18" i="1"/>
  <c r="V18" i="1"/>
  <c r="U18" i="1"/>
  <c r="T18" i="1"/>
  <c r="X17" i="1"/>
  <c r="W17" i="1"/>
  <c r="V17" i="1"/>
  <c r="U17" i="1"/>
  <c r="T17" i="1"/>
  <c r="X16" i="1"/>
  <c r="W16" i="1"/>
  <c r="V16" i="1"/>
  <c r="U16" i="1"/>
  <c r="T16" i="1"/>
  <c r="X15" i="1"/>
  <c r="W15" i="1"/>
  <c r="V15" i="1"/>
  <c r="U15" i="1"/>
  <c r="T15" i="1"/>
  <c r="X14" i="1"/>
  <c r="W14" i="1"/>
  <c r="V14" i="1"/>
  <c r="U14" i="1"/>
  <c r="T14" i="1"/>
  <c r="X13" i="1"/>
  <c r="W13" i="1"/>
  <c r="V13" i="1"/>
  <c r="U13" i="1"/>
  <c r="T13" i="1"/>
  <c r="X12" i="1"/>
  <c r="W12" i="1"/>
  <c r="V12" i="1"/>
  <c r="U12" i="1"/>
  <c r="T12" i="1"/>
  <c r="X11" i="1"/>
  <c r="W11" i="1"/>
  <c r="V11" i="1"/>
  <c r="U11" i="1"/>
  <c r="T11" i="1"/>
  <c r="X10" i="1"/>
  <c r="W10" i="1"/>
  <c r="V10" i="1"/>
  <c r="U10" i="1"/>
  <c r="T10" i="1"/>
  <c r="X9" i="1"/>
  <c r="W9" i="1"/>
  <c r="V9" i="1"/>
  <c r="U9" i="1"/>
  <c r="T9" i="1"/>
  <c r="X8" i="1"/>
  <c r="W8" i="1"/>
  <c r="V8" i="1"/>
  <c r="U8" i="1"/>
  <c r="T8" i="1"/>
  <c r="X7" i="1"/>
  <c r="W7" i="1"/>
  <c r="V7" i="1"/>
  <c r="U7" i="1"/>
  <c r="T7" i="1"/>
  <c r="X6" i="1"/>
  <c r="W6" i="1"/>
  <c r="V6" i="1"/>
  <c r="U6" i="1"/>
  <c r="T6" i="1"/>
  <c r="X5" i="1"/>
  <c r="W5" i="1"/>
  <c r="V5" i="1"/>
  <c r="U5" i="1"/>
  <c r="T5" i="1"/>
  <c r="X4" i="1"/>
  <c r="W4" i="1"/>
  <c r="V4" i="1"/>
  <c r="U4" i="1"/>
  <c r="T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S4" i="1"/>
  <c r="R4" i="1"/>
  <c r="Q4" i="1"/>
  <c r="P4" i="1"/>
  <c r="O4" i="1"/>
  <c r="G28" i="1" l="1"/>
  <c r="G27" i="1"/>
  <c r="G26" i="1"/>
  <c r="F26" i="1"/>
  <c r="E29" i="1"/>
  <c r="E28" i="1"/>
  <c r="E27" i="1"/>
  <c r="E26" i="1"/>
  <c r="D29" i="1"/>
  <c r="D28" i="1"/>
  <c r="D27" i="1"/>
  <c r="D26" i="1"/>
  <c r="AC23" i="1"/>
  <c r="AB23" i="1"/>
  <c r="AA23" i="1"/>
  <c r="Z23" i="1"/>
  <c r="Y23" i="1"/>
  <c r="AC22" i="1"/>
  <c r="AB22" i="1"/>
  <c r="AA22" i="1"/>
  <c r="Z22" i="1"/>
  <c r="Y22" i="1"/>
  <c r="AC21" i="1"/>
  <c r="AB21" i="1"/>
  <c r="AA21" i="1"/>
  <c r="Z21" i="1"/>
  <c r="Y21" i="1"/>
  <c r="AC20" i="1"/>
  <c r="AB20" i="1"/>
  <c r="AA20" i="1"/>
  <c r="Z20" i="1"/>
  <c r="Y20" i="1"/>
  <c r="AC19" i="1"/>
  <c r="AB19" i="1"/>
  <c r="AA19" i="1"/>
  <c r="Z19" i="1"/>
  <c r="Y19" i="1"/>
  <c r="AC18" i="1"/>
  <c r="AB18" i="1"/>
  <c r="AA18" i="1"/>
  <c r="Z18" i="1"/>
  <c r="Y18" i="1"/>
  <c r="AC17" i="1"/>
  <c r="AB17" i="1"/>
  <c r="AA17" i="1"/>
  <c r="Z17" i="1"/>
  <c r="Y17" i="1"/>
  <c r="AC16" i="1"/>
  <c r="AB16" i="1"/>
  <c r="AA16" i="1"/>
  <c r="Z16" i="1"/>
  <c r="Y16" i="1"/>
  <c r="AC15" i="1"/>
  <c r="AB15" i="1"/>
  <c r="AA15" i="1"/>
  <c r="Z15" i="1"/>
  <c r="Y15" i="1"/>
  <c r="AC14" i="1"/>
  <c r="AB14" i="1"/>
  <c r="AA14" i="1"/>
  <c r="Z14" i="1"/>
  <c r="Y14" i="1"/>
  <c r="AC13" i="1"/>
  <c r="AB13" i="1"/>
  <c r="AA13" i="1"/>
  <c r="Z13" i="1"/>
  <c r="Y13" i="1"/>
  <c r="AC12" i="1"/>
  <c r="AB12" i="1"/>
  <c r="AA12" i="1"/>
  <c r="Z12" i="1"/>
  <c r="Y12" i="1"/>
  <c r="AC11" i="1"/>
  <c r="AB11" i="1"/>
  <c r="AA11" i="1"/>
  <c r="Z11" i="1"/>
  <c r="Y11" i="1"/>
  <c r="AC10" i="1"/>
  <c r="AB10" i="1"/>
  <c r="AA10" i="1"/>
  <c r="Z10" i="1"/>
  <c r="Y10" i="1"/>
  <c r="AC9" i="1"/>
  <c r="AB9" i="1"/>
  <c r="AA9" i="1"/>
  <c r="Z9" i="1"/>
  <c r="Y9" i="1"/>
  <c r="AC8" i="1"/>
  <c r="AB8" i="1"/>
  <c r="AA8" i="1"/>
  <c r="Z8" i="1"/>
  <c r="Y8" i="1"/>
  <c r="AC7" i="1"/>
  <c r="AB7" i="1"/>
  <c r="AA7" i="1"/>
  <c r="Z7" i="1"/>
  <c r="Y7" i="1"/>
  <c r="AC6" i="1"/>
  <c r="AB6" i="1"/>
  <c r="AA6" i="1"/>
  <c r="Z6" i="1"/>
  <c r="Y6" i="1"/>
  <c r="AC5" i="1"/>
  <c r="AB5" i="1"/>
  <c r="AA5" i="1"/>
  <c r="Z5" i="1"/>
  <c r="Y5" i="1"/>
  <c r="AC4" i="1"/>
  <c r="AB4" i="1"/>
  <c r="AA4" i="1"/>
  <c r="Z4" i="1"/>
  <c r="Y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C29" i="1"/>
  <c r="C28" i="1"/>
  <c r="C27" i="1"/>
  <c r="C26" i="1"/>
  <c r="H26" i="1" l="1"/>
</calcChain>
</file>

<file path=xl/sharedStrings.xml><?xml version="1.0" encoding="utf-8"?>
<sst xmlns="http://schemas.openxmlformats.org/spreadsheetml/2006/main" count="1228" uniqueCount="288">
  <si>
    <t>Last name</t>
  </si>
  <si>
    <t>First Name</t>
  </si>
  <si>
    <t>Hourly Wage</t>
  </si>
  <si>
    <t>Employee Payroll</t>
  </si>
  <si>
    <t>Hours Worked</t>
  </si>
  <si>
    <t>Adeoti</t>
  </si>
  <si>
    <t>Tolulope</t>
  </si>
  <si>
    <t xml:space="preserve">Akande </t>
  </si>
  <si>
    <t>Olamide</t>
  </si>
  <si>
    <t>Buhari</t>
  </si>
  <si>
    <t>Abdullahi</t>
  </si>
  <si>
    <t>Shoremi</t>
  </si>
  <si>
    <t>Hafsoh</t>
  </si>
  <si>
    <t>Adekunle</t>
  </si>
  <si>
    <t>Adam</t>
  </si>
  <si>
    <t>Adedigba</t>
  </si>
  <si>
    <t>Mariam</t>
  </si>
  <si>
    <t>Oguntoki</t>
  </si>
  <si>
    <t>Kayode</t>
  </si>
  <si>
    <t>Maria</t>
  </si>
  <si>
    <t>Owoiya</t>
  </si>
  <si>
    <t>Fatima</t>
  </si>
  <si>
    <t>Olawale</t>
  </si>
  <si>
    <t>Ridwan</t>
  </si>
  <si>
    <t>Adeshina</t>
  </si>
  <si>
    <t>Adewunmi</t>
  </si>
  <si>
    <t>Animashaun</t>
  </si>
  <si>
    <t>Opeyemi</t>
  </si>
  <si>
    <t>Okwuchi</t>
  </si>
  <si>
    <t>Doris</t>
  </si>
  <si>
    <t>Adedusan</t>
  </si>
  <si>
    <t>Precious</t>
  </si>
  <si>
    <t>AbdulAzeez</t>
  </si>
  <si>
    <t>Adeniyi</t>
  </si>
  <si>
    <t>John</t>
  </si>
  <si>
    <t>Adaeze</t>
  </si>
  <si>
    <t>Tanko</t>
  </si>
  <si>
    <t>Sodiq</t>
  </si>
  <si>
    <t>Obi</t>
  </si>
  <si>
    <t>Anthonia</t>
  </si>
  <si>
    <t>Qazim</t>
  </si>
  <si>
    <t>Ifedolapo</t>
  </si>
  <si>
    <t>Aigberadion</t>
  </si>
  <si>
    <t>Peace</t>
  </si>
  <si>
    <t>Min</t>
  </si>
  <si>
    <t>Max</t>
  </si>
  <si>
    <t>Average</t>
  </si>
  <si>
    <t>Sum</t>
  </si>
  <si>
    <t>Aggregate</t>
  </si>
  <si>
    <t>Overtime</t>
  </si>
  <si>
    <t>Pay</t>
  </si>
  <si>
    <t>Overtime Pay</t>
  </si>
  <si>
    <t>Total Pay</t>
  </si>
  <si>
    <t>Hourly Pay</t>
  </si>
  <si>
    <t>Jan Pay</t>
  </si>
  <si>
    <t>Jan Hours</t>
  </si>
  <si>
    <t>Gradebook</t>
  </si>
  <si>
    <t>Abosede</t>
  </si>
  <si>
    <t>Safety Test</t>
  </si>
  <si>
    <t>Drug Test</t>
  </si>
  <si>
    <t>Company Philosopy Test</t>
  </si>
  <si>
    <t>Financial Literacy Test</t>
  </si>
  <si>
    <t>Possible Point</t>
  </si>
  <si>
    <t>Fire Employee</t>
  </si>
  <si>
    <t>Career Decisions</t>
  </si>
  <si>
    <t>Job</t>
  </si>
  <si>
    <t>Enjoyment</t>
  </si>
  <si>
    <t>Job Market</t>
  </si>
  <si>
    <t>Talents</t>
  </si>
  <si>
    <t>Schooling</t>
  </si>
  <si>
    <t>Software Engineer</t>
  </si>
  <si>
    <t>Investment Banker</t>
  </si>
  <si>
    <t>Doctor</t>
  </si>
  <si>
    <t>Waiter</t>
  </si>
  <si>
    <t>Footballer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</si>
  <si>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</si>
  <si>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</si>
  <si>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</si>
  <si>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</si>
  <si>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</si>
  <si>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</si>
  <si>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</si>
  <si>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Last Name</t>
  </si>
  <si>
    <t>Sale Location</t>
  </si>
  <si>
    <t>Jan</t>
  </si>
  <si>
    <t>Pool Cover</t>
  </si>
  <si>
    <t>Chalie</t>
  </si>
  <si>
    <t>Barns</t>
  </si>
  <si>
    <t>NM</t>
  </si>
  <si>
    <t>Net</t>
  </si>
  <si>
    <t>Juan</t>
  </si>
  <si>
    <t>Hernandez</t>
  </si>
  <si>
    <t>CA</t>
  </si>
  <si>
    <t>8 ft Hose</t>
  </si>
  <si>
    <t>Doug</t>
  </si>
  <si>
    <t>Smith</t>
  </si>
  <si>
    <t>AZ</t>
  </si>
  <si>
    <t>Water Pump</t>
  </si>
  <si>
    <t>Chlorine Test Kit</t>
  </si>
  <si>
    <t>Hellen</t>
  </si>
  <si>
    <t>Johnson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</si>
  <si>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</si>
  <si>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</si>
  <si>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</si>
  <si>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</si>
  <si>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</si>
  <si>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</si>
  <si>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</si>
  <si>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</si>
  <si>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</si>
  <si>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</si>
  <si>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</si>
  <si>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</si>
  <si>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</si>
  <si>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</si>
  <si>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</si>
  <si>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</si>
  <si>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</si>
  <si>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</si>
  <si>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</si>
  <si>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Sales Report</t>
  </si>
  <si>
    <t>Sales</t>
  </si>
  <si>
    <t>Person</t>
  </si>
  <si>
    <t>Commision 10% if items cost less than $50 and 20% if items cost more than $50</t>
  </si>
  <si>
    <t>Sum of items that are $50 or lower.</t>
  </si>
  <si>
    <t>Sum of items higher than $50.</t>
  </si>
  <si>
    <t>Sum of all items.</t>
  </si>
  <si>
    <t>Count of items higher than $50.</t>
  </si>
  <si>
    <t>Sales Report Pivot</t>
  </si>
  <si>
    <t>Sum of Sale Price</t>
  </si>
  <si>
    <t>Row Labels</t>
  </si>
  <si>
    <t>Grand Total</t>
  </si>
  <si>
    <t>Car Database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</si>
  <si>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</si>
  <si>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</si>
  <si>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</si>
  <si>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</si>
  <si>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</si>
  <si>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</si>
  <si>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</si>
  <si>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</si>
  <si>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</si>
  <si>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</si>
  <si>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</si>
  <si>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</si>
  <si>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</si>
  <si>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</si>
  <si>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MH14BLR001</t>
  </si>
  <si>
    <t>Black</t>
  </si>
  <si>
    <t>Smriti</t>
  </si>
  <si>
    <t>MH14BLR002</t>
  </si>
  <si>
    <t>White</t>
  </si>
  <si>
    <t>Mohan</t>
  </si>
  <si>
    <t>MH16BLR003</t>
  </si>
  <si>
    <t>Green</t>
  </si>
  <si>
    <t>Labonyo</t>
  </si>
  <si>
    <t>MH16BLR004</t>
  </si>
  <si>
    <t>Janardhan</t>
  </si>
  <si>
    <t>MH16BLR005</t>
  </si>
  <si>
    <t>Elati</t>
  </si>
  <si>
    <t>MH14SCR007</t>
  </si>
  <si>
    <t>MH17SCR008</t>
  </si>
  <si>
    <t>Harvinder</t>
  </si>
  <si>
    <t>MH21SCR009</t>
  </si>
  <si>
    <t>MH21SCR010</t>
  </si>
  <si>
    <t>Pralay</t>
  </si>
  <si>
    <t>MH20SCR011</t>
  </si>
  <si>
    <t>Yousef</t>
  </si>
  <si>
    <t>MH21SCR012</t>
  </si>
  <si>
    <t>Vignesh</t>
  </si>
  <si>
    <t>MH21SCR013</t>
  </si>
  <si>
    <t>Rodriguez</t>
  </si>
  <si>
    <t>Santosh</t>
  </si>
  <si>
    <t>Baburao</t>
  </si>
  <si>
    <t>KI20SLT015</t>
  </si>
  <si>
    <t>Tamanna</t>
  </si>
  <si>
    <t>KI22SLT016</t>
  </si>
  <si>
    <t>Harish</t>
  </si>
  <si>
    <t>KI18SNT017</t>
  </si>
  <si>
    <t>KI06SNT018</t>
  </si>
  <si>
    <t>Blue</t>
  </si>
  <si>
    <t>KI08SNT019</t>
  </si>
  <si>
    <t>Chand</t>
  </si>
  <si>
    <t>TY04FRT020</t>
  </si>
  <si>
    <t>Svarna</t>
  </si>
  <si>
    <t>TY06FRT021</t>
  </si>
  <si>
    <t>TY08FRT022</t>
  </si>
  <si>
    <t>TY10FRT023</t>
  </si>
  <si>
    <t>TY17FRT024</t>
  </si>
  <si>
    <t>Red</t>
  </si>
  <si>
    <t>Paul</t>
  </si>
  <si>
    <t>TY10INV025</t>
  </si>
  <si>
    <t>TY11INV026</t>
  </si>
  <si>
    <t>TY22INV027</t>
  </si>
  <si>
    <t>TY20INV028</t>
  </si>
  <si>
    <t>TY20FRT029</t>
  </si>
  <si>
    <t>TM07NNO030</t>
  </si>
  <si>
    <t>TM09NNO031</t>
  </si>
  <si>
    <t>TM18NNO032</t>
  </si>
  <si>
    <t>TM18NNO033</t>
  </si>
  <si>
    <t>TM19NNO034</t>
  </si>
  <si>
    <t>TM20NNO035</t>
  </si>
  <si>
    <t>TM21NNO036</t>
  </si>
  <si>
    <t>TM15TIG038</t>
  </si>
  <si>
    <t>TM16TIG039</t>
  </si>
  <si>
    <t>TM09TIG040</t>
  </si>
  <si>
    <t>TM22TIG041</t>
  </si>
  <si>
    <t>MS12SFT042</t>
  </si>
  <si>
    <t>MS15SFT043</t>
  </si>
  <si>
    <t>MS19SFT044</t>
  </si>
  <si>
    <t>MS07WGN045</t>
  </si>
  <si>
    <t>MS08WGN046</t>
  </si>
  <si>
    <t>MS12WGN047</t>
  </si>
  <si>
    <t>MS12WGN048</t>
  </si>
  <si>
    <t>HY19SNT049</t>
  </si>
  <si>
    <t>HY20SNT050</t>
  </si>
  <si>
    <t>HY21SNT051</t>
  </si>
  <si>
    <t>Full Name</t>
  </si>
  <si>
    <t>Short Name</t>
  </si>
  <si>
    <t>MH</t>
  </si>
  <si>
    <t>KI</t>
  </si>
  <si>
    <t>TY</t>
  </si>
  <si>
    <t>TM</t>
  </si>
  <si>
    <t>MS</t>
  </si>
  <si>
    <t>HY</t>
  </si>
  <si>
    <t>KIA</t>
  </si>
  <si>
    <t>HYUNDAI</t>
  </si>
  <si>
    <t>TOYOTA</t>
  </si>
  <si>
    <t>MITSUBISHI</t>
  </si>
  <si>
    <t>TACOMA</t>
  </si>
  <si>
    <t>MINI HUMVEE</t>
  </si>
  <si>
    <t>WAGON</t>
  </si>
  <si>
    <t>FREIGHT</t>
  </si>
  <si>
    <t>SPORT CAR</t>
  </si>
  <si>
    <t>TIGUA</t>
  </si>
  <si>
    <t>NUNO</t>
  </si>
  <si>
    <t>SONATA</t>
  </si>
  <si>
    <t>INVUE</t>
  </si>
  <si>
    <t>SWIFT</t>
  </si>
  <si>
    <t>BLUR</t>
  </si>
  <si>
    <t>SLINT</t>
  </si>
  <si>
    <t xml:space="preserve"> </t>
  </si>
  <si>
    <t>SNT</t>
  </si>
  <si>
    <t>WGN</t>
  </si>
  <si>
    <t>SFT</t>
  </si>
  <si>
    <t>TIG</t>
  </si>
  <si>
    <t>NNO</t>
  </si>
  <si>
    <t>FRT</t>
  </si>
  <si>
    <t>INV</t>
  </si>
  <si>
    <t>SLT</t>
  </si>
  <si>
    <t>SCR</t>
  </si>
  <si>
    <t>BLR</t>
  </si>
  <si>
    <t>MH14SCR006</t>
  </si>
  <si>
    <t>KI17SLT014</t>
  </si>
  <si>
    <t>TM13TIG037</t>
  </si>
  <si>
    <t>Car Inventory Pivot</t>
  </si>
  <si>
    <t>Sum of Miles</t>
  </si>
  <si>
    <t>Loan Repayment</t>
  </si>
  <si>
    <t>Loan A</t>
  </si>
  <si>
    <t>Loan B</t>
  </si>
  <si>
    <t>Loan C</t>
  </si>
  <si>
    <t>Loan D</t>
  </si>
  <si>
    <t>Principal</t>
  </si>
  <si>
    <t>Interest Rate</t>
  </si>
  <si>
    <t>Months</t>
  </si>
  <si>
    <t>Interest Paid</t>
  </si>
  <si>
    <t>Total Loan Paid</t>
  </si>
  <si>
    <t>Monthly Payment</t>
  </si>
  <si>
    <t xml:space="preserve">Final Project 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</si>
  <si>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</si>
  <si>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</si>
  <si>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</si>
  <si>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</si>
  <si>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</si>
  <si>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</si>
  <si>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</si>
  <si>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</si>
  <si>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</si>
  <si>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</si>
  <si>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Staplers</t>
  </si>
  <si>
    <t>Planner Book</t>
  </si>
  <si>
    <t>Protractor</t>
  </si>
  <si>
    <t>Compass</t>
  </si>
  <si>
    <t>Liquid Paper</t>
  </si>
  <si>
    <t>Walmart</t>
  </si>
  <si>
    <t>Dollar Trap</t>
  </si>
  <si>
    <t>Office Repo</t>
  </si>
  <si>
    <t>Susan Needs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</si>
</sst>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0"/>
      <name val="Century Gothic"/>
      <family val="2"/>
    </font>
    <font>
      <b/>
      <sz val="14"/>
      <color theme="0"/>
      <name val="Century Gothic"/>
      <family val="2"/>
    </font>
    <font>
      <b/>
      <sz val="14"/>
      <color theme="1"/>
      <name val="Century Gothic"/>
      <family val="2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  <font>
      <sz val="11"/>
      <color theme="1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1" fillId="5" borderId="1" xfId="0" applyFont="1" applyFill="1" applyBorder="1"/>
    <xf numFmtId="164" fontId="1" fillId="4" borderId="1" xfId="0" applyNumberFormat="1" applyFont="1" applyFill="1" applyBorder="1"/>
    <xf numFmtId="0" fontId="1" fillId="4" borderId="1" xfId="0" applyNumberFormat="1" applyFont="1" applyFill="1" applyBorder="1"/>
    <xf numFmtId="164" fontId="4" fillId="4" borderId="1" xfId="0" applyNumberFormat="1" applyFont="1" applyFill="1" applyBorder="1"/>
    <xf numFmtId="0" fontId="4" fillId="5" borderId="1" xfId="0" applyFont="1" applyFill="1" applyBorder="1"/>
    <xf numFmtId="16" fontId="4" fillId="5" borderId="1" xfId="0" applyNumberFormat="1" applyFont="1" applyFill="1" applyBorder="1"/>
    <xf numFmtId="16" fontId="4" fillId="4" borderId="1" xfId="0" applyNumberFormat="1" applyFont="1" applyFill="1" applyBorder="1"/>
    <xf numFmtId="164" fontId="1" fillId="5" borderId="1" xfId="0" applyNumberFormat="1" applyFont="1" applyFill="1" applyBorder="1"/>
    <xf numFmtId="0" fontId="2" fillId="3" borderId="0" xfId="0" applyFont="1" applyFill="1" applyAlignment="1">
      <alignment wrapText="1"/>
    </xf>
    <xf numFmtId="165" fontId="1" fillId="5" borderId="1" xfId="1" applyNumberFormat="1" applyFont="1" applyFill="1" applyBorder="1"/>
    <xf numFmtId="164" fontId="1" fillId="2" borderId="0" xfId="0" applyNumberFormat="1" applyFont="1" applyFill="1"/>
    <xf numFmtId="0" fontId="6" fillId="2" borderId="0" xfId="0" applyFont="1" applyFill="1"/>
    <xf numFmtId="0" fontId="4" fillId="5" borderId="1" xfId="0" applyFont="1" applyFill="1" applyBorder="1" applyAlignment="1">
      <alignment textRotation="90"/>
    </xf>
    <xf numFmtId="0" fontId="6" fillId="2" borderId="1" xfId="0" applyFont="1" applyFill="1" applyBorder="1"/>
    <xf numFmtId="9" fontId="6" fillId="2" borderId="1" xfId="2" applyFont="1" applyFill="1" applyBorder="1"/>
    <xf numFmtId="0" fontId="4" fillId="5" borderId="2" xfId="0" applyFont="1" applyFill="1" applyBorder="1" applyAlignment="1">
      <alignment textRotation="90"/>
    </xf>
    <xf numFmtId="0" fontId="4" fillId="5" borderId="2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9" fontId="6" fillId="2" borderId="3" xfId="2" applyFont="1" applyFill="1" applyBorder="1"/>
    <xf numFmtId="0" fontId="6" fillId="2" borderId="0" xfId="0" applyFont="1" applyFill="1" applyBorder="1"/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4" fillId="5" borderId="9" xfId="0" applyFont="1" applyFill="1" applyBorder="1" applyAlignment="1">
      <alignment textRotation="90"/>
    </xf>
    <xf numFmtId="0" fontId="4" fillId="5" borderId="5" xfId="0" applyFont="1" applyFill="1" applyBorder="1" applyAlignment="1">
      <alignment textRotation="90"/>
    </xf>
    <xf numFmtId="9" fontId="6" fillId="2" borderId="7" xfId="2" applyFont="1" applyFill="1" applyBorder="1"/>
    <xf numFmtId="0" fontId="4" fillId="5" borderId="5" xfId="0" applyFont="1" applyFill="1" applyBorder="1"/>
    <xf numFmtId="0" fontId="4" fillId="5" borderId="11" xfId="0" applyFont="1" applyFill="1" applyBorder="1"/>
    <xf numFmtId="0" fontId="6" fillId="2" borderId="12" xfId="0" applyFont="1" applyFill="1" applyBorder="1"/>
    <xf numFmtId="0" fontId="6" fillId="2" borderId="4" xfId="0" applyFont="1" applyFill="1" applyBorder="1"/>
    <xf numFmtId="0" fontId="6" fillId="2" borderId="10" xfId="0" applyFont="1" applyFill="1" applyBorder="1"/>
    <xf numFmtId="0" fontId="6" fillId="2" borderId="11" xfId="0" applyFont="1" applyFill="1" applyBorder="1"/>
    <xf numFmtId="0" fontId="6" fillId="2" borderId="9" xfId="0" applyFont="1" applyFill="1" applyBorder="1"/>
    <xf numFmtId="0" fontId="6" fillId="2" borderId="13" xfId="0" applyFont="1" applyFill="1" applyBorder="1"/>
    <xf numFmtId="0" fontId="4" fillId="5" borderId="11" xfId="0" applyFont="1" applyFill="1" applyBorder="1" applyAlignment="1">
      <alignment textRotation="90"/>
    </xf>
    <xf numFmtId="9" fontId="6" fillId="2" borderId="12" xfId="2" applyFont="1" applyFill="1" applyBorder="1"/>
    <xf numFmtId="9" fontId="6" fillId="2" borderId="2" xfId="2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4" fillId="2" borderId="14" xfId="0" applyFont="1" applyFill="1" applyBorder="1" applyAlignment="1">
      <alignment textRotation="90"/>
    </xf>
    <xf numFmtId="0" fontId="4" fillId="2" borderId="15" xfId="0" applyFont="1" applyFill="1" applyBorder="1" applyAlignment="1">
      <alignment textRotation="90"/>
    </xf>
    <xf numFmtId="0" fontId="4" fillId="2" borderId="9" xfId="0" applyFont="1" applyFill="1" applyBorder="1" applyAlignment="1">
      <alignment textRotation="90"/>
    </xf>
    <xf numFmtId="0" fontId="4" fillId="2" borderId="10" xfId="0" applyFont="1" applyFill="1" applyBorder="1" applyAlignment="1">
      <alignment textRotation="90"/>
    </xf>
    <xf numFmtId="0" fontId="4" fillId="2" borderId="11" xfId="0" applyFont="1" applyFill="1" applyBorder="1" applyAlignment="1">
      <alignment textRotation="90"/>
    </xf>
    <xf numFmtId="0" fontId="4" fillId="2" borderId="12" xfId="0" applyFont="1" applyFill="1" applyBorder="1" applyAlignment="1">
      <alignment textRotation="90"/>
    </xf>
    <xf numFmtId="0" fontId="7" fillId="4" borderId="1" xfId="0" applyNumberFormat="1" applyFont="1" applyFill="1" applyBorder="1"/>
    <xf numFmtId="0" fontId="8" fillId="0" borderId="0" xfId="0" applyFont="1"/>
    <xf numFmtId="14" fontId="8" fillId="0" borderId="0" xfId="1" applyNumberFormat="1" applyFont="1"/>
    <xf numFmtId="165" fontId="8" fillId="0" borderId="0" xfId="1" applyNumberFormat="1" applyFont="1"/>
    <xf numFmtId="164" fontId="1" fillId="4" borderId="7" xfId="0" applyNumberFormat="1" applyFont="1" applyFill="1" applyBorder="1"/>
    <xf numFmtId="0" fontId="3" fillId="3" borderId="16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0" fillId="2" borderId="0" xfId="0" applyFont="1" applyFill="1"/>
    <xf numFmtId="0" fontId="9" fillId="3" borderId="0" xfId="0" applyFont="1" applyFill="1"/>
    <xf numFmtId="9" fontId="1" fillId="4" borderId="1" xfId="0" applyNumberFormat="1" applyFont="1" applyFill="1" applyBorder="1"/>
    <xf numFmtId="0" fontId="4" fillId="5" borderId="5" xfId="0" applyFont="1" applyFill="1" applyBorder="1" applyAlignment="1">
      <alignment wrapText="1"/>
    </xf>
    <xf numFmtId="0" fontId="0" fillId="2" borderId="0" xfId="0" applyFill="1"/>
    <xf numFmtId="43" fontId="1" fillId="4" borderId="1" xfId="1" applyFont="1" applyFill="1" applyBorder="1"/>
    <xf numFmtId="0" fontId="3" fillId="3" borderId="0" xfId="0" applyFont="1" applyFill="1" applyAlignment="1"/>
    <xf numFmtId="0" fontId="10" fillId="3" borderId="0" xfId="0" applyFont="1" applyFill="1" applyAlignment="1">
      <alignment wrapText="1"/>
    </xf>
    <xf numFmtId="164" fontId="6" fillId="4" borderId="1" xfId="0" applyNumberFormat="1" applyFont="1" applyFill="1" applyBorder="1"/>
    <xf numFmtId="43" fontId="6" fillId="4" borderId="1" xfId="0" applyNumberFormat="1" applyFont="1" applyFill="1" applyBorder="1"/>
    <xf numFmtId="0" fontId="0" fillId="2" borderId="0" xfId="0" applyNumberFormat="1" applyFill="1"/>
    <xf numFmtId="9" fontId="1" fillId="4" borderId="1" xfId="2" applyFont="1" applyFill="1" applyBorder="1"/>
    <xf numFmtId="164" fontId="1" fillId="4" borderId="1" xfId="2" applyNumberFormat="1" applyFont="1" applyFill="1" applyBorder="1"/>
    <xf numFmtId="0" fontId="4" fillId="2" borderId="0" xfId="0" applyFont="1" applyFill="1" applyBorder="1" applyAlignment="1">
      <alignment wrapText="1"/>
    </xf>
    <xf numFmtId="164" fontId="1" fillId="2" borderId="0" xfId="2" applyNumberFormat="1" applyFont="1" applyFill="1" applyBorder="1"/>
    <xf numFmtId="0" fontId="4" fillId="5" borderId="1" xfId="0" applyFont="1" applyFill="1" applyBorder="1" applyAlignment="1">
      <alignment wrapText="1"/>
    </xf>
    <xf numFmtId="0" fontId="1" fillId="4" borderId="1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6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35" formatCode="_(* #,##0.00_);_(* \(#,##0.00\);_(* &quot;-&quot;??_);_(@_)"/>
    </dxf>
    <dxf>
      <numFmt numFmtId="0" formatCode="General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6"/>
      </font>
    </dxf>
    <dxf>
      <font>
        <sz val="16"/>
      </font>
    </dxf>
    <dxf>
      <font>
        <sz val="10"/>
      </font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0"/>
        </patternFill>
      </fill>
    </dxf>
    <dxf>
      <numFmt numFmtId="13" formatCode="0%"/>
    </dxf>
    <dxf>
      <numFmt numFmtId="0" formatCode="General"/>
    </dxf>
    <dxf>
      <numFmt numFmtId="14" formatCode="0.00%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ont>
        <name val="Century Gothic"/>
        <scheme val="none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GB" sz="1200" b="1">
                <a:latin typeface="Century Gothic" panose="020B0502020202020204" pitchFamily="34" charset="0"/>
              </a:rPr>
              <a:t>Safety</a:t>
            </a:r>
            <a:r>
              <a:rPr lang="en-GB" sz="1200" b="1" baseline="0">
                <a:latin typeface="Century Gothic" panose="020B0502020202020204" pitchFamily="34" charset="0"/>
              </a:rPr>
              <a:t> Test</a:t>
            </a:r>
            <a:endParaRPr lang="en-GB" sz="1200" b="1">
              <a:latin typeface="Century Gothic" panose="020B0502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Gradebook!$B$6:$B$25</c:f>
              <c:strCache>
                <c:ptCount val="20"/>
                <c:pt idx="0">
                  <c:v>Adeoti</c:v>
                </c:pt>
                <c:pt idx="1">
                  <c:v>Akande </c:v>
                </c:pt>
                <c:pt idx="2">
                  <c:v>Buhari</c:v>
                </c:pt>
                <c:pt idx="3">
                  <c:v>Shoremi</c:v>
                </c:pt>
                <c:pt idx="4">
                  <c:v>Adekunle</c:v>
                </c:pt>
                <c:pt idx="5">
                  <c:v>Adedigba</c:v>
                </c:pt>
                <c:pt idx="6">
                  <c:v>Oguntoki</c:v>
                </c:pt>
                <c:pt idx="7">
                  <c:v>Kayode</c:v>
                </c:pt>
                <c:pt idx="8">
                  <c:v>Owoiya</c:v>
                </c:pt>
                <c:pt idx="9">
                  <c:v>Olawale</c:v>
                </c:pt>
                <c:pt idx="10">
                  <c:v>Adeshina</c:v>
                </c:pt>
                <c:pt idx="11">
                  <c:v>Animashaun</c:v>
                </c:pt>
                <c:pt idx="12">
                  <c:v>Okwuchi</c:v>
                </c:pt>
                <c:pt idx="13">
                  <c:v>Adedusan</c:v>
                </c:pt>
                <c:pt idx="14">
                  <c:v>AbdulAzeez</c:v>
                </c:pt>
                <c:pt idx="15">
                  <c:v>Aigberadion</c:v>
                </c:pt>
                <c:pt idx="16">
                  <c:v>John</c:v>
                </c:pt>
                <c:pt idx="17">
                  <c:v>Tanko</c:v>
                </c:pt>
                <c:pt idx="18">
                  <c:v>Obi</c:v>
                </c:pt>
                <c:pt idx="19">
                  <c:v>Qazim</c:v>
                </c:pt>
              </c:strCache>
            </c:strRef>
          </c:cat>
          <c:val>
            <c:numRef>
              <c:f>Gradebook!$D$6:$D$25</c:f>
              <c:numCache>
                <c:formatCode>General</c:formatCode>
                <c:ptCount val="20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9</c:v>
                </c:pt>
                <c:pt idx="10">
                  <c:v>8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11</c:v>
                </c:pt>
                <c:pt idx="15">
                  <c:v>7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A-40CB-B616-67E7DA1BB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506561951"/>
        <c:axId val="1506557791"/>
      </c:barChart>
      <c:catAx>
        <c:axId val="150656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506557791"/>
        <c:crosses val="autoZero"/>
        <c:auto val="1"/>
        <c:lblAlgn val="ctr"/>
        <c:lblOffset val="100"/>
        <c:noMultiLvlLbl val="0"/>
      </c:catAx>
      <c:valAx>
        <c:axId val="15065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561951"/>
        <c:crosses val="autoZero"/>
        <c:crossBetween val="between"/>
      </c:valAx>
      <c:spPr>
        <a:noFill/>
        <a:ln w="1270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GB" b="1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Gradebook!$B$6:$B$25</c:f>
              <c:strCache>
                <c:ptCount val="20"/>
                <c:pt idx="0">
                  <c:v>Adeoti</c:v>
                </c:pt>
                <c:pt idx="1">
                  <c:v>Akande </c:v>
                </c:pt>
                <c:pt idx="2">
                  <c:v>Buhari</c:v>
                </c:pt>
                <c:pt idx="3">
                  <c:v>Shoremi</c:v>
                </c:pt>
                <c:pt idx="4">
                  <c:v>Adekunle</c:v>
                </c:pt>
                <c:pt idx="5">
                  <c:v>Adedigba</c:v>
                </c:pt>
                <c:pt idx="6">
                  <c:v>Oguntoki</c:v>
                </c:pt>
                <c:pt idx="7">
                  <c:v>Kayode</c:v>
                </c:pt>
                <c:pt idx="8">
                  <c:v>Owoiya</c:v>
                </c:pt>
                <c:pt idx="9">
                  <c:v>Olawale</c:v>
                </c:pt>
                <c:pt idx="10">
                  <c:v>Adeshina</c:v>
                </c:pt>
                <c:pt idx="11">
                  <c:v>Animashaun</c:v>
                </c:pt>
                <c:pt idx="12">
                  <c:v>Okwuchi</c:v>
                </c:pt>
                <c:pt idx="13">
                  <c:v>Adedusan</c:v>
                </c:pt>
                <c:pt idx="14">
                  <c:v>AbdulAzeez</c:v>
                </c:pt>
                <c:pt idx="15">
                  <c:v>Aigberadion</c:v>
                </c:pt>
                <c:pt idx="16">
                  <c:v>John</c:v>
                </c:pt>
                <c:pt idx="17">
                  <c:v>Tanko</c:v>
                </c:pt>
                <c:pt idx="18">
                  <c:v>Obi</c:v>
                </c:pt>
                <c:pt idx="19">
                  <c:v>Qazim</c:v>
                </c:pt>
              </c:strCache>
            </c:strRef>
          </c:cat>
          <c:val>
            <c:numRef>
              <c:f>Gradebook!$E$6:$E$25</c:f>
              <c:numCache>
                <c:formatCode>General</c:formatCode>
                <c:ptCount val="20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10</c:v>
                </c:pt>
                <c:pt idx="14">
                  <c:v>15</c:v>
                </c:pt>
                <c:pt idx="15">
                  <c:v>20</c:v>
                </c:pt>
                <c:pt idx="16">
                  <c:v>12</c:v>
                </c:pt>
                <c:pt idx="17">
                  <c:v>11</c:v>
                </c:pt>
                <c:pt idx="18">
                  <c:v>19</c:v>
                </c:pt>
                <c:pt idx="1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6-4A46-989C-A18157FD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318955263"/>
        <c:axId val="1506551967"/>
      </c:barChart>
      <c:catAx>
        <c:axId val="131895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506551967"/>
        <c:crosses val="autoZero"/>
        <c:auto val="1"/>
        <c:lblAlgn val="ctr"/>
        <c:lblOffset val="100"/>
        <c:noMultiLvlLbl val="0"/>
      </c:catAx>
      <c:valAx>
        <c:axId val="15065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318955263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GB" sz="1200" b="1">
                <a:latin typeface="Century Gothic" panose="020B0502020202020204" pitchFamily="34" charset="0"/>
              </a:rPr>
              <a:t>Financial</a:t>
            </a:r>
            <a:r>
              <a:rPr lang="en-GB" sz="1200" b="1" baseline="0">
                <a:latin typeface="Century Gothic" panose="020B0502020202020204" pitchFamily="34" charset="0"/>
              </a:rPr>
              <a:t> Literacy</a:t>
            </a:r>
            <a:endParaRPr lang="en-GB" sz="1200" b="1">
              <a:latin typeface="Century Gothic" panose="020B0502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Gradebook!$B$6:$B$25</c:f>
              <c:strCache>
                <c:ptCount val="20"/>
                <c:pt idx="0">
                  <c:v>Adeoti</c:v>
                </c:pt>
                <c:pt idx="1">
                  <c:v>Akande </c:v>
                </c:pt>
                <c:pt idx="2">
                  <c:v>Buhari</c:v>
                </c:pt>
                <c:pt idx="3">
                  <c:v>Shoremi</c:v>
                </c:pt>
                <c:pt idx="4">
                  <c:v>Adekunle</c:v>
                </c:pt>
                <c:pt idx="5">
                  <c:v>Adedigba</c:v>
                </c:pt>
                <c:pt idx="6">
                  <c:v>Oguntoki</c:v>
                </c:pt>
                <c:pt idx="7">
                  <c:v>Kayode</c:v>
                </c:pt>
                <c:pt idx="8">
                  <c:v>Owoiya</c:v>
                </c:pt>
                <c:pt idx="9">
                  <c:v>Olawale</c:v>
                </c:pt>
                <c:pt idx="10">
                  <c:v>Adeshina</c:v>
                </c:pt>
                <c:pt idx="11">
                  <c:v>Animashaun</c:v>
                </c:pt>
                <c:pt idx="12">
                  <c:v>Okwuchi</c:v>
                </c:pt>
                <c:pt idx="13">
                  <c:v>Adedusan</c:v>
                </c:pt>
                <c:pt idx="14">
                  <c:v>AbdulAzeez</c:v>
                </c:pt>
                <c:pt idx="15">
                  <c:v>Aigberadion</c:v>
                </c:pt>
                <c:pt idx="16">
                  <c:v>John</c:v>
                </c:pt>
                <c:pt idx="17">
                  <c:v>Tanko</c:v>
                </c:pt>
                <c:pt idx="18">
                  <c:v>Obi</c:v>
                </c:pt>
                <c:pt idx="19">
                  <c:v>Qazim</c:v>
                </c:pt>
              </c:strCache>
            </c:strRef>
          </c:cat>
          <c:val>
            <c:numRef>
              <c:f>Gradebook!$F$6:$F$25</c:f>
              <c:numCache>
                <c:formatCode>General</c:formatCode>
                <c:ptCount val="20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87</c:v>
                </c:pt>
                <c:pt idx="9">
                  <c:v>69</c:v>
                </c:pt>
                <c:pt idx="10">
                  <c:v>80</c:v>
                </c:pt>
                <c:pt idx="11">
                  <c:v>67</c:v>
                </c:pt>
                <c:pt idx="12">
                  <c:v>45</c:v>
                </c:pt>
                <c:pt idx="13">
                  <c:v>90</c:v>
                </c:pt>
                <c:pt idx="14">
                  <c:v>69</c:v>
                </c:pt>
                <c:pt idx="15">
                  <c:v>72</c:v>
                </c:pt>
                <c:pt idx="16">
                  <c:v>67</c:v>
                </c:pt>
                <c:pt idx="17">
                  <c:v>89</c:v>
                </c:pt>
                <c:pt idx="18">
                  <c:v>86</c:v>
                </c:pt>
                <c:pt idx="1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C-4E64-B1D5-2CE1571B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934895"/>
        <c:axId val="1608941551"/>
      </c:lineChart>
      <c:catAx>
        <c:axId val="160893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608941551"/>
        <c:crosses val="autoZero"/>
        <c:auto val="1"/>
        <c:lblAlgn val="ctr"/>
        <c:lblOffset val="100"/>
        <c:noMultiLvlLbl val="0"/>
      </c:catAx>
      <c:valAx>
        <c:axId val="16089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3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Practice.xlsx]Sales Report Pivot!PivotTable1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latin typeface="Century Gothic" panose="020B0502020202020204" pitchFamily="34" charset="0"/>
              </a:rPr>
              <a:t>Percentage</a:t>
            </a:r>
            <a:r>
              <a:rPr lang="en-US" sz="1000" b="1" baseline="0">
                <a:latin typeface="Century Gothic" panose="020B0502020202020204" pitchFamily="34" charset="0"/>
              </a:rPr>
              <a:t> by Salesperson</a:t>
            </a:r>
          </a:p>
        </c:rich>
      </c:tx>
      <c:layout>
        <c:manualLayout>
          <c:xMode val="edge"/>
          <c:yMode val="edge"/>
          <c:x val="0.3465614433330968"/>
          <c:y val="0.879905511811023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95000"/>
              <a:lumOff val="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tx1">
              <a:lumMod val="95000"/>
              <a:lumOff val="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tx1">
              <a:lumMod val="95000"/>
              <a:lumOff val="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923092383722316"/>
              <c:y val="-0.220416619797525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873235440164572"/>
                  <c:h val="0.16992238470191223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6468370877099606"/>
          <c:y val="6.2517161316373915E-2"/>
          <c:w val="0.5695718601775176"/>
          <c:h val="0.91825206945285698"/>
        </c:manualLayout>
      </c:layout>
      <c:pieChart>
        <c:varyColors val="1"/>
        <c:ser>
          <c:idx val="0"/>
          <c:order val="0"/>
          <c:tx>
            <c:strRef>
              <c:f>'Sales Report Pivot'!$C$5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FF-4D98-8B1E-4BE0035E940A}"/>
              </c:ext>
            </c:extLst>
          </c:dPt>
          <c:dPt>
            <c:idx val="1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5FF-4D98-8B1E-4BE0035E940A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5FF-4D98-8B1E-4BE0035E940A}"/>
              </c:ext>
            </c:extLst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FF-4D98-8B1E-4BE0035E940A}"/>
              </c:ext>
            </c:extLst>
          </c:dPt>
          <c:dLbls>
            <c:dLbl>
              <c:idx val="1"/>
              <c:layout>
                <c:manualLayout>
                  <c:x val="-0.13923092383722316"/>
                  <c:y val="-0.220416619797525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873235440164572"/>
                      <c:h val="0.169922384701912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5FF-4D98-8B1E-4BE0035E94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Report Pivot'!$B$6:$B$10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'Sales Report Pivot'!$C$6:$C$10</c:f>
              <c:numCache>
                <c:formatCode>0%</c:formatCode>
                <c:ptCount val="4"/>
                <c:pt idx="0">
                  <c:v>0.35086437646838803</c:v>
                </c:pt>
                <c:pt idx="1">
                  <c:v>0.14088927331595621</c:v>
                </c:pt>
                <c:pt idx="2">
                  <c:v>0.17739296108844813</c:v>
                </c:pt>
                <c:pt idx="3">
                  <c:v>0.33085338912720763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F-4D98-8B1E-4BE0035E940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Practice.xlsx]Car Inventory 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2060"/>
          </a:solidFill>
          <a:ln>
            <a:solidFill>
              <a:schemeClr val="bg1">
                <a:lumMod val="75000"/>
              </a:schemeClr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Inventory Pivot'!$B$5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strRef>
              <c:f>'Car Inventory Pivot'!$A$6:$A$23</c:f>
              <c:strCache>
                <c:ptCount val="17"/>
                <c:pt idx="0">
                  <c:v>Baburao</c:v>
                </c:pt>
                <c:pt idx="1">
                  <c:v>Chand</c:v>
                </c:pt>
                <c:pt idx="2">
                  <c:v>Elati</c:v>
                </c:pt>
                <c:pt idx="3">
                  <c:v>Harish</c:v>
                </c:pt>
                <c:pt idx="4">
                  <c:v>Harvinder</c:v>
                </c:pt>
                <c:pt idx="5">
                  <c:v>Janardhan</c:v>
                </c:pt>
                <c:pt idx="6">
                  <c:v>Labonyo</c:v>
                </c:pt>
                <c:pt idx="7">
                  <c:v>Mohan</c:v>
                </c:pt>
                <c:pt idx="8">
                  <c:v>Paul</c:v>
                </c:pt>
                <c:pt idx="9">
                  <c:v>Pralay</c:v>
                </c:pt>
                <c:pt idx="10">
                  <c:v>Rodriguez</c:v>
                </c:pt>
                <c:pt idx="11">
                  <c:v>Santosh</c:v>
                </c:pt>
                <c:pt idx="12">
                  <c:v>Smriti</c:v>
                </c:pt>
                <c:pt idx="13">
                  <c:v>Svarna</c:v>
                </c:pt>
                <c:pt idx="14">
                  <c:v>Tamanna</c:v>
                </c:pt>
                <c:pt idx="15">
                  <c:v>Vignesh</c:v>
                </c:pt>
                <c:pt idx="16">
                  <c:v>Yousef</c:v>
                </c:pt>
              </c:strCache>
            </c:strRef>
          </c:cat>
          <c:val>
            <c:numRef>
              <c:f>'Car Inventory Pivot'!$B$6:$B$23</c:f>
              <c:numCache>
                <c:formatCode>_(* #,##0.00_);_(* \(#,##0.00\);_(* "-"??_);_(@_)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135078.20000000001</c:v>
                </c:pt>
                <c:pt idx="4">
                  <c:v>143640.70000000001</c:v>
                </c:pt>
                <c:pt idx="5">
                  <c:v>184693.8</c:v>
                </c:pt>
                <c:pt idx="6">
                  <c:v>127731.3</c:v>
                </c:pt>
                <c:pt idx="7">
                  <c:v>70964.899999999994</c:v>
                </c:pt>
                <c:pt idx="8">
                  <c:v>179986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B-4E93-B5C9-F9C94E416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1335523936"/>
        <c:axId val="1335522272"/>
      </c:barChart>
      <c:catAx>
        <c:axId val="13355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335522272"/>
        <c:crosses val="autoZero"/>
        <c:auto val="1"/>
        <c:lblAlgn val="ctr"/>
        <c:lblOffset val="100"/>
        <c:noMultiLvlLbl val="0"/>
      </c:catAx>
      <c:valAx>
        <c:axId val="1335522272"/>
        <c:scaling>
          <c:orientation val="minMax"/>
          <c:max val="31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2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33552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latin typeface="Century Gothic" panose="020B0502020202020204" pitchFamily="34" charset="0"/>
              </a:rPr>
              <a:t>Miles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Inventory'!$H$5:$H$14</c:f>
              <c:numCache>
                <c:formatCode>General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17</c:v>
                </c:pt>
                <c:pt idx="3">
                  <c:v>5</c:v>
                </c:pt>
                <c:pt idx="4">
                  <c:v>3</c:v>
                </c:pt>
                <c:pt idx="5">
                  <c:v>17</c:v>
                </c:pt>
                <c:pt idx="6">
                  <c:v>4</c:v>
                </c:pt>
                <c:pt idx="7">
                  <c:v>16</c:v>
                </c:pt>
                <c:pt idx="8">
                  <c:v>13</c:v>
                </c:pt>
                <c:pt idx="9">
                  <c:v>15</c:v>
                </c:pt>
              </c:numCache>
            </c:numRef>
          </c:xVal>
          <c:yVal>
            <c:numRef>
              <c:f>'Car Inventory'!$I$5:$I$14</c:f>
              <c:numCache>
                <c:formatCode>_(* #,##0.00_);_(* \(#,##0.00\);_(* "-"??_);_(@_)</c:formatCode>
                <c:ptCount val="10"/>
                <c:pt idx="0">
                  <c:v>114660.6</c:v>
                </c:pt>
                <c:pt idx="1">
                  <c:v>93382.6</c:v>
                </c:pt>
                <c:pt idx="2">
                  <c:v>85928</c:v>
                </c:pt>
                <c:pt idx="3">
                  <c:v>83162.7</c:v>
                </c:pt>
                <c:pt idx="4">
                  <c:v>82374</c:v>
                </c:pt>
                <c:pt idx="5">
                  <c:v>80685.8</c:v>
                </c:pt>
                <c:pt idx="6">
                  <c:v>79420.600000000006</c:v>
                </c:pt>
                <c:pt idx="7">
                  <c:v>77243.100000000006</c:v>
                </c:pt>
                <c:pt idx="8">
                  <c:v>73444.399999999994</c:v>
                </c:pt>
                <c:pt idx="9">
                  <c:v>72527.199999999997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F-4941-996D-534BF7F58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153568"/>
        <c:axId val="1331160640"/>
      </c:scatterChart>
      <c:valAx>
        <c:axId val="13311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GB">
                    <a:latin typeface="Century Gothic" panose="020B0502020202020204" pitchFamily="34" charset="0"/>
                  </a:rPr>
                  <a:t>Age of</a:t>
                </a:r>
                <a:r>
                  <a:rPr lang="en-GB" baseline="0">
                    <a:latin typeface="Century Gothic" panose="020B0502020202020204" pitchFamily="34" charset="0"/>
                  </a:rPr>
                  <a:t> the Cars</a:t>
                </a:r>
                <a:endParaRPr lang="en-GB">
                  <a:latin typeface="Century Gothic" panose="020B0502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60640"/>
        <c:crosses val="autoZero"/>
        <c:crossBetween val="midCat"/>
      </c:valAx>
      <c:valAx>
        <c:axId val="1331160640"/>
        <c:scaling>
          <c:orientation val="minMax"/>
          <c:max val="55000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Century Gothic" panose="020B0502020202020204" pitchFamily="34" charset="0"/>
                  </a:rPr>
                  <a:t>Miles Driven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33115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'Loan Repayment'!$H$4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'Loan Repayment'!$B$5:$B$8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'Loan Repayment'!$H$5:$H$8</c:f>
              <c:numCache>
                <c:formatCode>"$"#,##0.00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1-45F8-A6BA-5550A98CD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245889455"/>
        <c:axId val="1245903183"/>
      </c:barChart>
      <c:catAx>
        <c:axId val="1245889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245903183"/>
        <c:crosses val="autoZero"/>
        <c:auto val="1"/>
        <c:lblAlgn val="ctr"/>
        <c:lblOffset val="100"/>
        <c:noMultiLvlLbl val="0"/>
      </c:catAx>
      <c:valAx>
        <c:axId val="1245903183"/>
        <c:scaling>
          <c:orientation val="minMax"/>
          <c:min val="176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Monthly</a:t>
                </a:r>
                <a:r>
                  <a:rPr lang="en-GB" baseline="0"/>
                  <a:t> Payment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24588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Project'!$I$4</c:f>
              <c:strCache>
                <c:ptCount val="1"/>
                <c:pt idx="0">
                  <c:v>Walmart Cost.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'Final Project'!$I$5:$I$19</c:f>
              <c:numCache>
                <c:formatCode>"$"#,##0.00</c:formatCode>
                <c:ptCount val="15"/>
                <c:pt idx="0">
                  <c:v>1.5</c:v>
                </c:pt>
                <c:pt idx="1">
                  <c:v>28</c:v>
                </c:pt>
                <c:pt idx="2">
                  <c:v>12.6</c:v>
                </c:pt>
                <c:pt idx="3">
                  <c:v>1.2</c:v>
                </c:pt>
                <c:pt idx="4">
                  <c:v>4.8</c:v>
                </c:pt>
                <c:pt idx="5">
                  <c:v>1.8</c:v>
                </c:pt>
                <c:pt idx="6">
                  <c:v>0.99</c:v>
                </c:pt>
                <c:pt idx="7">
                  <c:v>5</c:v>
                </c:pt>
                <c:pt idx="8">
                  <c:v>9.5</c:v>
                </c:pt>
                <c:pt idx="9">
                  <c:v>4.55</c:v>
                </c:pt>
                <c:pt idx="10">
                  <c:v>4.2</c:v>
                </c:pt>
                <c:pt idx="11">
                  <c:v>3.9</c:v>
                </c:pt>
                <c:pt idx="12">
                  <c:v>1</c:v>
                </c:pt>
                <c:pt idx="13">
                  <c:v>1.75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9-4C36-A673-787C388FBE58}"/>
            </c:ext>
          </c:extLst>
        </c:ser>
        <c:ser>
          <c:idx val="1"/>
          <c:order val="1"/>
          <c:tx>
            <c:strRef>
              <c:f>'Final Project'!$J$4</c:f>
              <c:strCache>
                <c:ptCount val="1"/>
                <c:pt idx="0">
                  <c:v>Dollar Trap Cost.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'Final Project'!$J$5:$J$19</c:f>
              <c:numCache>
                <c:formatCode>"$"#,##0.00</c:formatCode>
                <c:ptCount val="15"/>
                <c:pt idx="0">
                  <c:v>1.2000000000000002</c:v>
                </c:pt>
                <c:pt idx="1">
                  <c:v>33</c:v>
                </c:pt>
                <c:pt idx="2">
                  <c:v>7</c:v>
                </c:pt>
                <c:pt idx="3">
                  <c:v>0.8</c:v>
                </c:pt>
                <c:pt idx="4">
                  <c:v>2.8</c:v>
                </c:pt>
                <c:pt idx="5">
                  <c:v>0.4</c:v>
                </c:pt>
                <c:pt idx="6">
                  <c:v>0.59</c:v>
                </c:pt>
                <c:pt idx="7">
                  <c:v>13</c:v>
                </c:pt>
                <c:pt idx="8">
                  <c:v>14</c:v>
                </c:pt>
                <c:pt idx="9">
                  <c:v>2.5499999999999998</c:v>
                </c:pt>
                <c:pt idx="10">
                  <c:v>2.2000000000000002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9-4C36-A673-787C388FBE58}"/>
            </c:ext>
          </c:extLst>
        </c:ser>
        <c:ser>
          <c:idx val="2"/>
          <c:order val="2"/>
          <c:tx>
            <c:strRef>
              <c:f>'Final Project'!$K$4</c:f>
              <c:strCache>
                <c:ptCount val="1"/>
                <c:pt idx="0">
                  <c:v>Office Repo Cost.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'Final Project'!$K$5:$K$19</c:f>
              <c:numCache>
                <c:formatCode>"$"#,##0.00</c:formatCode>
                <c:ptCount val="15"/>
                <c:pt idx="0">
                  <c:v>4.1999999999999993</c:v>
                </c:pt>
                <c:pt idx="1">
                  <c:v>31</c:v>
                </c:pt>
                <c:pt idx="2">
                  <c:v>14</c:v>
                </c:pt>
                <c:pt idx="3">
                  <c:v>1.5</c:v>
                </c:pt>
                <c:pt idx="4">
                  <c:v>4.8</c:v>
                </c:pt>
                <c:pt idx="5">
                  <c:v>1.6</c:v>
                </c:pt>
                <c:pt idx="6">
                  <c:v>2.59</c:v>
                </c:pt>
                <c:pt idx="7">
                  <c:v>8.6</c:v>
                </c:pt>
                <c:pt idx="8">
                  <c:v>13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F9-4C36-A673-787C388F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212815"/>
        <c:axId val="1245205327"/>
      </c:lineChart>
      <c:catAx>
        <c:axId val="12452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05327"/>
        <c:crosses val="autoZero"/>
        <c:auto val="1"/>
        <c:lblAlgn val="ctr"/>
        <c:lblOffset val="100"/>
        <c:noMultiLvlLbl val="0"/>
      </c:catAx>
      <c:valAx>
        <c:axId val="12452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2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215900</xdr:colOff>
      <xdr:row>1</xdr:row>
      <xdr:rowOff>196850</xdr:rowOff>
    </xdr:from>
    <xdr:to>
      <xdr:col>21</xdr:col>
      <xdr:colOff>254000</xdr:colOff>
      <xdr:row>5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282575</xdr:colOff>
      <xdr:row>5</xdr:row>
      <xdr:rowOff>127000</xdr:rowOff>
    </xdr:from>
    <xdr:to>
      <xdr:col>21</xdr:col>
      <xdr:colOff>311150</xdr:colOff>
      <xdr:row>18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276225</xdr:colOff>
      <xdr:row>19</xdr:row>
      <xdr:rowOff>88900</xdr:rowOff>
    </xdr:from>
    <xdr:to>
      <xdr:col>21</xdr:col>
      <xdr:colOff>581025</xdr:colOff>
      <xdr:row>34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3</xdr:row>
      <xdr:rowOff>0</xdr:rowOff>
    </xdr:from>
    <xdr:to>
      <xdr:col>10</xdr:col>
      <xdr:colOff>203200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4</xdr:row>
      <xdr:rowOff>25400</xdr:rowOff>
    </xdr:from>
    <xdr:to>
      <xdr:col>9</xdr:col>
      <xdr:colOff>485775</xdr:colOff>
      <xdr:row>19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2</xdr:row>
      <xdr:rowOff>171450</xdr:rowOff>
    </xdr:from>
    <xdr:to>
      <xdr:col>22</xdr:col>
      <xdr:colOff>571500</xdr:colOff>
      <xdr:row>15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8</xdr:row>
      <xdr:rowOff>12700</xdr:rowOff>
    </xdr:from>
    <xdr:to>
      <xdr:col>6</xdr:col>
      <xdr:colOff>76200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117475</xdr:colOff>
      <xdr:row>3</xdr:row>
      <xdr:rowOff>19050</xdr:rowOff>
    </xdr:from>
    <xdr:to>
      <xdr:col>18</xdr:col>
      <xdr:colOff>422275</xdr:colOff>
      <xdr:row>13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azim Adedigba" refreshedDate="45194.336529513886" createdVersion="6" refreshedVersion="6" minRefreshableVersion="3" recordCount="171">
  <cacheSource type="worksheet">
    <worksheetSource ref="B4:L175" sheet="Sales Report Solved"/>
  </cacheSource>
  <cacheFields count="11">
    <cacheField name="Month" numFmtId="16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164">
      <sharedItems containsSemiMixedTypes="0" containsString="0" containsNumber="1" containsInteger="1" minValue="1109" maxValue="9822"/>
    </cacheField>
    <cacheField name="Product Description" numFmtId="164">
      <sharedItems/>
    </cacheField>
    <cacheField name="Store Cost" numFmtId="164">
      <sharedItems containsSemiMixedTypes="0" containsString="0" containsNumber="1" minValue="3" maxValue="344"/>
    </cacheField>
    <cacheField name="Sale Price" numFmtId="164">
      <sharedItems containsSemiMixedTypes="0" containsString="0" containsNumber="1" minValue="7" maxValue="502"/>
    </cacheField>
    <cacheField name="Profit" numFmtId="164">
      <sharedItems containsSemiMixedTypes="0" containsString="0" containsNumber="1" minValue="2.9999999999999991" maxValue="158"/>
    </cacheField>
    <cacheField name="Commision 10% if items cost less than $50 and 20% if items cost more than $50" numFmtId="164">
      <sharedItems containsSemiMixedTypes="0" containsString="0" containsNumber="1" minValue="0.29999999999999993" maxValue="31.6"/>
    </cacheField>
    <cacheField name="First Name" numFmtId="164">
      <sharedItems/>
    </cacheField>
    <cacheField name="Last Name" numFmtId="164">
      <sharedItems count="4">
        <s v="Barns"/>
        <s v="Hernandez"/>
        <s v="Smith"/>
        <s v="Johnson"/>
      </sharedItems>
    </cacheField>
    <cacheField name="Sale Location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Qazim Adedigba" refreshedDate="45194.521650462964" createdVersion="6" refreshedVersion="6" minRefreshableVersion="3" recordCount="52">
  <cacheSource type="worksheet">
    <worksheetSource ref="B4:O56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" maxValue="19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264.8642857142857" maxValue="64542"/>
    </cacheField>
    <cacheField name="Color" numFmtId="0">
      <sharedItems/>
    </cacheField>
    <cacheField name="Driver" numFmtId="0">
      <sharedItems count="17">
        <s v="Smriti"/>
        <s v="Mohan"/>
        <s v="Labonyo"/>
        <s v="Janardhan"/>
        <s v="Elati"/>
        <s v="Harvinder"/>
        <s v="Pralay"/>
        <s v="Yousef"/>
        <s v="Vignesh"/>
        <s v="Rodriguez"/>
        <s v="Santosh"/>
        <s v="Baburao"/>
        <s v="Tamanna"/>
        <s v="Harish"/>
        <s v="Chand"/>
        <s v="Svarna"/>
        <s v="P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4.2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4.2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3.5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3.5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3.5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4.2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3.5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4.2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3.5"/>
    <s v="Hellen"/>
    <x v="3"/>
    <s v="CA"/>
  </r>
  <r>
    <s v="July"/>
    <n v="1112"/>
    <n v="6622"/>
    <s v="5 Gal Chlorine"/>
    <n v="42"/>
    <n v="77"/>
    <n v="35"/>
    <n v="3.5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3.5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4.2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4.2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3.5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4.2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4.2"/>
    <s v="Doug"/>
    <x v="2"/>
    <s v="CA"/>
  </r>
  <r>
    <s v="Aug"/>
    <n v="1140"/>
    <n v="4421"/>
    <s v="Skimmer"/>
    <n v="45"/>
    <n v="87"/>
    <n v="42"/>
    <n v="4.2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4.2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4.2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4.2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3.5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4.2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4.2"/>
    <s v="Chalie"/>
    <x v="0"/>
    <s v="CA"/>
  </r>
  <r>
    <s v="Dec"/>
    <n v="1171"/>
    <n v="4421"/>
    <s v="Skimmer"/>
    <n v="45"/>
    <n v="87"/>
    <n v="42"/>
    <n v="4.2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s v="MH14BLR001"/>
    <s v="MH"/>
    <s v="MINI HUMVEE"/>
    <s v="BLR"/>
    <s v="BLUR"/>
    <s v="14"/>
    <n v="9"/>
    <n v="40326.800000000003"/>
    <n v="4480.7555555555555"/>
    <s v="Black"/>
    <x v="0"/>
    <n v="50000"/>
    <s v="YES"/>
    <s v="MH14BLRBLA001"/>
  </r>
  <r>
    <s v="MH14BLR002"/>
    <s v="MH"/>
    <s v="MINI HUMVEE"/>
    <s v="BLR"/>
    <s v="BLUR"/>
    <s v="14"/>
    <n v="9"/>
    <n v="44974.8"/>
    <n v="4997.2000000000007"/>
    <s v="White"/>
    <x v="1"/>
    <n v="50000"/>
    <s v="YES"/>
    <s v="MH14BLRWHI002"/>
  </r>
  <r>
    <s v="MH16BLR003"/>
    <s v="MH"/>
    <s v="MINI HUMVEE"/>
    <s v="BLR"/>
    <s v="BLUR"/>
    <s v="16"/>
    <n v="7"/>
    <n v="44946.5"/>
    <n v="6420.9285714285716"/>
    <s v="Green"/>
    <x v="2"/>
    <n v="50000"/>
    <s v="YES"/>
    <s v="MH16BLRGRE003"/>
  </r>
  <r>
    <s v="MH16BLR004"/>
    <s v="MH"/>
    <s v="MINI HUMVEE"/>
    <s v="BLR"/>
    <s v="BLUR"/>
    <s v="16"/>
    <n v="7"/>
    <n v="37558.800000000003"/>
    <n v="5365.5428571428574"/>
    <s v="Black"/>
    <x v="3"/>
    <n v="50000"/>
    <s v="YES"/>
    <s v="MH16BLRBLA004"/>
  </r>
  <r>
    <s v="MH16BLR005"/>
    <s v="MH"/>
    <s v="MINI HUMVEE"/>
    <s v="BLR"/>
    <s v="BLUR"/>
    <s v="16"/>
    <n v="7"/>
    <n v="36438.5"/>
    <n v="5205.5"/>
    <s v="White"/>
    <x v="0"/>
    <n v="50000"/>
    <s v="YES"/>
    <s v="MH16BLRWHI005"/>
  </r>
  <r>
    <s v="MH14SCR006"/>
    <s v="MH"/>
    <s v="MINI HUMVEE"/>
    <s v="SCR"/>
    <s v="SPORT CAR"/>
    <s v="14"/>
    <n v="9"/>
    <n v="46311.4"/>
    <n v="5145.7111111111117"/>
    <s v="Green"/>
    <x v="4"/>
    <n v="75000"/>
    <s v="YES"/>
    <s v="MH14SCRGRE006"/>
  </r>
  <r>
    <s v="MH14SCR007"/>
    <s v="MH"/>
    <s v="MINI HUMVEE"/>
    <s v="SCR"/>
    <s v="SPORT CAR"/>
    <s v="14"/>
    <n v="9"/>
    <n v="52229.5"/>
    <n v="5803.2777777777774"/>
    <s v="Green"/>
    <x v="2"/>
    <n v="75000"/>
    <s v="YES"/>
    <s v="MH14SCRGRE007"/>
  </r>
  <r>
    <s v="MH17SCR008"/>
    <s v="MH"/>
    <s v="MINI HUMVEE"/>
    <s v="SCR"/>
    <s v="SPORT CAR"/>
    <s v="17"/>
    <n v="6"/>
    <n v="35137"/>
    <n v="5856.166666666667"/>
    <s v="Black"/>
    <x v="5"/>
    <n v="75000"/>
    <s v="YES"/>
    <s v="MH17SCRBLA008"/>
  </r>
  <r>
    <s v="MH21SCR009"/>
    <s v="MH"/>
    <s v="MINI HUMVEE"/>
    <s v="SCR"/>
    <s v="SPORT CAR"/>
    <s v="21"/>
    <n v="2"/>
    <n v="27637.1"/>
    <n v="13818.55"/>
    <s v="Black"/>
    <x v="0"/>
    <n v="75000"/>
    <s v="YES"/>
    <s v="MH21SCRBLA009"/>
  </r>
  <r>
    <s v="MH21SCR010"/>
    <s v="MH"/>
    <s v="MINI HUMVEE"/>
    <s v="SCR"/>
    <s v="SPORT CAR"/>
    <s v="21"/>
    <n v="2"/>
    <n v="27534.799999999999"/>
    <n v="13767.4"/>
    <s v="White"/>
    <x v="6"/>
    <n v="75000"/>
    <s v="YES"/>
    <s v="MH21SCRWHI010"/>
  </r>
  <r>
    <s v="MH20SCR011"/>
    <s v="MH"/>
    <s v="MINI HUMVEE"/>
    <s v="SCR"/>
    <s v="SPORT CAR"/>
    <s v="20"/>
    <n v="3"/>
    <n v="19341.7"/>
    <n v="6447.2333333333336"/>
    <s v="White"/>
    <x v="7"/>
    <n v="75000"/>
    <s v="YES"/>
    <s v="MH20SCRWHI011"/>
  </r>
  <r>
    <s v="MH21SCR012"/>
    <s v="MH"/>
    <s v="MINI HUMVEE"/>
    <s v="SCR"/>
    <s v="SPORT CAR"/>
    <s v="21"/>
    <n v="2"/>
    <n v="22521.599999999999"/>
    <n v="11260.8"/>
    <s v="Black"/>
    <x v="8"/>
    <n v="75000"/>
    <s v="YES"/>
    <s v="MH21SCRBLA012"/>
  </r>
  <r>
    <s v="MH21SCR013"/>
    <s v="MH"/>
    <s v="MINI HUMVEE"/>
    <s v="SCR"/>
    <s v="SPORT CAR"/>
    <s v="21"/>
    <n v="2"/>
    <n v="13682.9"/>
    <n v="6841.45"/>
    <s v="Black"/>
    <x v="9"/>
    <n v="75000"/>
    <s v="YES"/>
    <s v="MH21SCRBLA013"/>
  </r>
  <r>
    <s v="MH21SCR013"/>
    <s v="MH"/>
    <s v="MINI HUMVEE"/>
    <s v="SCR"/>
    <s v="SPORT CAR"/>
    <s v="21"/>
    <n v="2"/>
    <n v="28464.799999999999"/>
    <n v="14232.4"/>
    <s v="White"/>
    <x v="10"/>
    <n v="100000"/>
    <s v="YES"/>
    <s v="MH21SCRWHI013"/>
  </r>
  <r>
    <s v="KI17SLT014"/>
    <s v="KI"/>
    <s v="KIA"/>
    <s v="SLT"/>
    <s v="SLINT"/>
    <s v="17"/>
    <n v="6"/>
    <n v="19421.099999999999"/>
    <n v="3236.85"/>
    <s v="Black"/>
    <x v="11"/>
    <n v="100000"/>
    <s v="YES"/>
    <s v="KI17SLTBLA014"/>
  </r>
  <r>
    <s v="KI20SLT015"/>
    <s v="KI"/>
    <s v="KIA"/>
    <s v="SLT"/>
    <s v="SLINT"/>
    <s v="20"/>
    <n v="3"/>
    <n v="14289.6"/>
    <n v="4763.2"/>
    <s v="White"/>
    <x v="12"/>
    <n v="100000"/>
    <s v="YES"/>
    <s v="KI20SLTWHI015"/>
  </r>
  <r>
    <s v="KI22SLT016"/>
    <s v="KI"/>
    <s v="KIA"/>
    <s v="SLT"/>
    <s v="SLINT"/>
    <s v="22"/>
    <n v="1"/>
    <n v="31144.400000000001"/>
    <n v="31144.400000000001"/>
    <s v="Black"/>
    <x v="13"/>
    <n v="100000"/>
    <s v="NO"/>
    <s v="KI22SLTBLA016"/>
  </r>
  <r>
    <s v="KI18SNT017"/>
    <s v="KI"/>
    <s v="KIA"/>
    <s v="SNT"/>
    <s v="SONATA"/>
    <s v="18"/>
    <n v="5"/>
    <n v="83162.7"/>
    <n v="16632.54"/>
    <s v="Black"/>
    <x v="10"/>
    <n v="100000"/>
    <s v="YES"/>
    <s v="KI18SNTBLA017"/>
  </r>
  <r>
    <s v="KI06SNT018"/>
    <s v="KI"/>
    <s v="KIA"/>
    <s v="SNT"/>
    <s v="SONATA"/>
    <s v="06"/>
    <n v="17"/>
    <n v="80685.8"/>
    <n v="4746.2235294117645"/>
    <s v="Blue"/>
    <x v="8"/>
    <n v="100000"/>
    <s v="YES"/>
    <s v="KI06SNTBLU018"/>
  </r>
  <r>
    <s v="KI08SNT019"/>
    <s v="KI"/>
    <s v="KIA"/>
    <s v="SNT"/>
    <s v="SONATA"/>
    <s v="08"/>
    <n v="15"/>
    <n v="114660.6"/>
    <n v="7644.04"/>
    <s v="Green"/>
    <x v="14"/>
    <n v="100000"/>
    <s v="YES"/>
    <s v="KI08SNTGRE019"/>
  </r>
  <r>
    <s v="TY04FRT020"/>
    <s v="TY"/>
    <s v="TOYOTA"/>
    <s v="FRT"/>
    <s v="FREIGHT"/>
    <s v="04"/>
    <n v="19"/>
    <n v="93382.6"/>
    <n v="4914.8736842105263"/>
    <s v="Black"/>
    <x v="15"/>
    <n v="100000"/>
    <s v="YES"/>
    <s v="TY04FRTBLA020"/>
  </r>
  <r>
    <s v="TY06FRT021"/>
    <s v="TY"/>
    <s v="TOYOTA"/>
    <s v="FRT"/>
    <s v="FREIGHT"/>
    <s v="06"/>
    <n v="17"/>
    <n v="85928"/>
    <n v="5054.588235294118"/>
    <s v="Green"/>
    <x v="4"/>
    <n v="100000"/>
    <s v="YES"/>
    <s v="TY06FRTGRE021"/>
  </r>
  <r>
    <s v="TY08FRT022"/>
    <s v="TY"/>
    <s v="TOYOTA"/>
    <s v="FRT"/>
    <s v="FREIGHT"/>
    <s v="08"/>
    <n v="15"/>
    <n v="67829.100000000006"/>
    <n v="4521.9400000000005"/>
    <s v="Black"/>
    <x v="0"/>
    <n v="100000"/>
    <s v="YES"/>
    <s v="TY08FRTBLA022"/>
  </r>
  <r>
    <s v="TY10FRT023"/>
    <s v="TY"/>
    <s v="TOYOTA"/>
    <s v="FRT"/>
    <s v="FREIGHT"/>
    <s v="10"/>
    <n v="13"/>
    <n v="48114.2"/>
    <n v="3701.0923076923073"/>
    <s v="White"/>
    <x v="5"/>
    <n v="100000"/>
    <s v="YES"/>
    <s v="TY10FRTWHI023"/>
  </r>
  <r>
    <s v="TY17FRT024"/>
    <s v="TY"/>
    <s v="TOYOTA"/>
    <s v="FRT"/>
    <s v="FREIGHT"/>
    <s v="17"/>
    <n v="6"/>
    <n v="64467.4"/>
    <n v="10744.566666666668"/>
    <s v="Red"/>
    <x v="16"/>
    <n v="100000"/>
    <s v="YES"/>
    <s v="TY17FRTRED024"/>
  </r>
  <r>
    <s v="TY10INV025"/>
    <s v="TY"/>
    <s v="TOYOTA"/>
    <s v="INV"/>
    <s v="INVUE"/>
    <s v="10"/>
    <n v="13"/>
    <n v="73444.399999999994"/>
    <n v="5649.5692307692307"/>
    <s v="Black"/>
    <x v="16"/>
    <n v="100000"/>
    <s v="YES"/>
    <s v="TY10INVBLA025"/>
  </r>
  <r>
    <s v="TY11INV026"/>
    <s v="TY"/>
    <s v="TOYOTA"/>
    <s v="INV"/>
    <s v="INVUE"/>
    <s v="11"/>
    <n v="12"/>
    <n v="17556.3"/>
    <n v="1463.0249999999999"/>
    <s v="Blue"/>
    <x v="6"/>
    <n v="100000"/>
    <s v="YES"/>
    <s v="TY11INVBLU026"/>
  </r>
  <r>
    <s v="TY22INV027"/>
    <s v="TY"/>
    <s v="TOYOTA"/>
    <s v="INV"/>
    <s v="INVUE"/>
    <s v="22"/>
    <n v="1"/>
    <n v="29601.9"/>
    <n v="29601.9"/>
    <s v="Black"/>
    <x v="10"/>
    <n v="100000"/>
    <s v="NO"/>
    <s v="TY22INVBLA027"/>
  </r>
  <r>
    <s v="TY20INV028"/>
    <s v="TY"/>
    <s v="TOYOTA"/>
    <s v="INV"/>
    <s v="INVUE"/>
    <s v="20"/>
    <n v="3"/>
    <n v="22128.2"/>
    <n v="7376.0666666666666"/>
    <s v="Blue"/>
    <x v="14"/>
    <n v="100000"/>
    <s v="YES"/>
    <s v="TY20INVBLU028"/>
  </r>
  <r>
    <s v="TY20FRT029"/>
    <s v="TY"/>
    <s v="TOYOTA"/>
    <s v="FRT"/>
    <s v="FREIGHT"/>
    <s v="20"/>
    <n v="3"/>
    <n v="82374"/>
    <n v="27458"/>
    <s v="White"/>
    <x v="9"/>
    <n v="75000"/>
    <s v="YES"/>
    <s v="TY20FRTWHI029"/>
  </r>
  <r>
    <s v="TM07NNO030"/>
    <s v="TM"/>
    <s v="TACOMA"/>
    <s v="NNO"/>
    <s v="NUNO"/>
    <s v="07"/>
    <n v="16"/>
    <n v="69891.899999999994"/>
    <n v="4368.2437499999996"/>
    <s v="Blue"/>
    <x v="3"/>
    <n v="75000"/>
    <s v="YES"/>
    <s v="TM07NNOBLU030"/>
  </r>
  <r>
    <s v="TM09NNO031"/>
    <s v="TM"/>
    <s v="TACOMA"/>
    <s v="NNO"/>
    <s v="NUNO"/>
    <s v="09"/>
    <n v="14"/>
    <n v="22573"/>
    <n v="1612.3571428571429"/>
    <s v="Blue"/>
    <x v="12"/>
    <n v="75000"/>
    <s v="YES"/>
    <s v="TM09NNOBLU031"/>
  </r>
  <r>
    <s v="TM18NNO032"/>
    <s v="TM"/>
    <s v="TACOMA"/>
    <s v="NNO"/>
    <s v="NUNO"/>
    <s v="18"/>
    <n v="5"/>
    <n v="33477.199999999997"/>
    <n v="6695.44"/>
    <s v="Black"/>
    <x v="15"/>
    <n v="75000"/>
    <s v="YES"/>
    <s v="TM18NNOBLA032"/>
  </r>
  <r>
    <s v="TM18NNO033"/>
    <s v="TM"/>
    <s v="TACOMA"/>
    <s v="NNO"/>
    <s v="NUNO"/>
    <s v="18"/>
    <n v="5"/>
    <n v="30555.3"/>
    <n v="6111.0599999999995"/>
    <s v="Black"/>
    <x v="2"/>
    <n v="75000"/>
    <s v="YES"/>
    <s v="TM18NNOBLA033"/>
  </r>
  <r>
    <s v="TM19NNO034"/>
    <s v="TM"/>
    <s v="TACOMA"/>
    <s v="NNO"/>
    <s v="NUNO"/>
    <s v="19"/>
    <n v="4"/>
    <n v="24513.200000000001"/>
    <n v="6128.3"/>
    <s v="Black"/>
    <x v="13"/>
    <n v="75000"/>
    <s v="YES"/>
    <s v="TM19NNOBLA034"/>
  </r>
  <r>
    <s v="TM20NNO035"/>
    <s v="TM"/>
    <s v="TACOMA"/>
    <s v="NNO"/>
    <s v="NUNO"/>
    <s v="20"/>
    <n v="3"/>
    <n v="13867.6"/>
    <n v="4622.5333333333338"/>
    <s v="Black"/>
    <x v="14"/>
    <n v="75000"/>
    <s v="YES"/>
    <s v="TM20NNOBLA035"/>
  </r>
  <r>
    <s v="TM21NNO036"/>
    <s v="TM"/>
    <s v="TACOMA"/>
    <s v="NNO"/>
    <s v="NUNO"/>
    <s v="21"/>
    <n v="2"/>
    <n v="60389.5"/>
    <n v="30194.75"/>
    <s v="White"/>
    <x v="5"/>
    <n v="100000"/>
    <s v="YES"/>
    <s v="TM21NNOWHI036"/>
  </r>
  <r>
    <s v="TM13TIG037"/>
    <s v="TM"/>
    <s v="TACOMA"/>
    <s v="TIG"/>
    <s v="TIGUA"/>
    <s v="13"/>
    <n v="10"/>
    <n v="50854.1"/>
    <n v="5085.41"/>
    <s v="Black"/>
    <x v="15"/>
    <n v="100000"/>
    <s v="YES"/>
    <s v="TM13TIGBLA037"/>
  </r>
  <r>
    <s v="TM15TIG038"/>
    <s v="TM"/>
    <s v="TACOMA"/>
    <s v="TIG"/>
    <s v="TIGUA"/>
    <s v="15"/>
    <n v="8"/>
    <n v="42504.6"/>
    <n v="5313.0749999999998"/>
    <s v="White"/>
    <x v="9"/>
    <n v="100000"/>
    <s v="YES"/>
    <s v="TM15TIGWHI038"/>
  </r>
  <r>
    <s v="TM16TIG039"/>
    <s v="TM"/>
    <s v="TACOMA"/>
    <s v="TIG"/>
    <s v="TIGUA"/>
    <s v="16"/>
    <n v="7"/>
    <n v="68658.899999999994"/>
    <n v="9808.4142857142851"/>
    <s v="Black"/>
    <x v="0"/>
    <n v="100000"/>
    <s v="YES"/>
    <s v="TM16TIGBLA039"/>
  </r>
  <r>
    <s v="TM09TIG040"/>
    <s v="TM"/>
    <s v="TACOMA"/>
    <s v="TIG"/>
    <s v="TIGUA"/>
    <s v="09"/>
    <n v="14"/>
    <n v="3708.1"/>
    <n v="264.8642857142857"/>
    <s v="Black"/>
    <x v="1"/>
    <n v="100000"/>
    <s v="YES"/>
    <s v="TM09TIGBLA040"/>
  </r>
  <r>
    <s v="TM22TIG041"/>
    <s v="TM"/>
    <s v="TACOMA"/>
    <s v="TIG"/>
    <s v="TIGUA"/>
    <s v="22"/>
    <n v="1"/>
    <n v="64542"/>
    <n v="64542"/>
    <s v="Blue"/>
    <x v="0"/>
    <n v="75000"/>
    <s v="NO"/>
    <s v="TM22TIGBLU041"/>
  </r>
  <r>
    <s v="MS12SFT042"/>
    <s v="MS"/>
    <s v="MITSUBISHI"/>
    <s v="SFT"/>
    <s v="SWIFT"/>
    <s v="12"/>
    <n v="11"/>
    <n v="42074.2"/>
    <n v="3824.9272727272723"/>
    <s v="Green"/>
    <x v="16"/>
    <n v="75000"/>
    <s v="YES"/>
    <s v="MS12SFTGRE042"/>
  </r>
  <r>
    <s v="MS15SFT043"/>
    <s v="MS"/>
    <s v="MITSUBISHI"/>
    <s v="SFT"/>
    <s v="SWIFT"/>
    <s v="15"/>
    <n v="8"/>
    <n v="27394.2"/>
    <n v="3424.2750000000001"/>
    <s v="Black"/>
    <x v="8"/>
    <n v="75000"/>
    <s v="YES"/>
    <s v="MS15SFTBLA043"/>
  </r>
  <r>
    <s v="MS19SFT044"/>
    <s v="MS"/>
    <s v="MITSUBISHI"/>
    <s v="SFT"/>
    <s v="SWIFT"/>
    <s v="19"/>
    <n v="4"/>
    <n v="79420.600000000006"/>
    <n v="19855.150000000001"/>
    <s v="Green"/>
    <x v="13"/>
    <n v="75000"/>
    <s v="YES"/>
    <s v="MS19SFTGRE044"/>
  </r>
  <r>
    <s v="MS07WGN045"/>
    <s v="MS"/>
    <s v="MITSUBISHI"/>
    <s v="WGN"/>
    <s v="WAGON"/>
    <s v="07"/>
    <n v="16"/>
    <n v="77243.100000000006"/>
    <n v="4827.6937500000004"/>
    <s v="Black"/>
    <x v="3"/>
    <n v="75000"/>
    <s v="YES"/>
    <s v="MS07WGNBLA045"/>
  </r>
  <r>
    <s v="MS08WGN046"/>
    <s v="MS"/>
    <s v="MITSUBISHI"/>
    <s v="WGN"/>
    <s v="WAGON"/>
    <s v="08"/>
    <n v="15"/>
    <n v="72527.199999999997"/>
    <n v="4835.1466666666665"/>
    <s v="White"/>
    <x v="11"/>
    <n v="75000"/>
    <s v="YES"/>
    <s v="MS08WGNWHI046"/>
  </r>
  <r>
    <s v="MS12WGN047"/>
    <s v="MS"/>
    <s v="MITSUBISHI"/>
    <s v="WGN"/>
    <s v="WAGON"/>
    <s v="12"/>
    <n v="11"/>
    <n v="52699.4"/>
    <n v="4790.8545454545456"/>
    <s v="Red"/>
    <x v="11"/>
    <n v="75000"/>
    <s v="YES"/>
    <s v="MS12WGNRED047"/>
  </r>
  <r>
    <s v="MS12WGN048"/>
    <s v="MS"/>
    <s v="MITSUBISHI"/>
    <s v="WGN"/>
    <s v="WAGON"/>
    <s v="12"/>
    <n v="11"/>
    <n v="29102.3"/>
    <n v="2645.6636363636362"/>
    <s v="Black"/>
    <x v="12"/>
    <n v="100000"/>
    <s v="YES"/>
    <s v="MS12WGNBLA048"/>
  </r>
  <r>
    <s v="HY19SNT049"/>
    <s v="HY"/>
    <s v="HYUNDAI"/>
    <s v="SNT"/>
    <s v="SONATA"/>
    <s v="19"/>
    <n v="4"/>
    <n v="22282"/>
    <n v="5570.5"/>
    <s v="Blue"/>
    <x v="1"/>
    <n v="100000"/>
    <s v="YES"/>
    <s v="HY19SNTBLU049"/>
  </r>
  <r>
    <s v="HY20SNT050"/>
    <s v="HY"/>
    <s v="HYUNDAI"/>
    <s v="SNT"/>
    <s v="SONATA"/>
    <s v="20"/>
    <n v="3"/>
    <n v="20223.900000000001"/>
    <n v="6741.3"/>
    <s v="Black"/>
    <x v="6"/>
    <n v="100000"/>
    <s v="YES"/>
    <s v="HY20SNTBLA050"/>
  </r>
  <r>
    <s v="HY21SNT051"/>
    <s v="HY"/>
    <s v="HYUNDAI"/>
    <s v="SNT"/>
    <s v="SONATA"/>
    <s v="21"/>
    <n v="2"/>
    <n v="22188.5"/>
    <n v="11094.25"/>
    <s v="Blue"/>
    <x v="4"/>
    <n v="100000"/>
    <s v="YES"/>
    <s v="HY21SNTBLU0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5:C10" firstHeaderRow="1" firstDataRow="1" firstDataCol="1"/>
  <pivotFields count="11">
    <pivotField showAll="0"/>
    <pivotField numFmtId="164" showAll="0"/>
    <pivotField numFmtId="164" showAll="0"/>
    <pivotField showAll="0"/>
    <pivotField numFmtId="164" showAll="0"/>
    <pivotField dataField="1" numFmtId="164" showAll="0"/>
    <pivotField numFmtId="164" showAll="0"/>
    <pivotField numFmtId="16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showDataAs="percentOfTotal" baseField="0" baseItem="0" numFmtId="9"/>
  </dataFields>
  <formats count="31">
    <format dxfId="59">
      <pivotArea type="all" dataOnly="0" outline="0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9" type="button" dataOnly="0" labelOnly="1" outline="0" axis="axisRow" fieldPosition="0"/>
    </format>
    <format dxfId="55">
      <pivotArea dataOnly="0" labelOnly="1" outline="0" axis="axisValues" fieldPosition="0"/>
    </format>
    <format dxfId="54">
      <pivotArea dataOnly="0" labelOnly="1" fieldPosition="0">
        <references count="1">
          <reference field="9" count="0"/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9" type="button" dataOnly="0" labelOnly="1" outline="0" axis="axisRow" fieldPosition="0"/>
    </format>
    <format dxfId="48">
      <pivotArea dataOnly="0" labelOnly="1" outline="0" axis="axisValues" fieldPosition="0"/>
    </format>
    <format dxfId="47">
      <pivotArea dataOnly="0" labelOnly="1" fieldPosition="0">
        <references count="1">
          <reference field="9" count="0"/>
        </references>
      </pivotArea>
    </format>
    <format dxfId="46">
      <pivotArea dataOnly="0" labelOnly="1" grandRow="1" outline="0" fieldPosition="0"/>
    </format>
    <format dxfId="45">
      <pivotArea dataOnly="0" labelOnly="1" outline="0" axis="axisValues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9" type="button" dataOnly="0" labelOnly="1" outline="0" axis="axisRow" fieldPosition="0"/>
    </format>
    <format dxfId="41">
      <pivotArea dataOnly="0" labelOnly="1" outline="0" axis="axisValues" fieldPosition="0"/>
    </format>
    <format dxfId="40">
      <pivotArea dataOnly="0" labelOnly="1" fieldPosition="0">
        <references count="1">
          <reference field="9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field="9" type="button" dataOnly="0" labelOnly="1" outline="0" axis="axisRow" fieldPosition="0"/>
    </format>
    <format dxfId="36">
      <pivotArea dataOnly="0" labelOnly="1" outline="0" axis="axisValues" fieldPosition="0"/>
    </format>
    <format dxfId="35">
      <pivotArea dataOnly="0" labelOnly="1" outline="0" axis="axisValues" fieldPosition="0"/>
    </format>
    <format dxfId="34">
      <pivotArea field="9" type="button" dataOnly="0" labelOnly="1" outline="0" axis="axisRow" fieldPosition="0"/>
    </format>
    <format dxfId="33">
      <pivotArea dataOnly="0" labelOnly="1" outline="0" axis="axisValues" fieldPosition="0"/>
    </format>
    <format dxfId="32">
      <pivotArea dataOnly="0" labelOnly="1" outline="0" axis="axisValues" fieldPosition="0"/>
    </format>
    <format dxfId="31">
      <pivotArea outline="0" fieldPosition="0">
        <references count="1">
          <reference field="4294967294" count="1">
            <x v="0"/>
          </reference>
        </references>
      </pivotArea>
    </format>
    <format dxfId="30">
      <pivotArea outline="0" collapsedLevelsAreSubtotals="1" fieldPosition="0"/>
    </format>
    <format dxfId="29">
      <pivotArea outline="0" collapsedLevelsAreSubtotals="1" fieldPosition="0"/>
    </format>
  </format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B2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3"/>
        <item x="5"/>
        <item x="3"/>
        <item x="2"/>
        <item x="1"/>
        <item x="16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 numFmtId="43"/>
  </dataFields>
  <formats count="27">
    <format dxfId="28">
      <pivotArea type="all" dataOnly="0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0" type="button" dataOnly="0" labelOnly="1" outline="0" axis="axisRow" fieldPosition="0"/>
    </format>
    <format dxfId="24">
      <pivotArea dataOnly="0" labelOnly="1" outline="0" axis="axisValues" fieldPosition="0"/>
    </format>
    <format dxfId="23">
      <pivotArea dataOnly="0" labelOnly="1" fieldPosition="0">
        <references count="1">
          <reference field="10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10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1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dataOnly="0" labelOnly="1" outline="0" axis="axisValues" fieldPosition="0"/>
    </format>
    <format dxfId="10">
      <pivotArea field="10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outline="0" axis="axisValues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collapsedLevelsAreSubtotals="1" fieldPosition="0">
        <references count="1">
          <reference field="10" count="1">
            <x v="0"/>
          </reference>
        </references>
      </pivotArea>
    </format>
    <format dxfId="4">
      <pivotArea dataOnly="0" labelOnly="1" fieldPosition="0">
        <references count="1">
          <reference field="10" count="1">
            <x v="0"/>
          </reference>
        </references>
      </pivotArea>
    </format>
    <format dxfId="3">
      <pivotArea outline="0" collapsedLevelsAreSubtotals="1" fieldPosition="0"/>
    </format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9"/>
  <sheetViews>
    <sheetView topLeftCell="A12" zoomScale="94" zoomScaleNormal="94" workbookViewId="0">
      <selection activeCell="B26" sqref="B26"/>
    </sheetView>
  </sheetViews>
  <sheetFormatPr defaultRowHeight="16" x14ac:dyDescent="0.35"/>
  <cols>
    <col min="1" max="1" width="2" style="1" customWidth="1"/>
    <col min="2" max="2" width="22.6328125" style="1" bestFit="1" customWidth="1"/>
    <col min="3" max="3" width="13.81640625" style="1" bestFit="1" customWidth="1"/>
    <col min="4" max="4" width="16.81640625" style="1" bestFit="1" customWidth="1"/>
    <col min="5" max="5" width="19.54296875" style="1" customWidth="1"/>
    <col min="6" max="6" width="12.90625" style="1" bestFit="1" customWidth="1"/>
    <col min="7" max="7" width="11.7265625" style="1" customWidth="1"/>
    <col min="8" max="8" width="13.36328125" style="1" customWidth="1"/>
    <col min="9" max="9" width="9.36328125" style="1" bestFit="1" customWidth="1"/>
    <col min="10" max="10" width="12.453125" style="1" bestFit="1" customWidth="1"/>
    <col min="11" max="11" width="8.7265625" style="1"/>
    <col min="12" max="14" width="9.36328125" style="1" bestFit="1" customWidth="1"/>
    <col min="15" max="29" width="12.6328125" style="1" customWidth="1"/>
    <col min="30" max="30" width="15.6328125" style="1" customWidth="1"/>
    <col min="31" max="31" width="12.90625" style="1" bestFit="1" customWidth="1"/>
    <col min="32" max="16384" width="8.7265625" style="1"/>
  </cols>
  <sheetData>
    <row r="1" spans="2:31" ht="17.5" x14ac:dyDescent="0.35">
      <c r="B1" s="3" t="s">
        <v>3</v>
      </c>
    </row>
    <row r="2" spans="2:31" ht="35" x14ac:dyDescent="0.35">
      <c r="E2" s="3" t="s">
        <v>4</v>
      </c>
      <c r="J2" s="3" t="s">
        <v>49</v>
      </c>
      <c r="O2" s="3" t="s">
        <v>50</v>
      </c>
      <c r="T2" s="4" t="s">
        <v>51</v>
      </c>
      <c r="Y2" s="4" t="s">
        <v>52</v>
      </c>
    </row>
    <row r="3" spans="2:31" ht="17.5" x14ac:dyDescent="0.35">
      <c r="B3" s="9" t="s">
        <v>0</v>
      </c>
      <c r="C3" s="9" t="s">
        <v>1</v>
      </c>
      <c r="D3" s="8" t="s">
        <v>2</v>
      </c>
      <c r="E3" s="10">
        <v>44927</v>
      </c>
      <c r="F3" s="10">
        <f>E3+7</f>
        <v>44934</v>
      </c>
      <c r="G3" s="10">
        <f t="shared" ref="G3:I3" si="0">F3+7</f>
        <v>44941</v>
      </c>
      <c r="H3" s="10">
        <f t="shared" si="0"/>
        <v>44948</v>
      </c>
      <c r="I3" s="10">
        <f t="shared" si="0"/>
        <v>44955</v>
      </c>
      <c r="J3" s="11">
        <v>44927</v>
      </c>
      <c r="K3" s="11">
        <f>J3+7</f>
        <v>44934</v>
      </c>
      <c r="L3" s="11">
        <f t="shared" ref="L3:N3" si="1">K3+7</f>
        <v>44941</v>
      </c>
      <c r="M3" s="11">
        <f t="shared" si="1"/>
        <v>44948</v>
      </c>
      <c r="N3" s="11">
        <f t="shared" si="1"/>
        <v>44955</v>
      </c>
      <c r="O3" s="10">
        <v>44927</v>
      </c>
      <c r="P3" s="10">
        <f>O3+7</f>
        <v>44934</v>
      </c>
      <c r="Q3" s="10">
        <f t="shared" ref="Q3:S3" si="2">P3+7</f>
        <v>44941</v>
      </c>
      <c r="R3" s="10">
        <f t="shared" si="2"/>
        <v>44948</v>
      </c>
      <c r="S3" s="10">
        <f t="shared" si="2"/>
        <v>44955</v>
      </c>
      <c r="T3" s="11">
        <v>44927</v>
      </c>
      <c r="U3" s="11">
        <f>T3+7</f>
        <v>44934</v>
      </c>
      <c r="V3" s="11">
        <f t="shared" ref="V3:X3" si="3">U3+7</f>
        <v>44941</v>
      </c>
      <c r="W3" s="11">
        <f t="shared" si="3"/>
        <v>44948</v>
      </c>
      <c r="X3" s="11">
        <f t="shared" si="3"/>
        <v>44955</v>
      </c>
      <c r="Y3" s="10">
        <v>44927</v>
      </c>
      <c r="Z3" s="10">
        <f>Y3+7</f>
        <v>44934</v>
      </c>
      <c r="AA3" s="10">
        <f t="shared" ref="AA3:AC3" si="4">Z3+7</f>
        <v>44941</v>
      </c>
      <c r="AB3" s="10">
        <f t="shared" si="4"/>
        <v>44948</v>
      </c>
      <c r="AC3" s="10">
        <f t="shared" si="4"/>
        <v>44955</v>
      </c>
      <c r="AD3" s="11" t="s">
        <v>54</v>
      </c>
      <c r="AE3" s="10" t="s">
        <v>55</v>
      </c>
    </row>
    <row r="4" spans="2:31" x14ac:dyDescent="0.35">
      <c r="B4" s="5" t="s">
        <v>5</v>
      </c>
      <c r="C4" s="5" t="s">
        <v>6</v>
      </c>
      <c r="D4" s="6">
        <v>9.5</v>
      </c>
      <c r="E4" s="5">
        <v>40</v>
      </c>
      <c r="F4" s="5">
        <v>37</v>
      </c>
      <c r="G4" s="5">
        <v>39</v>
      </c>
      <c r="H4" s="5">
        <v>45</v>
      </c>
      <c r="I4" s="5">
        <v>40</v>
      </c>
      <c r="J4" s="7">
        <f>IF(E4&gt;40,E4-40,0)</f>
        <v>0</v>
      </c>
      <c r="K4" s="7">
        <f t="shared" ref="K4:K23" si="5">IF(F4&gt;40,F4-40,0)</f>
        <v>0</v>
      </c>
      <c r="L4" s="7">
        <f t="shared" ref="L4:L23" si="6">IF(G4&gt;40,G4-40,0)</f>
        <v>0</v>
      </c>
      <c r="M4" s="7">
        <f t="shared" ref="M4:M23" si="7">IF(H4&gt;40,H4-40,0)</f>
        <v>5</v>
      </c>
      <c r="N4" s="7">
        <f t="shared" ref="N4:N23" si="8">IF(I4&gt;40,I4-40,0)</f>
        <v>0</v>
      </c>
      <c r="O4" s="12">
        <f>E4*$D4</f>
        <v>380</v>
      </c>
      <c r="P4" s="12">
        <f t="shared" ref="P4:P23" si="9">F4*$D4</f>
        <v>351.5</v>
      </c>
      <c r="Q4" s="12">
        <f t="shared" ref="Q4:Q23" si="10">G4*$D4</f>
        <v>370.5</v>
      </c>
      <c r="R4" s="12">
        <f t="shared" ref="R4:R23" si="11">H4*$D4</f>
        <v>427.5</v>
      </c>
      <c r="S4" s="12">
        <f t="shared" ref="S4:S23" si="12">I4*$D4</f>
        <v>380</v>
      </c>
      <c r="T4" s="6">
        <f>$J4*0.6*$D4</f>
        <v>0</v>
      </c>
      <c r="U4" s="6">
        <f t="shared" ref="U4:X23" si="13">$J4*0.6*$D4</f>
        <v>0</v>
      </c>
      <c r="V4" s="6">
        <f t="shared" si="13"/>
        <v>0</v>
      </c>
      <c r="W4" s="6">
        <f t="shared" si="13"/>
        <v>0</v>
      </c>
      <c r="X4" s="6">
        <f t="shared" si="13"/>
        <v>0</v>
      </c>
      <c r="Y4" s="12">
        <f>O4+T4</f>
        <v>380</v>
      </c>
      <c r="Z4" s="12">
        <f t="shared" ref="Z4:Z23" si="14">P4+U4</f>
        <v>351.5</v>
      </c>
      <c r="AA4" s="12">
        <f t="shared" ref="AA4:AA23" si="15">Q4+V4</f>
        <v>370.5</v>
      </c>
      <c r="AB4" s="12">
        <f t="shared" ref="AB4:AB23" si="16">R4+W4</f>
        <v>427.5</v>
      </c>
      <c r="AC4" s="12">
        <f t="shared" ref="AC4:AC23" si="17">S4+X4</f>
        <v>380</v>
      </c>
      <c r="AD4" s="6">
        <f>SUM(Y4:AC4)</f>
        <v>1909.5</v>
      </c>
      <c r="AE4" s="5">
        <f>SUM(E4:I4)</f>
        <v>201</v>
      </c>
    </row>
    <row r="5" spans="2:31" x14ac:dyDescent="0.35">
      <c r="B5" s="5" t="s">
        <v>7</v>
      </c>
      <c r="C5" s="5" t="s">
        <v>8</v>
      </c>
      <c r="D5" s="6">
        <v>8</v>
      </c>
      <c r="E5" s="5">
        <v>42</v>
      </c>
      <c r="F5" s="5">
        <v>40</v>
      </c>
      <c r="G5" s="5">
        <v>45</v>
      </c>
      <c r="H5" s="5">
        <v>36</v>
      </c>
      <c r="I5" s="5">
        <v>28</v>
      </c>
      <c r="J5" s="7">
        <f t="shared" ref="J5:J23" si="18">IF(E5&gt;40,E5-40,0)</f>
        <v>2</v>
      </c>
      <c r="K5" s="7">
        <f t="shared" si="5"/>
        <v>0</v>
      </c>
      <c r="L5" s="7">
        <f t="shared" si="6"/>
        <v>5</v>
      </c>
      <c r="M5" s="7">
        <f t="shared" si="7"/>
        <v>0</v>
      </c>
      <c r="N5" s="7">
        <f t="shared" si="8"/>
        <v>0</v>
      </c>
      <c r="O5" s="12">
        <f t="shared" ref="O5:O23" si="19">E5*$D5</f>
        <v>336</v>
      </c>
      <c r="P5" s="12">
        <f t="shared" si="9"/>
        <v>320</v>
      </c>
      <c r="Q5" s="12">
        <f t="shared" si="10"/>
        <v>360</v>
      </c>
      <c r="R5" s="12">
        <f t="shared" si="11"/>
        <v>288</v>
      </c>
      <c r="S5" s="12">
        <f t="shared" si="12"/>
        <v>224</v>
      </c>
      <c r="T5" s="6">
        <f t="shared" ref="T5:T20" si="20">$J5*0.6*$D5</f>
        <v>9.6</v>
      </c>
      <c r="U5" s="6">
        <f t="shared" si="13"/>
        <v>9.6</v>
      </c>
      <c r="V5" s="6">
        <f t="shared" si="13"/>
        <v>9.6</v>
      </c>
      <c r="W5" s="6">
        <f t="shared" si="13"/>
        <v>9.6</v>
      </c>
      <c r="X5" s="6">
        <f t="shared" si="13"/>
        <v>9.6</v>
      </c>
      <c r="Y5" s="12">
        <f t="shared" ref="Y5:Y23" si="21">O5+T5</f>
        <v>345.6</v>
      </c>
      <c r="Z5" s="12">
        <f t="shared" si="14"/>
        <v>329.6</v>
      </c>
      <c r="AA5" s="12">
        <f t="shared" si="15"/>
        <v>369.6</v>
      </c>
      <c r="AB5" s="12">
        <f t="shared" si="16"/>
        <v>297.60000000000002</v>
      </c>
      <c r="AC5" s="12">
        <f t="shared" si="17"/>
        <v>233.6</v>
      </c>
      <c r="AD5" s="6">
        <f t="shared" ref="AD5:AD23" si="22">SUM(Y5:AC5)</f>
        <v>1576</v>
      </c>
      <c r="AE5" s="5">
        <f t="shared" ref="AE5:AE23" si="23">SUM(E5:I5)</f>
        <v>191</v>
      </c>
    </row>
    <row r="6" spans="2:31" x14ac:dyDescent="0.35">
      <c r="B6" s="5" t="s">
        <v>9</v>
      </c>
      <c r="C6" s="5" t="s">
        <v>10</v>
      </c>
      <c r="D6" s="6">
        <v>12</v>
      </c>
      <c r="E6" s="5">
        <v>25</v>
      </c>
      <c r="F6" s="5">
        <v>34</v>
      </c>
      <c r="G6" s="5">
        <v>37</v>
      </c>
      <c r="H6" s="5">
        <v>40</v>
      </c>
      <c r="I6" s="5">
        <v>29</v>
      </c>
      <c r="J6" s="7">
        <f t="shared" si="18"/>
        <v>0</v>
      </c>
      <c r="K6" s="7">
        <f t="shared" si="5"/>
        <v>0</v>
      </c>
      <c r="L6" s="7">
        <f t="shared" si="6"/>
        <v>0</v>
      </c>
      <c r="M6" s="7">
        <f t="shared" si="7"/>
        <v>0</v>
      </c>
      <c r="N6" s="7">
        <f t="shared" si="8"/>
        <v>0</v>
      </c>
      <c r="O6" s="12">
        <f t="shared" si="19"/>
        <v>300</v>
      </c>
      <c r="P6" s="12">
        <f t="shared" si="9"/>
        <v>408</v>
      </c>
      <c r="Q6" s="12">
        <f t="shared" si="10"/>
        <v>444</v>
      </c>
      <c r="R6" s="12">
        <f t="shared" si="11"/>
        <v>480</v>
      </c>
      <c r="S6" s="12">
        <f t="shared" si="12"/>
        <v>348</v>
      </c>
      <c r="T6" s="6">
        <f t="shared" si="20"/>
        <v>0</v>
      </c>
      <c r="U6" s="6">
        <f t="shared" si="13"/>
        <v>0</v>
      </c>
      <c r="V6" s="6">
        <f t="shared" si="13"/>
        <v>0</v>
      </c>
      <c r="W6" s="6">
        <f t="shared" si="13"/>
        <v>0</v>
      </c>
      <c r="X6" s="6">
        <f t="shared" si="13"/>
        <v>0</v>
      </c>
      <c r="Y6" s="12">
        <f t="shared" si="21"/>
        <v>300</v>
      </c>
      <c r="Z6" s="12">
        <f t="shared" si="14"/>
        <v>408</v>
      </c>
      <c r="AA6" s="12">
        <f t="shared" si="15"/>
        <v>444</v>
      </c>
      <c r="AB6" s="12">
        <f t="shared" si="16"/>
        <v>480</v>
      </c>
      <c r="AC6" s="12">
        <f t="shared" si="17"/>
        <v>348</v>
      </c>
      <c r="AD6" s="6">
        <f t="shared" si="22"/>
        <v>1980</v>
      </c>
      <c r="AE6" s="5">
        <f t="shared" si="23"/>
        <v>165</v>
      </c>
    </row>
    <row r="7" spans="2:31" x14ac:dyDescent="0.35">
      <c r="B7" s="5" t="s">
        <v>11</v>
      </c>
      <c r="C7" s="5" t="s">
        <v>12</v>
      </c>
      <c r="D7" s="6">
        <v>14</v>
      </c>
      <c r="E7" s="5">
        <v>39</v>
      </c>
      <c r="F7" s="5">
        <v>40</v>
      </c>
      <c r="G7" s="5">
        <v>43</v>
      </c>
      <c r="H7" s="5">
        <v>41</v>
      </c>
      <c r="I7" s="5">
        <v>45</v>
      </c>
      <c r="J7" s="7">
        <f t="shared" si="18"/>
        <v>0</v>
      </c>
      <c r="K7" s="7">
        <f t="shared" si="5"/>
        <v>0</v>
      </c>
      <c r="L7" s="7">
        <f t="shared" si="6"/>
        <v>3</v>
      </c>
      <c r="M7" s="7">
        <f t="shared" si="7"/>
        <v>1</v>
      </c>
      <c r="N7" s="7">
        <f t="shared" si="8"/>
        <v>5</v>
      </c>
      <c r="O7" s="12">
        <f t="shared" si="19"/>
        <v>546</v>
      </c>
      <c r="P7" s="12">
        <f t="shared" si="9"/>
        <v>560</v>
      </c>
      <c r="Q7" s="12">
        <f t="shared" si="10"/>
        <v>602</v>
      </c>
      <c r="R7" s="12">
        <f t="shared" si="11"/>
        <v>574</v>
      </c>
      <c r="S7" s="12">
        <f t="shared" si="12"/>
        <v>630</v>
      </c>
      <c r="T7" s="6">
        <f t="shared" si="20"/>
        <v>0</v>
      </c>
      <c r="U7" s="6">
        <f t="shared" si="13"/>
        <v>0</v>
      </c>
      <c r="V7" s="6">
        <f t="shared" si="13"/>
        <v>0</v>
      </c>
      <c r="W7" s="6">
        <f t="shared" si="13"/>
        <v>0</v>
      </c>
      <c r="X7" s="6">
        <f t="shared" si="13"/>
        <v>0</v>
      </c>
      <c r="Y7" s="12">
        <f t="shared" si="21"/>
        <v>546</v>
      </c>
      <c r="Z7" s="12">
        <f t="shared" si="14"/>
        <v>560</v>
      </c>
      <c r="AA7" s="12">
        <f t="shared" si="15"/>
        <v>602</v>
      </c>
      <c r="AB7" s="12">
        <f t="shared" si="16"/>
        <v>574</v>
      </c>
      <c r="AC7" s="12">
        <f t="shared" si="17"/>
        <v>630</v>
      </c>
      <c r="AD7" s="6">
        <f t="shared" si="22"/>
        <v>2912</v>
      </c>
      <c r="AE7" s="5">
        <f t="shared" si="23"/>
        <v>208</v>
      </c>
    </row>
    <row r="8" spans="2:31" x14ac:dyDescent="0.35">
      <c r="B8" s="5" t="s">
        <v>13</v>
      </c>
      <c r="C8" s="5" t="s">
        <v>14</v>
      </c>
      <c r="D8" s="6">
        <v>9</v>
      </c>
      <c r="E8" s="5">
        <v>44</v>
      </c>
      <c r="F8" s="5">
        <v>45</v>
      </c>
      <c r="G8" s="5">
        <v>43</v>
      </c>
      <c r="H8" s="5">
        <v>34</v>
      </c>
      <c r="I8" s="5">
        <v>40</v>
      </c>
      <c r="J8" s="7">
        <f t="shared" si="18"/>
        <v>4</v>
      </c>
      <c r="K8" s="7">
        <f t="shared" si="5"/>
        <v>5</v>
      </c>
      <c r="L8" s="7">
        <f t="shared" si="6"/>
        <v>3</v>
      </c>
      <c r="M8" s="7">
        <f t="shared" si="7"/>
        <v>0</v>
      </c>
      <c r="N8" s="7">
        <f t="shared" si="8"/>
        <v>0</v>
      </c>
      <c r="O8" s="12">
        <f t="shared" si="19"/>
        <v>396</v>
      </c>
      <c r="P8" s="12">
        <f t="shared" si="9"/>
        <v>405</v>
      </c>
      <c r="Q8" s="12">
        <f t="shared" si="10"/>
        <v>387</v>
      </c>
      <c r="R8" s="12">
        <f t="shared" si="11"/>
        <v>306</v>
      </c>
      <c r="S8" s="12">
        <f t="shared" si="12"/>
        <v>360</v>
      </c>
      <c r="T8" s="6">
        <f t="shared" si="20"/>
        <v>21.599999999999998</v>
      </c>
      <c r="U8" s="6">
        <f t="shared" si="13"/>
        <v>21.599999999999998</v>
      </c>
      <c r="V8" s="6">
        <f t="shared" si="13"/>
        <v>21.599999999999998</v>
      </c>
      <c r="W8" s="6">
        <f t="shared" si="13"/>
        <v>21.599999999999998</v>
      </c>
      <c r="X8" s="6">
        <f t="shared" si="13"/>
        <v>21.599999999999998</v>
      </c>
      <c r="Y8" s="12">
        <f t="shared" si="21"/>
        <v>417.6</v>
      </c>
      <c r="Z8" s="12">
        <f t="shared" si="14"/>
        <v>426.6</v>
      </c>
      <c r="AA8" s="12">
        <f t="shared" si="15"/>
        <v>408.6</v>
      </c>
      <c r="AB8" s="12">
        <f t="shared" si="16"/>
        <v>327.60000000000002</v>
      </c>
      <c r="AC8" s="12">
        <f t="shared" si="17"/>
        <v>381.6</v>
      </c>
      <c r="AD8" s="6">
        <f t="shared" si="22"/>
        <v>1962</v>
      </c>
      <c r="AE8" s="5">
        <f t="shared" si="23"/>
        <v>206</v>
      </c>
    </row>
    <row r="9" spans="2:31" x14ac:dyDescent="0.35">
      <c r="B9" s="5" t="s">
        <v>15</v>
      </c>
      <c r="C9" s="5" t="s">
        <v>16</v>
      </c>
      <c r="D9" s="6">
        <v>10</v>
      </c>
      <c r="E9" s="5">
        <v>38</v>
      </c>
      <c r="F9" s="5">
        <v>45</v>
      </c>
      <c r="G9" s="5">
        <v>41</v>
      </c>
      <c r="H9" s="5">
        <v>40</v>
      </c>
      <c r="I9" s="5">
        <v>36</v>
      </c>
      <c r="J9" s="7">
        <f t="shared" si="18"/>
        <v>0</v>
      </c>
      <c r="K9" s="7">
        <f t="shared" si="5"/>
        <v>5</v>
      </c>
      <c r="L9" s="7">
        <f t="shared" si="6"/>
        <v>1</v>
      </c>
      <c r="M9" s="7">
        <f t="shared" si="7"/>
        <v>0</v>
      </c>
      <c r="N9" s="7">
        <f t="shared" si="8"/>
        <v>0</v>
      </c>
      <c r="O9" s="12">
        <f t="shared" si="19"/>
        <v>380</v>
      </c>
      <c r="P9" s="12">
        <f t="shared" si="9"/>
        <v>450</v>
      </c>
      <c r="Q9" s="12">
        <f t="shared" si="10"/>
        <v>410</v>
      </c>
      <c r="R9" s="12">
        <f t="shared" si="11"/>
        <v>400</v>
      </c>
      <c r="S9" s="12">
        <f t="shared" si="12"/>
        <v>360</v>
      </c>
      <c r="T9" s="6">
        <f t="shared" si="20"/>
        <v>0</v>
      </c>
      <c r="U9" s="6">
        <f t="shared" si="13"/>
        <v>0</v>
      </c>
      <c r="V9" s="6">
        <f t="shared" si="13"/>
        <v>0</v>
      </c>
      <c r="W9" s="6">
        <f t="shared" si="13"/>
        <v>0</v>
      </c>
      <c r="X9" s="6">
        <f t="shared" si="13"/>
        <v>0</v>
      </c>
      <c r="Y9" s="12">
        <f t="shared" si="21"/>
        <v>380</v>
      </c>
      <c r="Z9" s="12">
        <f t="shared" si="14"/>
        <v>450</v>
      </c>
      <c r="AA9" s="12">
        <f t="shared" si="15"/>
        <v>410</v>
      </c>
      <c r="AB9" s="12">
        <f t="shared" si="16"/>
        <v>400</v>
      </c>
      <c r="AC9" s="12">
        <f t="shared" si="17"/>
        <v>360</v>
      </c>
      <c r="AD9" s="6">
        <f t="shared" si="22"/>
        <v>2000</v>
      </c>
      <c r="AE9" s="5">
        <f t="shared" si="23"/>
        <v>200</v>
      </c>
    </row>
    <row r="10" spans="2:31" x14ac:dyDescent="0.35">
      <c r="B10" s="5" t="s">
        <v>17</v>
      </c>
      <c r="C10" s="5" t="s">
        <v>57</v>
      </c>
      <c r="D10" s="6">
        <v>17</v>
      </c>
      <c r="E10" s="5">
        <v>40</v>
      </c>
      <c r="F10" s="5">
        <v>43</v>
      </c>
      <c r="G10" s="5">
        <v>26</v>
      </c>
      <c r="H10" s="5">
        <v>17</v>
      </c>
      <c r="I10" s="5">
        <v>45</v>
      </c>
      <c r="J10" s="7">
        <f t="shared" si="18"/>
        <v>0</v>
      </c>
      <c r="K10" s="7">
        <f t="shared" si="5"/>
        <v>3</v>
      </c>
      <c r="L10" s="7">
        <f t="shared" si="6"/>
        <v>0</v>
      </c>
      <c r="M10" s="7">
        <f t="shared" si="7"/>
        <v>0</v>
      </c>
      <c r="N10" s="7">
        <f t="shared" si="8"/>
        <v>5</v>
      </c>
      <c r="O10" s="12">
        <f t="shared" si="19"/>
        <v>680</v>
      </c>
      <c r="P10" s="12">
        <f t="shared" si="9"/>
        <v>731</v>
      </c>
      <c r="Q10" s="12">
        <f t="shared" si="10"/>
        <v>442</v>
      </c>
      <c r="R10" s="12">
        <f t="shared" si="11"/>
        <v>289</v>
      </c>
      <c r="S10" s="12">
        <f t="shared" si="12"/>
        <v>765</v>
      </c>
      <c r="T10" s="6">
        <f t="shared" si="20"/>
        <v>0</v>
      </c>
      <c r="U10" s="6">
        <f t="shared" si="13"/>
        <v>0</v>
      </c>
      <c r="V10" s="6">
        <f t="shared" si="13"/>
        <v>0</v>
      </c>
      <c r="W10" s="6">
        <f t="shared" si="13"/>
        <v>0</v>
      </c>
      <c r="X10" s="6">
        <f t="shared" si="13"/>
        <v>0</v>
      </c>
      <c r="Y10" s="12">
        <f t="shared" si="21"/>
        <v>680</v>
      </c>
      <c r="Z10" s="12">
        <f t="shared" si="14"/>
        <v>731</v>
      </c>
      <c r="AA10" s="12">
        <f t="shared" si="15"/>
        <v>442</v>
      </c>
      <c r="AB10" s="12">
        <f t="shared" si="16"/>
        <v>289</v>
      </c>
      <c r="AC10" s="12">
        <f t="shared" si="17"/>
        <v>765</v>
      </c>
      <c r="AD10" s="6">
        <f t="shared" si="22"/>
        <v>2907</v>
      </c>
      <c r="AE10" s="5">
        <f t="shared" si="23"/>
        <v>171</v>
      </c>
    </row>
    <row r="11" spans="2:31" x14ac:dyDescent="0.35">
      <c r="B11" s="5" t="s">
        <v>18</v>
      </c>
      <c r="C11" s="5" t="s">
        <v>19</v>
      </c>
      <c r="D11" s="6">
        <v>13.5</v>
      </c>
      <c r="E11" s="5">
        <v>42</v>
      </c>
      <c r="F11" s="5">
        <v>34</v>
      </c>
      <c r="G11" s="5">
        <v>45</v>
      </c>
      <c r="H11" s="5">
        <v>34</v>
      </c>
      <c r="I11" s="5">
        <v>40</v>
      </c>
      <c r="J11" s="7">
        <f t="shared" si="18"/>
        <v>2</v>
      </c>
      <c r="K11" s="7">
        <f t="shared" si="5"/>
        <v>0</v>
      </c>
      <c r="L11" s="7">
        <f t="shared" si="6"/>
        <v>5</v>
      </c>
      <c r="M11" s="7">
        <f t="shared" si="7"/>
        <v>0</v>
      </c>
      <c r="N11" s="7">
        <f t="shared" si="8"/>
        <v>0</v>
      </c>
      <c r="O11" s="12">
        <f t="shared" si="19"/>
        <v>567</v>
      </c>
      <c r="P11" s="12">
        <f t="shared" si="9"/>
        <v>459</v>
      </c>
      <c r="Q11" s="12">
        <f t="shared" si="10"/>
        <v>607.5</v>
      </c>
      <c r="R11" s="12">
        <f t="shared" si="11"/>
        <v>459</v>
      </c>
      <c r="S11" s="12">
        <f t="shared" si="12"/>
        <v>540</v>
      </c>
      <c r="T11" s="6">
        <f t="shared" si="20"/>
        <v>16.2</v>
      </c>
      <c r="U11" s="6">
        <f t="shared" si="13"/>
        <v>16.2</v>
      </c>
      <c r="V11" s="6">
        <f t="shared" si="13"/>
        <v>16.2</v>
      </c>
      <c r="W11" s="6">
        <f t="shared" si="13"/>
        <v>16.2</v>
      </c>
      <c r="X11" s="6">
        <f t="shared" si="13"/>
        <v>16.2</v>
      </c>
      <c r="Y11" s="12">
        <f t="shared" si="21"/>
        <v>583.20000000000005</v>
      </c>
      <c r="Z11" s="12">
        <f t="shared" si="14"/>
        <v>475.2</v>
      </c>
      <c r="AA11" s="12">
        <f t="shared" si="15"/>
        <v>623.70000000000005</v>
      </c>
      <c r="AB11" s="12">
        <f t="shared" si="16"/>
        <v>475.2</v>
      </c>
      <c r="AC11" s="12">
        <f t="shared" si="17"/>
        <v>556.20000000000005</v>
      </c>
      <c r="AD11" s="6">
        <f t="shared" si="22"/>
        <v>2713.5</v>
      </c>
      <c r="AE11" s="5">
        <f t="shared" si="23"/>
        <v>195</v>
      </c>
    </row>
    <row r="12" spans="2:31" x14ac:dyDescent="0.35">
      <c r="B12" s="5" t="s">
        <v>20</v>
      </c>
      <c r="C12" s="5" t="s">
        <v>21</v>
      </c>
      <c r="D12" s="6">
        <v>10</v>
      </c>
      <c r="E12" s="5">
        <v>40</v>
      </c>
      <c r="F12" s="5">
        <v>45</v>
      </c>
      <c r="G12" s="5">
        <v>29</v>
      </c>
      <c r="H12" s="5">
        <v>38</v>
      </c>
      <c r="I12" s="5">
        <v>42</v>
      </c>
      <c r="J12" s="7">
        <f t="shared" si="18"/>
        <v>0</v>
      </c>
      <c r="K12" s="7">
        <f t="shared" si="5"/>
        <v>5</v>
      </c>
      <c r="L12" s="7">
        <f t="shared" si="6"/>
        <v>0</v>
      </c>
      <c r="M12" s="7">
        <f t="shared" si="7"/>
        <v>0</v>
      </c>
      <c r="N12" s="7">
        <f t="shared" si="8"/>
        <v>2</v>
      </c>
      <c r="O12" s="12">
        <f t="shared" si="19"/>
        <v>400</v>
      </c>
      <c r="P12" s="12">
        <f t="shared" si="9"/>
        <v>450</v>
      </c>
      <c r="Q12" s="12">
        <f t="shared" si="10"/>
        <v>290</v>
      </c>
      <c r="R12" s="12">
        <f t="shared" si="11"/>
        <v>380</v>
      </c>
      <c r="S12" s="12">
        <f t="shared" si="12"/>
        <v>420</v>
      </c>
      <c r="T12" s="6">
        <f t="shared" si="20"/>
        <v>0</v>
      </c>
      <c r="U12" s="6">
        <f t="shared" si="13"/>
        <v>0</v>
      </c>
      <c r="V12" s="6">
        <f t="shared" si="13"/>
        <v>0</v>
      </c>
      <c r="W12" s="6">
        <f t="shared" si="13"/>
        <v>0</v>
      </c>
      <c r="X12" s="6">
        <f t="shared" si="13"/>
        <v>0</v>
      </c>
      <c r="Y12" s="12">
        <f t="shared" si="21"/>
        <v>400</v>
      </c>
      <c r="Z12" s="12">
        <f t="shared" si="14"/>
        <v>450</v>
      </c>
      <c r="AA12" s="12">
        <f t="shared" si="15"/>
        <v>290</v>
      </c>
      <c r="AB12" s="12">
        <f t="shared" si="16"/>
        <v>380</v>
      </c>
      <c r="AC12" s="12">
        <f t="shared" si="17"/>
        <v>420</v>
      </c>
      <c r="AD12" s="6">
        <f t="shared" si="22"/>
        <v>1940</v>
      </c>
      <c r="AE12" s="5">
        <f t="shared" si="23"/>
        <v>194</v>
      </c>
    </row>
    <row r="13" spans="2:31" x14ac:dyDescent="0.35">
      <c r="B13" s="5" t="s">
        <v>22</v>
      </c>
      <c r="C13" s="5" t="s">
        <v>23</v>
      </c>
      <c r="D13" s="6">
        <v>11</v>
      </c>
      <c r="E13" s="5">
        <v>40</v>
      </c>
      <c r="F13" s="5">
        <v>42</v>
      </c>
      <c r="G13" s="5">
        <v>45</v>
      </c>
      <c r="H13" s="5">
        <v>41</v>
      </c>
      <c r="I13" s="5">
        <v>36</v>
      </c>
      <c r="J13" s="7">
        <f t="shared" si="18"/>
        <v>0</v>
      </c>
      <c r="K13" s="7">
        <f t="shared" si="5"/>
        <v>2</v>
      </c>
      <c r="L13" s="7">
        <f t="shared" si="6"/>
        <v>5</v>
      </c>
      <c r="M13" s="7">
        <f t="shared" si="7"/>
        <v>1</v>
      </c>
      <c r="N13" s="7">
        <f t="shared" si="8"/>
        <v>0</v>
      </c>
      <c r="O13" s="12">
        <f t="shared" si="19"/>
        <v>440</v>
      </c>
      <c r="P13" s="12">
        <f t="shared" si="9"/>
        <v>462</v>
      </c>
      <c r="Q13" s="12">
        <f t="shared" si="10"/>
        <v>495</v>
      </c>
      <c r="R13" s="12">
        <f t="shared" si="11"/>
        <v>451</v>
      </c>
      <c r="S13" s="12">
        <f t="shared" si="12"/>
        <v>396</v>
      </c>
      <c r="T13" s="6">
        <f t="shared" si="20"/>
        <v>0</v>
      </c>
      <c r="U13" s="6">
        <f t="shared" si="13"/>
        <v>0</v>
      </c>
      <c r="V13" s="6">
        <f t="shared" si="13"/>
        <v>0</v>
      </c>
      <c r="W13" s="6">
        <f t="shared" si="13"/>
        <v>0</v>
      </c>
      <c r="X13" s="6">
        <f t="shared" si="13"/>
        <v>0</v>
      </c>
      <c r="Y13" s="12">
        <f t="shared" si="21"/>
        <v>440</v>
      </c>
      <c r="Z13" s="12">
        <f t="shared" si="14"/>
        <v>462</v>
      </c>
      <c r="AA13" s="12">
        <f t="shared" si="15"/>
        <v>495</v>
      </c>
      <c r="AB13" s="12">
        <f t="shared" si="16"/>
        <v>451</v>
      </c>
      <c r="AC13" s="12">
        <f t="shared" si="17"/>
        <v>396</v>
      </c>
      <c r="AD13" s="6">
        <f t="shared" si="22"/>
        <v>2244</v>
      </c>
      <c r="AE13" s="5">
        <f t="shared" si="23"/>
        <v>204</v>
      </c>
    </row>
    <row r="14" spans="2:31" x14ac:dyDescent="0.35">
      <c r="B14" s="5" t="s">
        <v>24</v>
      </c>
      <c r="C14" s="5" t="s">
        <v>25</v>
      </c>
      <c r="D14" s="6">
        <v>12</v>
      </c>
      <c r="E14" s="5">
        <v>41</v>
      </c>
      <c r="F14" s="5">
        <v>40</v>
      </c>
      <c r="G14" s="5">
        <v>40</v>
      </c>
      <c r="H14" s="5">
        <v>38</v>
      </c>
      <c r="I14" s="5">
        <v>41</v>
      </c>
      <c r="J14" s="7">
        <f t="shared" si="18"/>
        <v>1</v>
      </c>
      <c r="K14" s="7">
        <f t="shared" si="5"/>
        <v>0</v>
      </c>
      <c r="L14" s="7">
        <f t="shared" si="6"/>
        <v>0</v>
      </c>
      <c r="M14" s="7">
        <f t="shared" si="7"/>
        <v>0</v>
      </c>
      <c r="N14" s="7">
        <f t="shared" si="8"/>
        <v>1</v>
      </c>
      <c r="O14" s="12">
        <f t="shared" si="19"/>
        <v>492</v>
      </c>
      <c r="P14" s="12">
        <f t="shared" si="9"/>
        <v>480</v>
      </c>
      <c r="Q14" s="12">
        <f t="shared" si="10"/>
        <v>480</v>
      </c>
      <c r="R14" s="12">
        <f t="shared" si="11"/>
        <v>456</v>
      </c>
      <c r="S14" s="12">
        <f t="shared" si="12"/>
        <v>492</v>
      </c>
      <c r="T14" s="6">
        <f t="shared" si="20"/>
        <v>7.1999999999999993</v>
      </c>
      <c r="U14" s="6">
        <f t="shared" si="13"/>
        <v>7.1999999999999993</v>
      </c>
      <c r="V14" s="6">
        <f t="shared" si="13"/>
        <v>7.1999999999999993</v>
      </c>
      <c r="W14" s="6">
        <f t="shared" si="13"/>
        <v>7.1999999999999993</v>
      </c>
      <c r="X14" s="6">
        <f t="shared" si="13"/>
        <v>7.1999999999999993</v>
      </c>
      <c r="Y14" s="12">
        <f t="shared" si="21"/>
        <v>499.2</v>
      </c>
      <c r="Z14" s="12">
        <f t="shared" si="14"/>
        <v>487.2</v>
      </c>
      <c r="AA14" s="12">
        <f t="shared" si="15"/>
        <v>487.2</v>
      </c>
      <c r="AB14" s="12">
        <f t="shared" si="16"/>
        <v>463.2</v>
      </c>
      <c r="AC14" s="12">
        <f t="shared" si="17"/>
        <v>499.2</v>
      </c>
      <c r="AD14" s="6">
        <f t="shared" si="22"/>
        <v>2436</v>
      </c>
      <c r="AE14" s="5">
        <f t="shared" si="23"/>
        <v>200</v>
      </c>
    </row>
    <row r="15" spans="2:31" x14ac:dyDescent="0.35">
      <c r="B15" s="5" t="s">
        <v>26</v>
      </c>
      <c r="C15" s="5" t="s">
        <v>27</v>
      </c>
      <c r="D15" s="6">
        <v>14</v>
      </c>
      <c r="E15" s="5">
        <v>47</v>
      </c>
      <c r="F15" s="5">
        <v>42</v>
      </c>
      <c r="G15" s="5">
        <v>35</v>
      </c>
      <c r="H15" s="5">
        <v>39</v>
      </c>
      <c r="I15" s="5">
        <v>44</v>
      </c>
      <c r="J15" s="7">
        <f t="shared" si="18"/>
        <v>7</v>
      </c>
      <c r="K15" s="7">
        <f t="shared" si="5"/>
        <v>2</v>
      </c>
      <c r="L15" s="7">
        <f t="shared" si="6"/>
        <v>0</v>
      </c>
      <c r="M15" s="7">
        <f t="shared" si="7"/>
        <v>0</v>
      </c>
      <c r="N15" s="7">
        <f t="shared" si="8"/>
        <v>4</v>
      </c>
      <c r="O15" s="12">
        <f t="shared" si="19"/>
        <v>658</v>
      </c>
      <c r="P15" s="12">
        <f t="shared" si="9"/>
        <v>588</v>
      </c>
      <c r="Q15" s="12">
        <f t="shared" si="10"/>
        <v>490</v>
      </c>
      <c r="R15" s="12">
        <f t="shared" si="11"/>
        <v>546</v>
      </c>
      <c r="S15" s="12">
        <f t="shared" si="12"/>
        <v>616</v>
      </c>
      <c r="T15" s="6">
        <f t="shared" si="20"/>
        <v>58.800000000000004</v>
      </c>
      <c r="U15" s="6">
        <f t="shared" si="13"/>
        <v>58.800000000000004</v>
      </c>
      <c r="V15" s="6">
        <f t="shared" si="13"/>
        <v>58.800000000000004</v>
      </c>
      <c r="W15" s="6">
        <f t="shared" si="13"/>
        <v>58.800000000000004</v>
      </c>
      <c r="X15" s="6">
        <f t="shared" si="13"/>
        <v>58.800000000000004</v>
      </c>
      <c r="Y15" s="12">
        <f t="shared" si="21"/>
        <v>716.8</v>
      </c>
      <c r="Z15" s="12">
        <f t="shared" si="14"/>
        <v>646.79999999999995</v>
      </c>
      <c r="AA15" s="12">
        <f t="shared" si="15"/>
        <v>548.79999999999995</v>
      </c>
      <c r="AB15" s="12">
        <f t="shared" si="16"/>
        <v>604.79999999999995</v>
      </c>
      <c r="AC15" s="12">
        <f t="shared" si="17"/>
        <v>674.8</v>
      </c>
      <c r="AD15" s="6">
        <f t="shared" si="22"/>
        <v>3192</v>
      </c>
      <c r="AE15" s="5">
        <f t="shared" si="23"/>
        <v>207</v>
      </c>
    </row>
    <row r="16" spans="2:31" x14ac:dyDescent="0.35">
      <c r="B16" s="5" t="s">
        <v>28</v>
      </c>
      <c r="C16" s="5" t="s">
        <v>29</v>
      </c>
      <c r="D16" s="6">
        <v>10</v>
      </c>
      <c r="E16" s="5">
        <v>43</v>
      </c>
      <c r="F16" s="5">
        <v>36</v>
      </c>
      <c r="G16" s="5">
        <v>41</v>
      </c>
      <c r="H16" s="5">
        <v>38</v>
      </c>
      <c r="I16" s="5">
        <v>40</v>
      </c>
      <c r="J16" s="7">
        <f t="shared" si="18"/>
        <v>3</v>
      </c>
      <c r="K16" s="7">
        <f t="shared" si="5"/>
        <v>0</v>
      </c>
      <c r="L16" s="7">
        <f t="shared" si="6"/>
        <v>1</v>
      </c>
      <c r="M16" s="7">
        <f t="shared" si="7"/>
        <v>0</v>
      </c>
      <c r="N16" s="7">
        <f t="shared" si="8"/>
        <v>0</v>
      </c>
      <c r="O16" s="12">
        <f t="shared" si="19"/>
        <v>430</v>
      </c>
      <c r="P16" s="12">
        <f t="shared" si="9"/>
        <v>360</v>
      </c>
      <c r="Q16" s="12">
        <f t="shared" si="10"/>
        <v>410</v>
      </c>
      <c r="R16" s="12">
        <f t="shared" si="11"/>
        <v>380</v>
      </c>
      <c r="S16" s="12">
        <f t="shared" si="12"/>
        <v>400</v>
      </c>
      <c r="T16" s="6">
        <f t="shared" si="20"/>
        <v>18</v>
      </c>
      <c r="U16" s="6">
        <f t="shared" si="13"/>
        <v>18</v>
      </c>
      <c r="V16" s="6">
        <f t="shared" si="13"/>
        <v>18</v>
      </c>
      <c r="W16" s="6">
        <f t="shared" si="13"/>
        <v>18</v>
      </c>
      <c r="X16" s="6">
        <f t="shared" si="13"/>
        <v>18</v>
      </c>
      <c r="Y16" s="12">
        <f t="shared" si="21"/>
        <v>448</v>
      </c>
      <c r="Z16" s="12">
        <f t="shared" si="14"/>
        <v>378</v>
      </c>
      <c r="AA16" s="12">
        <f t="shared" si="15"/>
        <v>428</v>
      </c>
      <c r="AB16" s="12">
        <f t="shared" si="16"/>
        <v>398</v>
      </c>
      <c r="AC16" s="12">
        <f t="shared" si="17"/>
        <v>418</v>
      </c>
      <c r="AD16" s="6">
        <f t="shared" si="22"/>
        <v>2070</v>
      </c>
      <c r="AE16" s="5">
        <f t="shared" si="23"/>
        <v>198</v>
      </c>
    </row>
    <row r="17" spans="2:31" x14ac:dyDescent="0.35">
      <c r="B17" s="5" t="s">
        <v>30</v>
      </c>
      <c r="C17" s="5" t="s">
        <v>31</v>
      </c>
      <c r="D17" s="6">
        <v>9</v>
      </c>
      <c r="E17" s="5">
        <v>37</v>
      </c>
      <c r="F17" s="5">
        <v>40</v>
      </c>
      <c r="G17" s="5">
        <v>41</v>
      </c>
      <c r="H17" s="5">
        <v>34</v>
      </c>
      <c r="I17" s="5">
        <v>40</v>
      </c>
      <c r="J17" s="7">
        <f t="shared" si="18"/>
        <v>0</v>
      </c>
      <c r="K17" s="7">
        <f t="shared" si="5"/>
        <v>0</v>
      </c>
      <c r="L17" s="7">
        <f t="shared" si="6"/>
        <v>1</v>
      </c>
      <c r="M17" s="7">
        <f t="shared" si="7"/>
        <v>0</v>
      </c>
      <c r="N17" s="7">
        <f t="shared" si="8"/>
        <v>0</v>
      </c>
      <c r="O17" s="12">
        <f t="shared" si="19"/>
        <v>333</v>
      </c>
      <c r="P17" s="12">
        <f t="shared" si="9"/>
        <v>360</v>
      </c>
      <c r="Q17" s="12">
        <f t="shared" si="10"/>
        <v>369</v>
      </c>
      <c r="R17" s="12">
        <f t="shared" si="11"/>
        <v>306</v>
      </c>
      <c r="S17" s="12">
        <f t="shared" si="12"/>
        <v>360</v>
      </c>
      <c r="T17" s="6">
        <f t="shared" si="20"/>
        <v>0</v>
      </c>
      <c r="U17" s="6">
        <f t="shared" si="13"/>
        <v>0</v>
      </c>
      <c r="V17" s="6">
        <f t="shared" si="13"/>
        <v>0</v>
      </c>
      <c r="W17" s="6">
        <f t="shared" si="13"/>
        <v>0</v>
      </c>
      <c r="X17" s="6">
        <f t="shared" si="13"/>
        <v>0</v>
      </c>
      <c r="Y17" s="12">
        <f t="shared" si="21"/>
        <v>333</v>
      </c>
      <c r="Z17" s="12">
        <f t="shared" si="14"/>
        <v>360</v>
      </c>
      <c r="AA17" s="12">
        <f t="shared" si="15"/>
        <v>369</v>
      </c>
      <c r="AB17" s="12">
        <f t="shared" si="16"/>
        <v>306</v>
      </c>
      <c r="AC17" s="12">
        <f t="shared" si="17"/>
        <v>360</v>
      </c>
      <c r="AD17" s="6">
        <f t="shared" si="22"/>
        <v>1728</v>
      </c>
      <c r="AE17" s="5">
        <f t="shared" si="23"/>
        <v>192</v>
      </c>
    </row>
    <row r="18" spans="2:31" x14ac:dyDescent="0.35">
      <c r="B18" s="5" t="s">
        <v>32</v>
      </c>
      <c r="C18" s="5" t="s">
        <v>33</v>
      </c>
      <c r="D18" s="6">
        <v>9.75</v>
      </c>
      <c r="E18" s="5">
        <v>40</v>
      </c>
      <c r="F18" s="5">
        <v>45</v>
      </c>
      <c r="G18" s="5">
        <v>40</v>
      </c>
      <c r="H18" s="5">
        <v>38</v>
      </c>
      <c r="I18" s="5">
        <v>32</v>
      </c>
      <c r="J18" s="7">
        <f t="shared" si="18"/>
        <v>0</v>
      </c>
      <c r="K18" s="7">
        <f t="shared" si="5"/>
        <v>5</v>
      </c>
      <c r="L18" s="7">
        <f t="shared" si="6"/>
        <v>0</v>
      </c>
      <c r="M18" s="7">
        <f t="shared" si="7"/>
        <v>0</v>
      </c>
      <c r="N18" s="7">
        <f t="shared" si="8"/>
        <v>0</v>
      </c>
      <c r="O18" s="12">
        <f t="shared" si="19"/>
        <v>390</v>
      </c>
      <c r="P18" s="12">
        <f t="shared" si="9"/>
        <v>438.75</v>
      </c>
      <c r="Q18" s="12">
        <f t="shared" si="10"/>
        <v>390</v>
      </c>
      <c r="R18" s="12">
        <f t="shared" si="11"/>
        <v>370.5</v>
      </c>
      <c r="S18" s="12">
        <f t="shared" si="12"/>
        <v>312</v>
      </c>
      <c r="T18" s="6">
        <f t="shared" si="20"/>
        <v>0</v>
      </c>
      <c r="U18" s="6">
        <f t="shared" si="13"/>
        <v>0</v>
      </c>
      <c r="V18" s="6">
        <f t="shared" si="13"/>
        <v>0</v>
      </c>
      <c r="W18" s="6">
        <f t="shared" si="13"/>
        <v>0</v>
      </c>
      <c r="X18" s="6">
        <f t="shared" si="13"/>
        <v>0</v>
      </c>
      <c r="Y18" s="12">
        <f t="shared" si="21"/>
        <v>390</v>
      </c>
      <c r="Z18" s="12">
        <f t="shared" si="14"/>
        <v>438.75</v>
      </c>
      <c r="AA18" s="12">
        <f t="shared" si="15"/>
        <v>390</v>
      </c>
      <c r="AB18" s="12">
        <f t="shared" si="16"/>
        <v>370.5</v>
      </c>
      <c r="AC18" s="12">
        <f t="shared" si="17"/>
        <v>312</v>
      </c>
      <c r="AD18" s="6">
        <f t="shared" si="22"/>
        <v>1901.25</v>
      </c>
      <c r="AE18" s="5">
        <f t="shared" si="23"/>
        <v>195</v>
      </c>
    </row>
    <row r="19" spans="2:31" x14ac:dyDescent="0.35">
      <c r="B19" s="5" t="s">
        <v>42</v>
      </c>
      <c r="C19" s="5" t="s">
        <v>43</v>
      </c>
      <c r="D19" s="6">
        <v>15</v>
      </c>
      <c r="E19" s="5">
        <v>45</v>
      </c>
      <c r="F19" s="5">
        <v>40</v>
      </c>
      <c r="G19" s="5">
        <v>41</v>
      </c>
      <c r="H19" s="5">
        <v>44</v>
      </c>
      <c r="I19" s="5">
        <v>42</v>
      </c>
      <c r="J19" s="7">
        <f t="shared" si="18"/>
        <v>5</v>
      </c>
      <c r="K19" s="7">
        <f t="shared" si="5"/>
        <v>0</v>
      </c>
      <c r="L19" s="7">
        <f t="shared" si="6"/>
        <v>1</v>
      </c>
      <c r="M19" s="7">
        <f t="shared" si="7"/>
        <v>4</v>
      </c>
      <c r="N19" s="7">
        <f t="shared" si="8"/>
        <v>2</v>
      </c>
      <c r="O19" s="12">
        <f t="shared" si="19"/>
        <v>675</v>
      </c>
      <c r="P19" s="12">
        <f t="shared" si="9"/>
        <v>600</v>
      </c>
      <c r="Q19" s="12">
        <f t="shared" si="10"/>
        <v>615</v>
      </c>
      <c r="R19" s="12">
        <f t="shared" si="11"/>
        <v>660</v>
      </c>
      <c r="S19" s="12">
        <f t="shared" si="12"/>
        <v>630</v>
      </c>
      <c r="T19" s="6">
        <f t="shared" si="20"/>
        <v>45</v>
      </c>
      <c r="U19" s="6">
        <f t="shared" si="13"/>
        <v>45</v>
      </c>
      <c r="V19" s="6">
        <f t="shared" si="13"/>
        <v>45</v>
      </c>
      <c r="W19" s="6">
        <f t="shared" si="13"/>
        <v>45</v>
      </c>
      <c r="X19" s="6">
        <f t="shared" si="13"/>
        <v>45</v>
      </c>
      <c r="Y19" s="12">
        <f t="shared" si="21"/>
        <v>720</v>
      </c>
      <c r="Z19" s="12">
        <f t="shared" si="14"/>
        <v>645</v>
      </c>
      <c r="AA19" s="12">
        <f t="shared" si="15"/>
        <v>660</v>
      </c>
      <c r="AB19" s="12">
        <f t="shared" si="16"/>
        <v>705</v>
      </c>
      <c r="AC19" s="12">
        <f t="shared" si="17"/>
        <v>675</v>
      </c>
      <c r="AD19" s="6">
        <f t="shared" si="22"/>
        <v>3405</v>
      </c>
      <c r="AE19" s="5">
        <f t="shared" si="23"/>
        <v>212</v>
      </c>
    </row>
    <row r="20" spans="2:31" x14ac:dyDescent="0.35">
      <c r="B20" s="5" t="s">
        <v>34</v>
      </c>
      <c r="C20" s="5" t="s">
        <v>35</v>
      </c>
      <c r="D20" s="6">
        <v>10</v>
      </c>
      <c r="E20" s="5">
        <v>41</v>
      </c>
      <c r="F20" s="5">
        <v>37</v>
      </c>
      <c r="G20" s="5">
        <v>39</v>
      </c>
      <c r="H20" s="5">
        <v>41</v>
      </c>
      <c r="I20" s="5">
        <v>40</v>
      </c>
      <c r="J20" s="7">
        <f t="shared" si="18"/>
        <v>1</v>
      </c>
      <c r="K20" s="7">
        <f t="shared" si="5"/>
        <v>0</v>
      </c>
      <c r="L20" s="7">
        <f t="shared" si="6"/>
        <v>0</v>
      </c>
      <c r="M20" s="7">
        <f t="shared" si="7"/>
        <v>1</v>
      </c>
      <c r="N20" s="7">
        <f t="shared" si="8"/>
        <v>0</v>
      </c>
      <c r="O20" s="12">
        <f t="shared" si="19"/>
        <v>410</v>
      </c>
      <c r="P20" s="12">
        <f t="shared" si="9"/>
        <v>370</v>
      </c>
      <c r="Q20" s="12">
        <f t="shared" si="10"/>
        <v>390</v>
      </c>
      <c r="R20" s="12">
        <f t="shared" si="11"/>
        <v>410</v>
      </c>
      <c r="S20" s="12">
        <f t="shared" si="12"/>
        <v>400</v>
      </c>
      <c r="T20" s="6">
        <f t="shared" si="20"/>
        <v>6</v>
      </c>
      <c r="U20" s="6">
        <f t="shared" si="13"/>
        <v>6</v>
      </c>
      <c r="V20" s="6">
        <f t="shared" si="13"/>
        <v>6</v>
      </c>
      <c r="W20" s="6">
        <f t="shared" si="13"/>
        <v>6</v>
      </c>
      <c r="X20" s="6">
        <f t="shared" si="13"/>
        <v>6</v>
      </c>
      <c r="Y20" s="12">
        <f t="shared" si="21"/>
        <v>416</v>
      </c>
      <c r="Z20" s="12">
        <f t="shared" si="14"/>
        <v>376</v>
      </c>
      <c r="AA20" s="12">
        <f t="shared" si="15"/>
        <v>396</v>
      </c>
      <c r="AB20" s="12">
        <f t="shared" si="16"/>
        <v>416</v>
      </c>
      <c r="AC20" s="12">
        <f t="shared" si="17"/>
        <v>406</v>
      </c>
      <c r="AD20" s="6">
        <f t="shared" si="22"/>
        <v>2010</v>
      </c>
      <c r="AE20" s="5">
        <f t="shared" si="23"/>
        <v>198</v>
      </c>
    </row>
    <row r="21" spans="2:31" x14ac:dyDescent="0.35">
      <c r="B21" s="5" t="s">
        <v>36</v>
      </c>
      <c r="C21" s="5" t="s">
        <v>37</v>
      </c>
      <c r="D21" s="6">
        <v>16</v>
      </c>
      <c r="E21" s="5">
        <v>40</v>
      </c>
      <c r="F21" s="5">
        <v>40</v>
      </c>
      <c r="G21" s="5">
        <v>43</v>
      </c>
      <c r="H21" s="5">
        <v>47</v>
      </c>
      <c r="I21" s="5">
        <v>28</v>
      </c>
      <c r="J21" s="7">
        <f t="shared" si="18"/>
        <v>0</v>
      </c>
      <c r="K21" s="7">
        <f t="shared" si="5"/>
        <v>0</v>
      </c>
      <c r="L21" s="7">
        <f t="shared" si="6"/>
        <v>3</v>
      </c>
      <c r="M21" s="7">
        <f t="shared" si="7"/>
        <v>7</v>
      </c>
      <c r="N21" s="7">
        <f t="shared" si="8"/>
        <v>0</v>
      </c>
      <c r="O21" s="12">
        <f t="shared" si="19"/>
        <v>640</v>
      </c>
      <c r="P21" s="12">
        <f t="shared" si="9"/>
        <v>640</v>
      </c>
      <c r="Q21" s="12">
        <f t="shared" si="10"/>
        <v>688</v>
      </c>
      <c r="R21" s="12">
        <f t="shared" si="11"/>
        <v>752</v>
      </c>
      <c r="S21" s="12">
        <f t="shared" si="12"/>
        <v>448</v>
      </c>
      <c r="T21" s="6">
        <f t="shared" ref="T21:T23" si="24">$J21*0.6*$D21</f>
        <v>0</v>
      </c>
      <c r="U21" s="6">
        <f t="shared" si="13"/>
        <v>0</v>
      </c>
      <c r="V21" s="6">
        <f t="shared" si="13"/>
        <v>0</v>
      </c>
      <c r="W21" s="6">
        <f t="shared" si="13"/>
        <v>0</v>
      </c>
      <c r="X21" s="6">
        <f t="shared" si="13"/>
        <v>0</v>
      </c>
      <c r="Y21" s="12">
        <f t="shared" si="21"/>
        <v>640</v>
      </c>
      <c r="Z21" s="12">
        <f t="shared" si="14"/>
        <v>640</v>
      </c>
      <c r="AA21" s="12">
        <f t="shared" si="15"/>
        <v>688</v>
      </c>
      <c r="AB21" s="12">
        <f t="shared" si="16"/>
        <v>752</v>
      </c>
      <c r="AC21" s="12">
        <f t="shared" si="17"/>
        <v>448</v>
      </c>
      <c r="AD21" s="6">
        <f t="shared" si="22"/>
        <v>3168</v>
      </c>
      <c r="AE21" s="5">
        <f t="shared" si="23"/>
        <v>198</v>
      </c>
    </row>
    <row r="22" spans="2:31" x14ac:dyDescent="0.35">
      <c r="B22" s="5" t="s">
        <v>38</v>
      </c>
      <c r="C22" s="5" t="s">
        <v>39</v>
      </c>
      <c r="D22" s="6">
        <v>13</v>
      </c>
      <c r="E22" s="5">
        <v>39</v>
      </c>
      <c r="F22" s="5">
        <v>42</v>
      </c>
      <c r="G22" s="5">
        <v>43</v>
      </c>
      <c r="H22" s="5">
        <v>36</v>
      </c>
      <c r="I22" s="5">
        <v>40</v>
      </c>
      <c r="J22" s="7">
        <f t="shared" si="18"/>
        <v>0</v>
      </c>
      <c r="K22" s="7">
        <f t="shared" si="5"/>
        <v>2</v>
      </c>
      <c r="L22" s="7">
        <f t="shared" si="6"/>
        <v>3</v>
      </c>
      <c r="M22" s="7">
        <f t="shared" si="7"/>
        <v>0</v>
      </c>
      <c r="N22" s="7">
        <f t="shared" si="8"/>
        <v>0</v>
      </c>
      <c r="O22" s="12">
        <f t="shared" si="19"/>
        <v>507</v>
      </c>
      <c r="P22" s="12">
        <f t="shared" si="9"/>
        <v>546</v>
      </c>
      <c r="Q22" s="12">
        <f t="shared" si="10"/>
        <v>559</v>
      </c>
      <c r="R22" s="12">
        <f t="shared" si="11"/>
        <v>468</v>
      </c>
      <c r="S22" s="12">
        <f t="shared" si="12"/>
        <v>520</v>
      </c>
      <c r="T22" s="6">
        <f t="shared" si="24"/>
        <v>0</v>
      </c>
      <c r="U22" s="6">
        <f t="shared" si="13"/>
        <v>0</v>
      </c>
      <c r="V22" s="6">
        <f t="shared" si="13"/>
        <v>0</v>
      </c>
      <c r="W22" s="6">
        <f t="shared" si="13"/>
        <v>0</v>
      </c>
      <c r="X22" s="6">
        <f t="shared" si="13"/>
        <v>0</v>
      </c>
      <c r="Y22" s="12">
        <f t="shared" si="21"/>
        <v>507</v>
      </c>
      <c r="Z22" s="12">
        <f t="shared" si="14"/>
        <v>546</v>
      </c>
      <c r="AA22" s="12">
        <f t="shared" si="15"/>
        <v>559</v>
      </c>
      <c r="AB22" s="12">
        <f t="shared" si="16"/>
        <v>468</v>
      </c>
      <c r="AC22" s="12">
        <f t="shared" si="17"/>
        <v>520</v>
      </c>
      <c r="AD22" s="6">
        <f t="shared" si="22"/>
        <v>2600</v>
      </c>
      <c r="AE22" s="5">
        <f t="shared" si="23"/>
        <v>200</v>
      </c>
    </row>
    <row r="23" spans="2:31" x14ac:dyDescent="0.35">
      <c r="B23" s="5" t="s">
        <v>40</v>
      </c>
      <c r="C23" s="5" t="s">
        <v>41</v>
      </c>
      <c r="D23" s="6">
        <v>10.5</v>
      </c>
      <c r="E23" s="5">
        <v>43</v>
      </c>
      <c r="F23" s="5">
        <v>40</v>
      </c>
      <c r="G23" s="5">
        <v>45</v>
      </c>
      <c r="H23" s="5">
        <v>37</v>
      </c>
      <c r="I23" s="5">
        <v>35</v>
      </c>
      <c r="J23" s="7">
        <f t="shared" si="18"/>
        <v>3</v>
      </c>
      <c r="K23" s="7">
        <f t="shared" si="5"/>
        <v>0</v>
      </c>
      <c r="L23" s="7">
        <f t="shared" si="6"/>
        <v>5</v>
      </c>
      <c r="M23" s="7">
        <f t="shared" si="7"/>
        <v>0</v>
      </c>
      <c r="N23" s="7">
        <f t="shared" si="8"/>
        <v>0</v>
      </c>
      <c r="O23" s="12">
        <f t="shared" si="19"/>
        <v>451.5</v>
      </c>
      <c r="P23" s="12">
        <f t="shared" si="9"/>
        <v>420</v>
      </c>
      <c r="Q23" s="12">
        <f t="shared" si="10"/>
        <v>472.5</v>
      </c>
      <c r="R23" s="12">
        <f t="shared" si="11"/>
        <v>388.5</v>
      </c>
      <c r="S23" s="12">
        <f t="shared" si="12"/>
        <v>367.5</v>
      </c>
      <c r="T23" s="6">
        <f t="shared" si="24"/>
        <v>18.899999999999999</v>
      </c>
      <c r="U23" s="6">
        <f t="shared" si="13"/>
        <v>18.899999999999999</v>
      </c>
      <c r="V23" s="6">
        <f t="shared" si="13"/>
        <v>18.899999999999999</v>
      </c>
      <c r="W23" s="6">
        <f t="shared" si="13"/>
        <v>18.899999999999999</v>
      </c>
      <c r="X23" s="6">
        <f t="shared" si="13"/>
        <v>18.899999999999999</v>
      </c>
      <c r="Y23" s="12">
        <f t="shared" si="21"/>
        <v>470.4</v>
      </c>
      <c r="Z23" s="12">
        <f t="shared" si="14"/>
        <v>438.9</v>
      </c>
      <c r="AA23" s="12">
        <f t="shared" si="15"/>
        <v>491.4</v>
      </c>
      <c r="AB23" s="12">
        <f t="shared" si="16"/>
        <v>407.4</v>
      </c>
      <c r="AC23" s="12">
        <f t="shared" si="17"/>
        <v>386.4</v>
      </c>
      <c r="AD23" s="6">
        <f t="shared" si="22"/>
        <v>2194.5</v>
      </c>
      <c r="AE23" s="5">
        <f t="shared" si="23"/>
        <v>200</v>
      </c>
    </row>
    <row r="24" spans="2:31" x14ac:dyDescent="0.35">
      <c r="AD24" s="15">
        <f>SUM(AD4:AD23)</f>
        <v>46848.75</v>
      </c>
    </row>
    <row r="25" spans="2:31" ht="30.5" x14ac:dyDescent="0.35">
      <c r="B25" s="2" t="s">
        <v>48</v>
      </c>
      <c r="C25" s="2" t="s">
        <v>53</v>
      </c>
      <c r="D25" s="2" t="s">
        <v>4</v>
      </c>
      <c r="E25" s="2" t="s">
        <v>49</v>
      </c>
      <c r="F25" s="2" t="s">
        <v>50</v>
      </c>
      <c r="G25" s="13" t="s">
        <v>51</v>
      </c>
      <c r="H25" s="13" t="s">
        <v>52</v>
      </c>
    </row>
    <row r="26" spans="2:31" x14ac:dyDescent="0.35">
      <c r="B26" s="5" t="s">
        <v>44</v>
      </c>
      <c r="C26" s="6">
        <f>MIN(D4:D23)</f>
        <v>8</v>
      </c>
      <c r="D26" s="5">
        <f>MIN(E4:I23)</f>
        <v>17</v>
      </c>
      <c r="E26" s="7">
        <f>MIN(J4:N23)</f>
        <v>0</v>
      </c>
      <c r="F26" s="12">
        <f>MIN(O4:S23)</f>
        <v>224</v>
      </c>
      <c r="G26" s="6">
        <f>MIN(T4:X23)</f>
        <v>0</v>
      </c>
      <c r="H26" s="12">
        <f>MIN(Y4:AC23)</f>
        <v>233.6</v>
      </c>
    </row>
    <row r="27" spans="2:31" x14ac:dyDescent="0.35">
      <c r="B27" s="5" t="s">
        <v>45</v>
      </c>
      <c r="C27" s="6">
        <f>MAX(D4:D23)</f>
        <v>17</v>
      </c>
      <c r="D27" s="5">
        <f>MAX(E4:I23)</f>
        <v>47</v>
      </c>
      <c r="E27" s="7">
        <f>MAX(J4:N23)</f>
        <v>7</v>
      </c>
      <c r="F27" s="12">
        <f>MAX(O4:S23)</f>
        <v>765</v>
      </c>
      <c r="G27" s="6">
        <f>MAX(T5:X24)</f>
        <v>58.800000000000004</v>
      </c>
      <c r="H27" s="12">
        <f>MAX(Y4:AC23)</f>
        <v>765</v>
      </c>
    </row>
    <row r="28" spans="2:31" x14ac:dyDescent="0.35">
      <c r="B28" s="5" t="s">
        <v>46</v>
      </c>
      <c r="C28" s="6">
        <f>AVERAGE(D4:D23)</f>
        <v>11.6625</v>
      </c>
      <c r="D28" s="5">
        <f>AVERAGE(E4:I23)</f>
        <v>39.35</v>
      </c>
      <c r="E28" s="7">
        <f>AVERAGE(J4:N23)</f>
        <v>1.31</v>
      </c>
      <c r="F28" s="12">
        <f>AVERAGE(O4:S23)</f>
        <v>458.42250000000001</v>
      </c>
      <c r="G28" s="6">
        <f>AVERAGE(T6:X25)</f>
        <v>10.649999999999997</v>
      </c>
      <c r="H28" s="12">
        <f>AVERAGE(Y4:AC23)</f>
        <v>468.48750000000007</v>
      </c>
    </row>
    <row r="29" spans="2:31" x14ac:dyDescent="0.35">
      <c r="B29" s="5" t="s">
        <v>47</v>
      </c>
      <c r="C29" s="6">
        <f>SUM(D4:D23)</f>
        <v>233.25</v>
      </c>
      <c r="D29" s="14">
        <f>SUM(E4:I23)</f>
        <v>3935</v>
      </c>
      <c r="E29" s="7">
        <f>SUM(J4:N23)</f>
        <v>131</v>
      </c>
      <c r="F29" s="12">
        <f>SUM(O4:S23)</f>
        <v>45842.25</v>
      </c>
      <c r="G29" s="6">
        <f>SUM(T4:X23)</f>
        <v>1006.4999999999998</v>
      </c>
      <c r="H29" s="12">
        <f>SUM(Y4:AC23)</f>
        <v>46848.750000000007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tabSelected="1" topLeftCell="I16" workbookViewId="0">
      <selection activeCell="T6" sqref="T6"/>
    </sheetView>
  </sheetViews>
  <sheetFormatPr defaultRowHeight="12.5" x14ac:dyDescent="0.25"/>
  <cols>
    <col min="1" max="1" width="1.90625" style="16" customWidth="1"/>
    <col min="2" max="2" width="25.453125" style="16" customWidth="1"/>
    <col min="3" max="3" width="12.453125" style="16" customWidth="1"/>
    <col min="4" max="4" width="14.36328125" style="16" customWidth="1"/>
    <col min="5" max="5" width="16.26953125" style="16" customWidth="1"/>
    <col min="6" max="6" width="8.7265625" style="25"/>
    <col min="7" max="7" width="8.7265625" style="16"/>
    <col min="8" max="8" width="16.90625" style="16" bestFit="1" customWidth="1"/>
    <col min="9" max="9" width="12.36328125" style="16" customWidth="1"/>
    <col min="10" max="10" width="14.08984375" style="16" customWidth="1"/>
    <col min="11" max="11" width="17.81640625" style="16" customWidth="1"/>
    <col min="12" max="16384" width="8.7265625" style="16"/>
  </cols>
  <sheetData>
    <row r="2" spans="2:11" ht="17.5" x14ac:dyDescent="0.35">
      <c r="B2" s="4" t="s">
        <v>268</v>
      </c>
    </row>
    <row r="4" spans="2:11" ht="35" x14ac:dyDescent="0.35">
      <c r="C4" s="64" t="s">
        <v>284</v>
      </c>
      <c r="D4" s="64" t="s">
        <v>285</v>
      </c>
      <c r="E4" s="64" t="s">
        <v>286</v>
      </c>
      <c r="F4" s="74"/>
      <c r="H4" s="64" t="s">
        <v>287</v>
      </c>
      <c r="I4" s="64" t="str">
        <f>CONCATENATE(C4," ", "Cost.")</f>
        <v>Walmart Cost.</v>
      </c>
      <c r="J4" s="64" t="str">
        <f>CONCATENATE(D4," ", "Cost.")</f>
        <v>Dollar Trap Cost.</v>
      </c>
      <c r="K4" s="64" t="str">
        <f>CONCATENATE(E4," ", "Cost.")</f>
        <v>Office Repo Cost.</v>
      </c>
    </row>
    <row r="5" spans="2:11" ht="17.5" x14ac:dyDescent="0.35">
      <c r="B5" s="64" t="s">
        <v>269</v>
      </c>
      <c r="C5" s="73">
        <v>0.5</v>
      </c>
      <c r="D5" s="73">
        <v>0.4</v>
      </c>
      <c r="E5" s="73">
        <v>1.4</v>
      </c>
      <c r="F5" s="75"/>
      <c r="H5" s="77">
        <v>3</v>
      </c>
      <c r="I5" s="73">
        <f>$H5*$C5</f>
        <v>1.5</v>
      </c>
      <c r="J5" s="73">
        <f>H5*$D5</f>
        <v>1.2000000000000002</v>
      </c>
      <c r="K5" s="73">
        <f>$H5*$E5</f>
        <v>4.1999999999999993</v>
      </c>
    </row>
    <row r="6" spans="2:11" ht="17.5" x14ac:dyDescent="0.35">
      <c r="B6" s="64" t="s">
        <v>270</v>
      </c>
      <c r="C6" s="73">
        <v>28</v>
      </c>
      <c r="D6" s="73">
        <v>33</v>
      </c>
      <c r="E6" s="73">
        <v>31</v>
      </c>
      <c r="F6" s="75"/>
      <c r="H6" s="77">
        <v>1</v>
      </c>
      <c r="I6" s="73">
        <f t="shared" ref="I6:I19" si="0">H6*$C6</f>
        <v>28</v>
      </c>
      <c r="J6" s="73">
        <f t="shared" ref="J6:J19" si="1">H6*$D6</f>
        <v>33</v>
      </c>
      <c r="K6" s="73">
        <f t="shared" ref="K6:K19" si="2">$H6*$E6</f>
        <v>31</v>
      </c>
    </row>
    <row r="7" spans="2:11" ht="35" x14ac:dyDescent="0.35">
      <c r="B7" s="64" t="s">
        <v>271</v>
      </c>
      <c r="C7" s="73">
        <v>1.8</v>
      </c>
      <c r="D7" s="73">
        <v>1</v>
      </c>
      <c r="E7" s="73">
        <v>2</v>
      </c>
      <c r="F7" s="75"/>
      <c r="H7" s="77">
        <v>7</v>
      </c>
      <c r="I7" s="73">
        <f t="shared" si="0"/>
        <v>12.6</v>
      </c>
      <c r="J7" s="73">
        <f t="shared" si="1"/>
        <v>7</v>
      </c>
      <c r="K7" s="73">
        <f t="shared" si="2"/>
        <v>14</v>
      </c>
    </row>
    <row r="8" spans="2:11" ht="17.5" x14ac:dyDescent="0.35">
      <c r="B8" s="64" t="s">
        <v>272</v>
      </c>
      <c r="C8" s="73">
        <v>1.2</v>
      </c>
      <c r="D8" s="73">
        <v>0.8</v>
      </c>
      <c r="E8" s="73">
        <v>1.5</v>
      </c>
      <c r="F8" s="75"/>
      <c r="H8" s="77">
        <v>1</v>
      </c>
      <c r="I8" s="73">
        <f t="shared" si="0"/>
        <v>1.2</v>
      </c>
      <c r="J8" s="73">
        <f t="shared" si="1"/>
        <v>0.8</v>
      </c>
      <c r="K8" s="73">
        <f t="shared" si="2"/>
        <v>1.5</v>
      </c>
    </row>
    <row r="9" spans="2:11" ht="17.5" x14ac:dyDescent="0.35">
      <c r="B9" s="64" t="s">
        <v>273</v>
      </c>
      <c r="C9" s="73">
        <v>2.4</v>
      </c>
      <c r="D9" s="73">
        <v>1.4</v>
      </c>
      <c r="E9" s="73">
        <v>2.4</v>
      </c>
      <c r="F9" s="75"/>
      <c r="H9" s="77">
        <v>2</v>
      </c>
      <c r="I9" s="73">
        <f t="shared" si="0"/>
        <v>4.8</v>
      </c>
      <c r="J9" s="73">
        <f t="shared" si="1"/>
        <v>2.8</v>
      </c>
      <c r="K9" s="73">
        <f t="shared" si="2"/>
        <v>4.8</v>
      </c>
    </row>
    <row r="10" spans="2:11" ht="17.5" x14ac:dyDescent="0.35">
      <c r="B10" s="64" t="s">
        <v>274</v>
      </c>
      <c r="C10" s="73">
        <v>0.9</v>
      </c>
      <c r="D10" s="73">
        <v>0.2</v>
      </c>
      <c r="E10" s="73">
        <v>0.8</v>
      </c>
      <c r="F10" s="75"/>
      <c r="H10" s="77">
        <v>2</v>
      </c>
      <c r="I10" s="73">
        <f t="shared" si="0"/>
        <v>1.8</v>
      </c>
      <c r="J10" s="73">
        <f t="shared" si="1"/>
        <v>0.4</v>
      </c>
      <c r="K10" s="73">
        <f t="shared" si="2"/>
        <v>1.6</v>
      </c>
    </row>
    <row r="11" spans="2:11" ht="17.5" x14ac:dyDescent="0.35">
      <c r="B11" s="64" t="s">
        <v>275</v>
      </c>
      <c r="C11" s="73">
        <v>0.99</v>
      </c>
      <c r="D11" s="73">
        <v>0.59</v>
      </c>
      <c r="E11" s="73">
        <v>2.59</v>
      </c>
      <c r="F11" s="75"/>
      <c r="H11" s="77">
        <v>1</v>
      </c>
      <c r="I11" s="73">
        <f t="shared" si="0"/>
        <v>0.99</v>
      </c>
      <c r="J11" s="73">
        <f t="shared" si="1"/>
        <v>0.59</v>
      </c>
      <c r="K11" s="73">
        <f t="shared" si="2"/>
        <v>2.59</v>
      </c>
    </row>
    <row r="12" spans="2:11" ht="17.5" x14ac:dyDescent="0.35">
      <c r="B12" s="64" t="s">
        <v>276</v>
      </c>
      <c r="C12" s="73">
        <v>1.25</v>
      </c>
      <c r="D12" s="73">
        <v>3.25</v>
      </c>
      <c r="E12" s="73">
        <v>2.15</v>
      </c>
      <c r="F12" s="75"/>
      <c r="H12" s="77">
        <v>4</v>
      </c>
      <c r="I12" s="73">
        <f t="shared" si="0"/>
        <v>5</v>
      </c>
      <c r="J12" s="73">
        <f t="shared" si="1"/>
        <v>13</v>
      </c>
      <c r="K12" s="73">
        <f t="shared" si="2"/>
        <v>8.6</v>
      </c>
    </row>
    <row r="13" spans="2:11" ht="17.5" x14ac:dyDescent="0.35">
      <c r="B13" s="64" t="s">
        <v>277</v>
      </c>
      <c r="C13" s="73">
        <v>9.5</v>
      </c>
      <c r="D13" s="73">
        <v>14</v>
      </c>
      <c r="E13" s="73">
        <v>13</v>
      </c>
      <c r="F13" s="75"/>
      <c r="H13" s="77">
        <v>1</v>
      </c>
      <c r="I13" s="73">
        <f t="shared" si="0"/>
        <v>9.5</v>
      </c>
      <c r="J13" s="73">
        <f t="shared" si="1"/>
        <v>14</v>
      </c>
      <c r="K13" s="73">
        <f t="shared" si="2"/>
        <v>13</v>
      </c>
    </row>
    <row r="14" spans="2:11" ht="17.5" x14ac:dyDescent="0.35">
      <c r="B14" s="64" t="s">
        <v>278</v>
      </c>
      <c r="C14" s="73">
        <v>4.55</v>
      </c>
      <c r="D14" s="73">
        <v>2.5499999999999998</v>
      </c>
      <c r="E14" s="73">
        <v>6</v>
      </c>
      <c r="F14" s="75"/>
      <c r="H14" s="77">
        <v>1</v>
      </c>
      <c r="I14" s="73">
        <f t="shared" si="0"/>
        <v>4.55</v>
      </c>
      <c r="J14" s="73">
        <f t="shared" si="1"/>
        <v>2.5499999999999998</v>
      </c>
      <c r="K14" s="73">
        <f t="shared" si="2"/>
        <v>6</v>
      </c>
    </row>
    <row r="15" spans="2:11" ht="17.5" x14ac:dyDescent="0.35">
      <c r="B15" s="64" t="s">
        <v>279</v>
      </c>
      <c r="C15" s="73">
        <v>4.2</v>
      </c>
      <c r="D15" s="73">
        <v>2.2000000000000002</v>
      </c>
      <c r="E15" s="73">
        <v>3</v>
      </c>
      <c r="F15" s="75"/>
      <c r="H15" s="77">
        <v>1</v>
      </c>
      <c r="I15" s="73">
        <f t="shared" si="0"/>
        <v>4.2</v>
      </c>
      <c r="J15" s="73">
        <f t="shared" si="1"/>
        <v>2.2000000000000002</v>
      </c>
      <c r="K15" s="73">
        <f t="shared" si="2"/>
        <v>3</v>
      </c>
    </row>
    <row r="16" spans="2:11" ht="17.5" x14ac:dyDescent="0.35">
      <c r="B16" s="64" t="s">
        <v>280</v>
      </c>
      <c r="C16" s="73">
        <v>3.9</v>
      </c>
      <c r="D16" s="73">
        <v>5</v>
      </c>
      <c r="E16" s="73">
        <v>8</v>
      </c>
      <c r="F16" s="75"/>
      <c r="H16" s="77">
        <v>1</v>
      </c>
      <c r="I16" s="73">
        <f t="shared" si="0"/>
        <v>3.9</v>
      </c>
      <c r="J16" s="73">
        <f t="shared" si="1"/>
        <v>5</v>
      </c>
      <c r="K16" s="73">
        <f t="shared" si="2"/>
        <v>8</v>
      </c>
    </row>
    <row r="17" spans="2:11" ht="17.5" x14ac:dyDescent="0.35">
      <c r="B17" s="64" t="s">
        <v>281</v>
      </c>
      <c r="C17" s="73">
        <v>1</v>
      </c>
      <c r="D17" s="73">
        <v>2</v>
      </c>
      <c r="E17" s="73">
        <v>1</v>
      </c>
      <c r="F17" s="75"/>
      <c r="H17" s="77">
        <v>1</v>
      </c>
      <c r="I17" s="73">
        <f t="shared" si="0"/>
        <v>1</v>
      </c>
      <c r="J17" s="73">
        <f t="shared" si="1"/>
        <v>2</v>
      </c>
      <c r="K17" s="73">
        <f t="shared" si="2"/>
        <v>1</v>
      </c>
    </row>
    <row r="18" spans="2:11" ht="17.5" x14ac:dyDescent="0.35">
      <c r="B18" s="64" t="s">
        <v>282</v>
      </c>
      <c r="C18" s="73">
        <v>1.75</v>
      </c>
      <c r="D18" s="73">
        <v>2</v>
      </c>
      <c r="E18" s="73">
        <v>1</v>
      </c>
      <c r="F18" s="75"/>
      <c r="H18" s="77">
        <v>1</v>
      </c>
      <c r="I18" s="73">
        <f t="shared" si="0"/>
        <v>1.75</v>
      </c>
      <c r="J18" s="73">
        <f t="shared" si="1"/>
        <v>2</v>
      </c>
      <c r="K18" s="73">
        <f t="shared" si="2"/>
        <v>1</v>
      </c>
    </row>
    <row r="19" spans="2:11" ht="17.5" x14ac:dyDescent="0.35">
      <c r="B19" s="76" t="s">
        <v>283</v>
      </c>
      <c r="C19" s="73">
        <v>2</v>
      </c>
      <c r="D19" s="73">
        <v>1</v>
      </c>
      <c r="E19" s="73">
        <v>3</v>
      </c>
      <c r="F19" s="75"/>
      <c r="H19" s="77">
        <v>1</v>
      </c>
      <c r="I19" s="73">
        <f t="shared" si="0"/>
        <v>2</v>
      </c>
      <c r="J19" s="73">
        <f t="shared" si="1"/>
        <v>1</v>
      </c>
      <c r="K19" s="73">
        <f t="shared" si="2"/>
        <v>3</v>
      </c>
    </row>
    <row r="20" spans="2:11" ht="17.5" x14ac:dyDescent="0.35">
      <c r="I20" s="76">
        <f t="shared" ref="I20:K20" si="3">SUM(I5:I19)</f>
        <v>82.79</v>
      </c>
      <c r="J20" s="76">
        <f t="shared" si="3"/>
        <v>87.539999999999992</v>
      </c>
      <c r="K20" s="76">
        <f t="shared" si="3"/>
        <v>103.28999999999999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2"/>
  <sheetViews>
    <sheetView workbookViewId="0">
      <selection activeCell="B5" sqref="B5:C6"/>
    </sheetView>
  </sheetViews>
  <sheetFormatPr defaultRowHeight="12.5" x14ac:dyDescent="0.25"/>
  <cols>
    <col min="1" max="1" width="1.90625" style="16" customWidth="1"/>
    <col min="2" max="2" width="15.36328125" style="16" bestFit="1" customWidth="1"/>
    <col min="3" max="3" width="17.7265625" style="16" bestFit="1" customWidth="1"/>
    <col min="4" max="5" width="4.6328125" style="16" customWidth="1"/>
    <col min="6" max="6" width="5.7265625" style="16" customWidth="1"/>
    <col min="7" max="7" width="4.6328125" style="16" customWidth="1"/>
    <col min="8" max="16384" width="8.7265625" style="16"/>
  </cols>
  <sheetData>
    <row r="2" spans="2:14" ht="17.5" x14ac:dyDescent="0.35">
      <c r="B2" s="3" t="s">
        <v>56</v>
      </c>
    </row>
    <row r="3" spans="2:14" ht="173" x14ac:dyDescent="0.35">
      <c r="D3" s="17" t="s">
        <v>58</v>
      </c>
      <c r="E3" s="17" t="s">
        <v>60</v>
      </c>
      <c r="F3" s="17" t="s">
        <v>61</v>
      </c>
      <c r="G3" s="20" t="s">
        <v>59</v>
      </c>
      <c r="H3" s="26"/>
      <c r="I3" s="31" t="s">
        <v>58</v>
      </c>
      <c r="J3" s="31" t="s">
        <v>60</v>
      </c>
      <c r="K3" s="31" t="s">
        <v>61</v>
      </c>
      <c r="L3" s="41" t="s">
        <v>59</v>
      </c>
      <c r="M3" s="45"/>
      <c r="N3" s="30" t="s">
        <v>63</v>
      </c>
    </row>
    <row r="4" spans="2:14" ht="17.5" x14ac:dyDescent="0.35">
      <c r="C4" s="9" t="s">
        <v>62</v>
      </c>
      <c r="D4" s="33">
        <v>10</v>
      </c>
      <c r="E4" s="33">
        <v>20</v>
      </c>
      <c r="F4" s="33">
        <v>100</v>
      </c>
      <c r="G4" s="34">
        <v>1</v>
      </c>
      <c r="H4" s="29"/>
      <c r="I4" s="52"/>
      <c r="J4" s="48"/>
      <c r="K4" s="48"/>
      <c r="L4" s="48"/>
      <c r="M4" s="44"/>
      <c r="N4" s="50"/>
    </row>
    <row r="5" spans="2:14" ht="17.5" x14ac:dyDescent="0.35">
      <c r="B5" s="9" t="str">
        <f>Payroll!B3</f>
        <v>Last name</v>
      </c>
      <c r="C5" s="21" t="str">
        <f>Payroll!C3</f>
        <v>First Name</v>
      </c>
      <c r="D5" s="22"/>
      <c r="E5" s="36"/>
      <c r="F5" s="36"/>
      <c r="G5" s="23"/>
      <c r="H5" s="25"/>
      <c r="I5" s="53"/>
      <c r="J5" s="49"/>
      <c r="K5" s="49"/>
      <c r="L5" s="49"/>
      <c r="M5" s="44"/>
      <c r="N5" s="51"/>
    </row>
    <row r="6" spans="2:14" ht="16" x14ac:dyDescent="0.35">
      <c r="B6" s="5" t="str">
        <f>Payroll!B4</f>
        <v>Adeoti</v>
      </c>
      <c r="C6" s="5" t="str">
        <f>Payroll!C4</f>
        <v>Tolulope</v>
      </c>
      <c r="D6" s="28">
        <v>10</v>
      </c>
      <c r="E6" s="28">
        <v>18</v>
      </c>
      <c r="F6" s="28">
        <v>93</v>
      </c>
      <c r="G6" s="35">
        <v>1</v>
      </c>
      <c r="H6" s="27"/>
      <c r="I6" s="32">
        <f>D6/$D$4</f>
        <v>1</v>
      </c>
      <c r="J6" s="32">
        <f t="shared" ref="J6:J25" si="0">E6/E$4</f>
        <v>0.9</v>
      </c>
      <c r="K6" s="32">
        <f t="shared" ref="K6:K25" si="1">F6/F$4</f>
        <v>0.93</v>
      </c>
      <c r="L6" s="42">
        <f t="shared" ref="L6:L25" si="2">G6/G$4</f>
        <v>1</v>
      </c>
      <c r="M6" s="46"/>
      <c r="N6" s="37" t="b">
        <f>OR(I6&lt;0.5,J6&lt;0.5,K6&lt;0.5,L6&lt;0.5)</f>
        <v>0</v>
      </c>
    </row>
    <row r="7" spans="2:14" ht="16" x14ac:dyDescent="0.35">
      <c r="B7" s="5" t="str">
        <f>Payroll!B5</f>
        <v xml:space="preserve">Akande </v>
      </c>
      <c r="C7" s="5" t="str">
        <f>Payroll!C5</f>
        <v>Olamide</v>
      </c>
      <c r="D7" s="18">
        <v>9</v>
      </c>
      <c r="E7" s="18">
        <v>20</v>
      </c>
      <c r="F7" s="18">
        <v>100</v>
      </c>
      <c r="G7" s="22">
        <v>0</v>
      </c>
      <c r="H7" s="27"/>
      <c r="I7" s="24">
        <f t="shared" ref="I7:I25" si="3">D7/D$4</f>
        <v>0.9</v>
      </c>
      <c r="J7" s="19">
        <f t="shared" si="0"/>
        <v>1</v>
      </c>
      <c r="K7" s="19">
        <f t="shared" si="1"/>
        <v>1</v>
      </c>
      <c r="L7" s="43">
        <f t="shared" si="2"/>
        <v>0</v>
      </c>
      <c r="M7" s="46"/>
      <c r="N7" s="23" t="b">
        <f t="shared" ref="N7:N25" si="4">OR(I7&lt;0.5,J7&lt;0.5,K7&lt;0.5,L7&lt;0.5)</f>
        <v>1</v>
      </c>
    </row>
    <row r="8" spans="2:14" ht="16" x14ac:dyDescent="0.35">
      <c r="B8" s="5" t="str">
        <f>Payroll!B6</f>
        <v>Buhari</v>
      </c>
      <c r="C8" s="5" t="str">
        <f>Payroll!C6</f>
        <v>Abdullahi</v>
      </c>
      <c r="D8" s="18">
        <v>7</v>
      </c>
      <c r="E8" s="18">
        <v>17</v>
      </c>
      <c r="F8" s="18">
        <v>82</v>
      </c>
      <c r="G8" s="22">
        <v>1</v>
      </c>
      <c r="H8" s="27"/>
      <c r="I8" s="24">
        <f t="shared" si="3"/>
        <v>0.7</v>
      </c>
      <c r="J8" s="19">
        <f t="shared" si="0"/>
        <v>0.85</v>
      </c>
      <c r="K8" s="19">
        <f t="shared" si="1"/>
        <v>0.82</v>
      </c>
      <c r="L8" s="43">
        <f t="shared" si="2"/>
        <v>1</v>
      </c>
      <c r="M8" s="46"/>
      <c r="N8" s="23" t="b">
        <f t="shared" si="4"/>
        <v>0</v>
      </c>
    </row>
    <row r="9" spans="2:14" ht="16" x14ac:dyDescent="0.35">
      <c r="B9" s="5" t="str">
        <f>Payroll!B7</f>
        <v>Shoremi</v>
      </c>
      <c r="C9" s="5" t="str">
        <f>Payroll!C7</f>
        <v>Hafsoh</v>
      </c>
      <c r="D9" s="18">
        <v>9</v>
      </c>
      <c r="E9" s="18">
        <v>10</v>
      </c>
      <c r="F9" s="18">
        <v>73</v>
      </c>
      <c r="G9" s="22">
        <v>1</v>
      </c>
      <c r="H9" s="27"/>
      <c r="I9" s="24">
        <f t="shared" si="3"/>
        <v>0.9</v>
      </c>
      <c r="J9" s="19">
        <f t="shared" si="0"/>
        <v>0.5</v>
      </c>
      <c r="K9" s="19">
        <f t="shared" si="1"/>
        <v>0.73</v>
      </c>
      <c r="L9" s="43">
        <f t="shared" si="2"/>
        <v>1</v>
      </c>
      <c r="M9" s="46"/>
      <c r="N9" s="23" t="b">
        <f t="shared" si="4"/>
        <v>0</v>
      </c>
    </row>
    <row r="10" spans="2:14" ht="16" x14ac:dyDescent="0.35">
      <c r="B10" s="5" t="str">
        <f>Payroll!B8</f>
        <v>Adekunle</v>
      </c>
      <c r="C10" s="5" t="str">
        <f>Payroll!C8</f>
        <v>Adam</v>
      </c>
      <c r="D10" s="18">
        <v>6</v>
      </c>
      <c r="E10" s="18">
        <v>20</v>
      </c>
      <c r="F10" s="18">
        <v>59</v>
      </c>
      <c r="G10" s="22">
        <v>1</v>
      </c>
      <c r="H10" s="27"/>
      <c r="I10" s="24">
        <f t="shared" si="3"/>
        <v>0.6</v>
      </c>
      <c r="J10" s="19">
        <f t="shared" si="0"/>
        <v>1</v>
      </c>
      <c r="K10" s="19">
        <f t="shared" si="1"/>
        <v>0.59</v>
      </c>
      <c r="L10" s="43">
        <f t="shared" si="2"/>
        <v>1</v>
      </c>
      <c r="M10" s="46"/>
      <c r="N10" s="23" t="b">
        <f t="shared" si="4"/>
        <v>0</v>
      </c>
    </row>
    <row r="11" spans="2:14" ht="16" x14ac:dyDescent="0.35">
      <c r="B11" s="5" t="str">
        <f>Payroll!B9</f>
        <v>Adedigba</v>
      </c>
      <c r="C11" s="5" t="str">
        <f>Payroll!C9</f>
        <v>Mariam</v>
      </c>
      <c r="D11" s="18">
        <v>8</v>
      </c>
      <c r="E11" s="18">
        <v>17</v>
      </c>
      <c r="F11" s="18">
        <v>100</v>
      </c>
      <c r="G11" s="22">
        <v>1</v>
      </c>
      <c r="H11" s="27"/>
      <c r="I11" s="24">
        <f t="shared" si="3"/>
        <v>0.8</v>
      </c>
      <c r="J11" s="19">
        <f t="shared" si="0"/>
        <v>0.85</v>
      </c>
      <c r="K11" s="19">
        <f t="shared" si="1"/>
        <v>1</v>
      </c>
      <c r="L11" s="43">
        <f t="shared" si="2"/>
        <v>1</v>
      </c>
      <c r="M11" s="46"/>
      <c r="N11" s="23" t="b">
        <f t="shared" si="4"/>
        <v>0</v>
      </c>
    </row>
    <row r="12" spans="2:14" ht="16" x14ac:dyDescent="0.35">
      <c r="B12" s="5" t="str">
        <f>Payroll!B10</f>
        <v>Oguntoki</v>
      </c>
      <c r="C12" s="5" t="str">
        <f>Payroll!C10</f>
        <v>Abosede</v>
      </c>
      <c r="D12" s="18">
        <v>4</v>
      </c>
      <c r="E12" s="18">
        <v>20</v>
      </c>
      <c r="F12" s="18">
        <v>100</v>
      </c>
      <c r="G12" s="22">
        <v>1</v>
      </c>
      <c r="H12" s="27"/>
      <c r="I12" s="24">
        <f t="shared" si="3"/>
        <v>0.4</v>
      </c>
      <c r="J12" s="19">
        <f t="shared" si="0"/>
        <v>1</v>
      </c>
      <c r="K12" s="19">
        <f t="shared" si="1"/>
        <v>1</v>
      </c>
      <c r="L12" s="43">
        <f t="shared" si="2"/>
        <v>1</v>
      </c>
      <c r="M12" s="46"/>
      <c r="N12" s="23" t="b">
        <f t="shared" si="4"/>
        <v>1</v>
      </c>
    </row>
    <row r="13" spans="2:14" ht="16" x14ac:dyDescent="0.35">
      <c r="B13" s="5" t="str">
        <f>Payroll!B11</f>
        <v>Kayode</v>
      </c>
      <c r="C13" s="5" t="str">
        <f>Payroll!C11</f>
        <v>Maria</v>
      </c>
      <c r="D13" s="18">
        <v>3</v>
      </c>
      <c r="E13" s="18">
        <v>18</v>
      </c>
      <c r="F13" s="18">
        <v>100</v>
      </c>
      <c r="G13" s="22">
        <v>1</v>
      </c>
      <c r="H13" s="27"/>
      <c r="I13" s="24">
        <f t="shared" si="3"/>
        <v>0.3</v>
      </c>
      <c r="J13" s="19">
        <f t="shared" si="0"/>
        <v>0.9</v>
      </c>
      <c r="K13" s="19">
        <f t="shared" si="1"/>
        <v>1</v>
      </c>
      <c r="L13" s="43">
        <f t="shared" si="2"/>
        <v>1</v>
      </c>
      <c r="M13" s="46"/>
      <c r="N13" s="23" t="b">
        <f t="shared" si="4"/>
        <v>1</v>
      </c>
    </row>
    <row r="14" spans="2:14" ht="16" x14ac:dyDescent="0.35">
      <c r="B14" s="5" t="str">
        <f>Payroll!B12</f>
        <v>Owoiya</v>
      </c>
      <c r="C14" s="5" t="str">
        <f>Payroll!C12</f>
        <v>Fatima</v>
      </c>
      <c r="D14" s="18">
        <v>6</v>
      </c>
      <c r="E14" s="18">
        <v>16</v>
      </c>
      <c r="F14" s="18">
        <v>87</v>
      </c>
      <c r="G14" s="22">
        <v>0</v>
      </c>
      <c r="H14" s="27"/>
      <c r="I14" s="24">
        <f t="shared" si="3"/>
        <v>0.6</v>
      </c>
      <c r="J14" s="19">
        <f t="shared" si="0"/>
        <v>0.8</v>
      </c>
      <c r="K14" s="19">
        <f t="shared" si="1"/>
        <v>0.87</v>
      </c>
      <c r="L14" s="43">
        <f t="shared" si="2"/>
        <v>0</v>
      </c>
      <c r="M14" s="46"/>
      <c r="N14" s="23" t="b">
        <f t="shared" si="4"/>
        <v>1</v>
      </c>
    </row>
    <row r="15" spans="2:14" ht="16" x14ac:dyDescent="0.35">
      <c r="B15" s="5" t="str">
        <f>Payroll!B13</f>
        <v>Olawale</v>
      </c>
      <c r="C15" s="5" t="str">
        <f>Payroll!C13</f>
        <v>Ridwan</v>
      </c>
      <c r="D15" s="18">
        <v>9</v>
      </c>
      <c r="E15" s="18">
        <v>14</v>
      </c>
      <c r="F15" s="18">
        <v>69</v>
      </c>
      <c r="G15" s="22">
        <v>1</v>
      </c>
      <c r="H15" s="27"/>
      <c r="I15" s="24">
        <f t="shared" si="3"/>
        <v>0.9</v>
      </c>
      <c r="J15" s="19">
        <f t="shared" si="0"/>
        <v>0.7</v>
      </c>
      <c r="K15" s="19">
        <f t="shared" si="1"/>
        <v>0.69</v>
      </c>
      <c r="L15" s="43">
        <f t="shared" si="2"/>
        <v>1</v>
      </c>
      <c r="M15" s="46"/>
      <c r="N15" s="23" t="b">
        <f t="shared" si="4"/>
        <v>0</v>
      </c>
    </row>
    <row r="16" spans="2:14" ht="16" x14ac:dyDescent="0.35">
      <c r="B16" s="5" t="str">
        <f>Payroll!B14</f>
        <v>Adeshina</v>
      </c>
      <c r="C16" s="5" t="str">
        <f>Payroll!C14</f>
        <v>Adewunmi</v>
      </c>
      <c r="D16" s="18">
        <v>8</v>
      </c>
      <c r="E16" s="18">
        <v>17</v>
      </c>
      <c r="F16" s="18">
        <v>80</v>
      </c>
      <c r="G16" s="22">
        <v>1</v>
      </c>
      <c r="H16" s="27"/>
      <c r="I16" s="24">
        <f t="shared" si="3"/>
        <v>0.8</v>
      </c>
      <c r="J16" s="19">
        <f t="shared" si="0"/>
        <v>0.85</v>
      </c>
      <c r="K16" s="19">
        <f t="shared" si="1"/>
        <v>0.8</v>
      </c>
      <c r="L16" s="43">
        <f t="shared" si="2"/>
        <v>1</v>
      </c>
      <c r="M16" s="46"/>
      <c r="N16" s="23" t="b">
        <f t="shared" si="4"/>
        <v>0</v>
      </c>
    </row>
    <row r="17" spans="2:14" ht="16" x14ac:dyDescent="0.35">
      <c r="B17" s="5" t="str">
        <f>Payroll!B15</f>
        <v>Animashaun</v>
      </c>
      <c r="C17" s="5" t="str">
        <f>Payroll!C15</f>
        <v>Opeyemi</v>
      </c>
      <c r="D17" s="18">
        <v>5</v>
      </c>
      <c r="E17" s="18">
        <v>19</v>
      </c>
      <c r="F17" s="18">
        <v>67</v>
      </c>
      <c r="G17" s="22">
        <v>1</v>
      </c>
      <c r="H17" s="27"/>
      <c r="I17" s="24">
        <f t="shared" si="3"/>
        <v>0.5</v>
      </c>
      <c r="J17" s="19">
        <f t="shared" si="0"/>
        <v>0.95</v>
      </c>
      <c r="K17" s="19">
        <f t="shared" si="1"/>
        <v>0.67</v>
      </c>
      <c r="L17" s="43">
        <f t="shared" si="2"/>
        <v>1</v>
      </c>
      <c r="M17" s="46"/>
      <c r="N17" s="23" t="b">
        <f t="shared" si="4"/>
        <v>0</v>
      </c>
    </row>
    <row r="18" spans="2:14" ht="16" x14ac:dyDescent="0.35">
      <c r="B18" s="5" t="str">
        <f>Payroll!B16</f>
        <v>Okwuchi</v>
      </c>
      <c r="C18" s="5" t="str">
        <f>Payroll!C16</f>
        <v>Doris</v>
      </c>
      <c r="D18" s="18">
        <v>8</v>
      </c>
      <c r="E18" s="18">
        <v>20</v>
      </c>
      <c r="F18" s="18">
        <v>45</v>
      </c>
      <c r="G18" s="22">
        <v>0</v>
      </c>
      <c r="H18" s="27"/>
      <c r="I18" s="24">
        <f t="shared" si="3"/>
        <v>0.8</v>
      </c>
      <c r="J18" s="19">
        <f t="shared" si="0"/>
        <v>1</v>
      </c>
      <c r="K18" s="19">
        <f t="shared" si="1"/>
        <v>0.45</v>
      </c>
      <c r="L18" s="43">
        <f t="shared" si="2"/>
        <v>0</v>
      </c>
      <c r="M18" s="46"/>
      <c r="N18" s="23" t="b">
        <f t="shared" si="4"/>
        <v>1</v>
      </c>
    </row>
    <row r="19" spans="2:14" ht="16" x14ac:dyDescent="0.35">
      <c r="B19" s="5" t="str">
        <f>Payroll!B17</f>
        <v>Adedusan</v>
      </c>
      <c r="C19" s="5" t="str">
        <f>Payroll!C17</f>
        <v>Precious</v>
      </c>
      <c r="D19" s="18">
        <v>9</v>
      </c>
      <c r="E19" s="18">
        <v>10</v>
      </c>
      <c r="F19" s="18">
        <v>90</v>
      </c>
      <c r="G19" s="22">
        <v>1</v>
      </c>
      <c r="H19" s="27"/>
      <c r="I19" s="24">
        <f t="shared" si="3"/>
        <v>0.9</v>
      </c>
      <c r="J19" s="19">
        <f t="shared" si="0"/>
        <v>0.5</v>
      </c>
      <c r="K19" s="19">
        <f t="shared" si="1"/>
        <v>0.9</v>
      </c>
      <c r="L19" s="43">
        <f t="shared" si="2"/>
        <v>1</v>
      </c>
      <c r="M19" s="46"/>
      <c r="N19" s="23" t="b">
        <f t="shared" si="4"/>
        <v>0</v>
      </c>
    </row>
    <row r="20" spans="2:14" ht="16" x14ac:dyDescent="0.35">
      <c r="B20" s="5" t="str">
        <f>Payroll!B18</f>
        <v>AbdulAzeez</v>
      </c>
      <c r="C20" s="5" t="str">
        <f>Payroll!C18</f>
        <v>Adeniyi</v>
      </c>
      <c r="D20" s="18">
        <v>11</v>
      </c>
      <c r="E20" s="18">
        <v>15</v>
      </c>
      <c r="F20" s="18">
        <v>69</v>
      </c>
      <c r="G20" s="22">
        <v>1</v>
      </c>
      <c r="H20" s="27"/>
      <c r="I20" s="24">
        <f t="shared" si="3"/>
        <v>1.1000000000000001</v>
      </c>
      <c r="J20" s="19">
        <f t="shared" si="0"/>
        <v>0.75</v>
      </c>
      <c r="K20" s="19">
        <f t="shared" si="1"/>
        <v>0.69</v>
      </c>
      <c r="L20" s="43">
        <f t="shared" si="2"/>
        <v>1</v>
      </c>
      <c r="M20" s="46"/>
      <c r="N20" s="23" t="b">
        <f t="shared" si="4"/>
        <v>0</v>
      </c>
    </row>
    <row r="21" spans="2:14" ht="16" x14ac:dyDescent="0.35">
      <c r="B21" s="5" t="str">
        <f>Payroll!B19</f>
        <v>Aigberadion</v>
      </c>
      <c r="C21" s="5" t="str">
        <f>Payroll!C19</f>
        <v>Peace</v>
      </c>
      <c r="D21" s="18">
        <v>7</v>
      </c>
      <c r="E21" s="18">
        <v>20</v>
      </c>
      <c r="F21" s="18">
        <v>72</v>
      </c>
      <c r="G21" s="22">
        <v>1</v>
      </c>
      <c r="H21" s="27"/>
      <c r="I21" s="24">
        <f t="shared" si="3"/>
        <v>0.7</v>
      </c>
      <c r="J21" s="19">
        <f t="shared" si="0"/>
        <v>1</v>
      </c>
      <c r="K21" s="19">
        <f t="shared" si="1"/>
        <v>0.72</v>
      </c>
      <c r="L21" s="43">
        <f t="shared" si="2"/>
        <v>1</v>
      </c>
      <c r="M21" s="46"/>
      <c r="N21" s="23" t="b">
        <f t="shared" si="4"/>
        <v>0</v>
      </c>
    </row>
    <row r="22" spans="2:14" ht="16" x14ac:dyDescent="0.35">
      <c r="B22" s="5" t="str">
        <f>Payroll!B20</f>
        <v>John</v>
      </c>
      <c r="C22" s="5" t="str">
        <f>Payroll!C20</f>
        <v>Adaeze</v>
      </c>
      <c r="D22" s="18">
        <v>4</v>
      </c>
      <c r="E22" s="18">
        <v>12</v>
      </c>
      <c r="F22" s="18">
        <v>67</v>
      </c>
      <c r="G22" s="22">
        <v>1</v>
      </c>
      <c r="H22" s="27"/>
      <c r="I22" s="24">
        <f t="shared" si="3"/>
        <v>0.4</v>
      </c>
      <c r="J22" s="19">
        <f t="shared" si="0"/>
        <v>0.6</v>
      </c>
      <c r="K22" s="19">
        <f t="shared" si="1"/>
        <v>0.67</v>
      </c>
      <c r="L22" s="43">
        <f t="shared" si="2"/>
        <v>1</v>
      </c>
      <c r="M22" s="46"/>
      <c r="N22" s="23" t="b">
        <f t="shared" si="4"/>
        <v>1</v>
      </c>
    </row>
    <row r="23" spans="2:14" ht="16" x14ac:dyDescent="0.35">
      <c r="B23" s="5" t="str">
        <f>Payroll!B21</f>
        <v>Tanko</v>
      </c>
      <c r="C23" s="5" t="str">
        <f>Payroll!C21</f>
        <v>Sodiq</v>
      </c>
      <c r="D23" s="18">
        <v>6</v>
      </c>
      <c r="E23" s="18">
        <v>11</v>
      </c>
      <c r="F23" s="18">
        <v>89</v>
      </c>
      <c r="G23" s="22">
        <v>1</v>
      </c>
      <c r="H23" s="27"/>
      <c r="I23" s="24">
        <f t="shared" si="3"/>
        <v>0.6</v>
      </c>
      <c r="J23" s="19">
        <f t="shared" si="0"/>
        <v>0.55000000000000004</v>
      </c>
      <c r="K23" s="19">
        <f t="shared" si="1"/>
        <v>0.89</v>
      </c>
      <c r="L23" s="43">
        <f t="shared" si="2"/>
        <v>1</v>
      </c>
      <c r="M23" s="46"/>
      <c r="N23" s="23" t="b">
        <f t="shared" si="4"/>
        <v>0</v>
      </c>
    </row>
    <row r="24" spans="2:14" ht="16" x14ac:dyDescent="0.35">
      <c r="B24" s="5" t="str">
        <f>Payroll!B22</f>
        <v>Obi</v>
      </c>
      <c r="C24" s="5" t="str">
        <f>Payroll!C22</f>
        <v>Anthonia</v>
      </c>
      <c r="D24" s="18">
        <v>5</v>
      </c>
      <c r="E24" s="18">
        <v>19</v>
      </c>
      <c r="F24" s="18">
        <v>86</v>
      </c>
      <c r="G24" s="22">
        <v>1</v>
      </c>
      <c r="H24" s="27"/>
      <c r="I24" s="24">
        <f t="shared" si="3"/>
        <v>0.5</v>
      </c>
      <c r="J24" s="19">
        <f t="shared" si="0"/>
        <v>0.95</v>
      </c>
      <c r="K24" s="19">
        <f t="shared" si="1"/>
        <v>0.86</v>
      </c>
      <c r="L24" s="43">
        <f t="shared" si="2"/>
        <v>1</v>
      </c>
      <c r="M24" s="46"/>
      <c r="N24" s="23" t="b">
        <f t="shared" si="4"/>
        <v>0</v>
      </c>
    </row>
    <row r="25" spans="2:14" ht="16" x14ac:dyDescent="0.35">
      <c r="B25" s="5" t="str">
        <f>Payroll!B23</f>
        <v>Qazim</v>
      </c>
      <c r="C25" s="5" t="str">
        <f>Payroll!C23</f>
        <v>Ifedolapo</v>
      </c>
      <c r="D25" s="18">
        <v>10</v>
      </c>
      <c r="E25" s="18">
        <v>18</v>
      </c>
      <c r="F25" s="18">
        <v>97</v>
      </c>
      <c r="G25" s="22">
        <v>1</v>
      </c>
      <c r="H25" s="28"/>
      <c r="I25" s="24">
        <f t="shared" si="3"/>
        <v>1</v>
      </c>
      <c r="J25" s="19">
        <f t="shared" si="0"/>
        <v>0.9</v>
      </c>
      <c r="K25" s="19">
        <f t="shared" si="1"/>
        <v>0.97</v>
      </c>
      <c r="L25" s="43">
        <f t="shared" si="2"/>
        <v>1</v>
      </c>
      <c r="M25" s="47"/>
      <c r="N25" s="23" t="b">
        <f t="shared" si="4"/>
        <v>0</v>
      </c>
    </row>
    <row r="29" spans="2:14" ht="15" x14ac:dyDescent="0.3">
      <c r="B29" s="2" t="str">
        <f>Payroll!B25</f>
        <v>Aggregate</v>
      </c>
    </row>
    <row r="30" spans="2:14" ht="16" x14ac:dyDescent="0.35">
      <c r="B30" s="5" t="str">
        <f>Payroll!B26</f>
        <v>Min</v>
      </c>
      <c r="C30" s="38"/>
      <c r="D30" s="18">
        <f>MIN(D6:D25)</f>
        <v>3</v>
      </c>
      <c r="E30" s="18">
        <f t="shared" ref="E30:G30" si="5">MIN(E6:E25)</f>
        <v>10</v>
      </c>
      <c r="F30" s="18">
        <f t="shared" si="5"/>
        <v>45</v>
      </c>
      <c r="G30" s="18">
        <f t="shared" si="5"/>
        <v>0</v>
      </c>
      <c r="H30" s="39"/>
      <c r="I30" s="18">
        <f t="shared" ref="I30:L30" si="6">MIN(I6:I25)</f>
        <v>0.3</v>
      </c>
      <c r="J30" s="18">
        <f t="shared" si="6"/>
        <v>0.5</v>
      </c>
      <c r="K30" s="18">
        <f t="shared" si="6"/>
        <v>0.45</v>
      </c>
      <c r="L30" s="18">
        <f t="shared" si="6"/>
        <v>0</v>
      </c>
    </row>
    <row r="31" spans="2:14" ht="16" x14ac:dyDescent="0.35">
      <c r="B31" s="5" t="str">
        <f>Payroll!B27</f>
        <v>Max</v>
      </c>
      <c r="C31" s="29"/>
      <c r="D31" s="18">
        <f>MAX(D6:D25)</f>
        <v>11</v>
      </c>
      <c r="E31" s="18">
        <f t="shared" ref="E31:G31" si="7">MAX(E6:E25)</f>
        <v>20</v>
      </c>
      <c r="F31" s="18">
        <f t="shared" si="7"/>
        <v>100</v>
      </c>
      <c r="G31" s="18">
        <f t="shared" si="7"/>
        <v>1</v>
      </c>
      <c r="H31" s="40"/>
      <c r="I31" s="18">
        <f t="shared" ref="I31:L31" si="8">MAX(I6:I25)</f>
        <v>1.1000000000000001</v>
      </c>
      <c r="J31" s="18">
        <f t="shared" si="8"/>
        <v>1</v>
      </c>
      <c r="K31" s="18">
        <f t="shared" si="8"/>
        <v>1</v>
      </c>
      <c r="L31" s="18">
        <f t="shared" si="8"/>
        <v>1</v>
      </c>
    </row>
    <row r="32" spans="2:14" ht="16" x14ac:dyDescent="0.35">
      <c r="B32" s="5" t="str">
        <f>Payroll!B28</f>
        <v>Average</v>
      </c>
      <c r="C32" s="35"/>
      <c r="D32" s="18">
        <f>AVERAGE(D6:D25)</f>
        <v>7.2</v>
      </c>
      <c r="E32" s="18">
        <f t="shared" ref="E32:G32" si="9">AVERAGE(E6:E25)</f>
        <v>16.55</v>
      </c>
      <c r="F32" s="18">
        <f t="shared" si="9"/>
        <v>81.25</v>
      </c>
      <c r="G32" s="18">
        <f t="shared" si="9"/>
        <v>0.85</v>
      </c>
      <c r="H32" s="37"/>
      <c r="I32" s="18">
        <f t="shared" ref="I32:L32" si="10">AVERAGE(I6:I25)</f>
        <v>0.72</v>
      </c>
      <c r="J32" s="18">
        <f t="shared" si="10"/>
        <v>0.8274999999999999</v>
      </c>
      <c r="K32" s="18">
        <f t="shared" si="10"/>
        <v>0.8125</v>
      </c>
      <c r="L32" s="18">
        <f t="shared" si="10"/>
        <v>0.85</v>
      </c>
    </row>
  </sheetData>
  <conditionalFormatting sqref="D6:D25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6:E25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6:F25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6:G25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6:L25">
    <cfRule type="cellIs" dxfId="62" priority="3" operator="lessThan">
      <formula>0.5</formula>
    </cfRule>
  </conditionalFormatting>
  <conditionalFormatting sqref="N6:N25">
    <cfRule type="cellIs" dxfId="61" priority="2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"/>
  <sheetViews>
    <sheetView workbookViewId="0">
      <selection activeCell="D5" sqref="D5"/>
    </sheetView>
  </sheetViews>
  <sheetFormatPr defaultRowHeight="12.5" x14ac:dyDescent="0.25"/>
  <cols>
    <col min="1" max="1" width="1.90625" style="16" customWidth="1"/>
    <col min="2" max="2" width="22.26953125" style="16" bestFit="1" customWidth="1"/>
    <col min="3" max="4" width="8.7265625" style="16"/>
    <col min="5" max="5" width="14.81640625" style="16" bestFit="1" customWidth="1"/>
    <col min="6" max="6" width="14.81640625" style="16" customWidth="1"/>
    <col min="7" max="7" width="14" style="16" bestFit="1" customWidth="1"/>
    <col min="8" max="8" width="14" style="16" customWidth="1"/>
    <col min="9" max="9" width="9.36328125" style="16" bestFit="1" customWidth="1"/>
    <col min="10" max="10" width="9.36328125" style="16" customWidth="1"/>
    <col min="11" max="11" width="13.36328125" style="16" bestFit="1" customWidth="1"/>
    <col min="12" max="12" width="13.36328125" style="16" customWidth="1"/>
    <col min="13" max="16384" width="8.7265625" style="16"/>
  </cols>
  <sheetData>
    <row r="2" spans="2:13" ht="17.5" x14ac:dyDescent="0.35">
      <c r="B2" s="3" t="s">
        <v>64</v>
      </c>
    </row>
    <row r="4" spans="2:13" ht="17.5" x14ac:dyDescent="0.35">
      <c r="B4" s="33" t="s">
        <v>65</v>
      </c>
      <c r="C4" s="33" t="s">
        <v>50</v>
      </c>
      <c r="D4" s="33">
        <v>3</v>
      </c>
      <c r="E4" s="33" t="s">
        <v>67</v>
      </c>
      <c r="F4" s="33">
        <v>5</v>
      </c>
      <c r="G4" s="33" t="s">
        <v>66</v>
      </c>
      <c r="H4" s="33">
        <v>3</v>
      </c>
      <c r="I4" s="33" t="s">
        <v>68</v>
      </c>
      <c r="J4" s="33">
        <v>4</v>
      </c>
      <c r="K4" s="33" t="s">
        <v>69</v>
      </c>
      <c r="L4" s="33">
        <v>1</v>
      </c>
    </row>
    <row r="5" spans="2:13" ht="16" x14ac:dyDescent="0.35">
      <c r="B5" s="5" t="s">
        <v>70</v>
      </c>
      <c r="C5" s="7">
        <v>4</v>
      </c>
      <c r="D5" s="7">
        <f>D$4*C5</f>
        <v>12</v>
      </c>
      <c r="E5" s="7">
        <v>2</v>
      </c>
      <c r="F5" s="7">
        <f t="shared" ref="F5:H9" si="0">F$4*E5</f>
        <v>10</v>
      </c>
      <c r="G5" s="7">
        <v>3</v>
      </c>
      <c r="H5" s="7">
        <f t="shared" si="0"/>
        <v>9</v>
      </c>
      <c r="I5" s="7">
        <v>4</v>
      </c>
      <c r="J5" s="7">
        <f t="shared" ref="J5" si="1">J$4*I5</f>
        <v>16</v>
      </c>
      <c r="K5" s="7">
        <v>2</v>
      </c>
      <c r="L5" s="7">
        <f t="shared" ref="L5" si="2">L$4*K5</f>
        <v>2</v>
      </c>
      <c r="M5" s="54">
        <f>SUM(D5,F5,H5,J5,L5)</f>
        <v>49</v>
      </c>
    </row>
    <row r="6" spans="2:13" ht="16" x14ac:dyDescent="0.35">
      <c r="B6" s="5" t="s">
        <v>71</v>
      </c>
      <c r="C6" s="7">
        <v>3</v>
      </c>
      <c r="D6" s="7">
        <f t="shared" ref="D6:D9" si="3">D$4*C6</f>
        <v>9</v>
      </c>
      <c r="E6" s="7">
        <v>3</v>
      </c>
      <c r="F6" s="7">
        <f t="shared" si="0"/>
        <v>15</v>
      </c>
      <c r="G6" s="7">
        <v>2</v>
      </c>
      <c r="H6" s="7">
        <f t="shared" si="0"/>
        <v>6</v>
      </c>
      <c r="I6" s="7">
        <v>3</v>
      </c>
      <c r="J6" s="7">
        <f t="shared" ref="J6" si="4">J$4*I6</f>
        <v>12</v>
      </c>
      <c r="K6" s="7">
        <v>4</v>
      </c>
      <c r="L6" s="7">
        <f t="shared" ref="L6" si="5">L$4*K6</f>
        <v>4</v>
      </c>
      <c r="M6" s="54">
        <f t="shared" ref="M6:M9" si="6">SUM(D6,F6,H6,J6,L6)</f>
        <v>46</v>
      </c>
    </row>
    <row r="7" spans="2:13" ht="16" x14ac:dyDescent="0.35">
      <c r="B7" s="5" t="s">
        <v>73</v>
      </c>
      <c r="C7" s="7">
        <v>1</v>
      </c>
      <c r="D7" s="7">
        <f t="shared" si="3"/>
        <v>3</v>
      </c>
      <c r="E7" s="7">
        <v>5</v>
      </c>
      <c r="F7" s="7">
        <f t="shared" si="0"/>
        <v>25</v>
      </c>
      <c r="G7" s="7">
        <v>1</v>
      </c>
      <c r="H7" s="7">
        <f t="shared" si="0"/>
        <v>3</v>
      </c>
      <c r="I7" s="7">
        <v>1</v>
      </c>
      <c r="J7" s="7">
        <f t="shared" ref="J7" si="7">J$4*I7</f>
        <v>4</v>
      </c>
      <c r="K7" s="7">
        <v>1</v>
      </c>
      <c r="L7" s="7">
        <f t="shared" ref="L7" si="8">L$4*K7</f>
        <v>1</v>
      </c>
      <c r="M7" s="54">
        <f t="shared" si="6"/>
        <v>36</v>
      </c>
    </row>
    <row r="8" spans="2:13" ht="16" x14ac:dyDescent="0.35">
      <c r="B8" s="5" t="s">
        <v>72</v>
      </c>
      <c r="C8" s="7">
        <v>4</v>
      </c>
      <c r="D8" s="7">
        <f t="shared" si="3"/>
        <v>12</v>
      </c>
      <c r="E8" s="7">
        <v>4</v>
      </c>
      <c r="F8" s="7">
        <f t="shared" si="0"/>
        <v>20</v>
      </c>
      <c r="G8" s="7">
        <v>3</v>
      </c>
      <c r="H8" s="7">
        <f t="shared" si="0"/>
        <v>9</v>
      </c>
      <c r="I8" s="7">
        <v>4</v>
      </c>
      <c r="J8" s="7">
        <f t="shared" ref="J8" si="9">J$4*I8</f>
        <v>16</v>
      </c>
      <c r="K8" s="7">
        <v>5</v>
      </c>
      <c r="L8" s="7">
        <f t="shared" ref="L8" si="10">L$4*K8</f>
        <v>5</v>
      </c>
      <c r="M8" s="54">
        <f t="shared" si="6"/>
        <v>62</v>
      </c>
    </row>
    <row r="9" spans="2:13" ht="16" x14ac:dyDescent="0.35">
      <c r="B9" s="5" t="s">
        <v>74</v>
      </c>
      <c r="C9" s="7">
        <v>5</v>
      </c>
      <c r="D9" s="7">
        <f t="shared" si="3"/>
        <v>15</v>
      </c>
      <c r="E9" s="7">
        <v>1</v>
      </c>
      <c r="F9" s="7">
        <f t="shared" si="0"/>
        <v>5</v>
      </c>
      <c r="G9" s="7">
        <v>5</v>
      </c>
      <c r="H9" s="7">
        <f t="shared" si="0"/>
        <v>15</v>
      </c>
      <c r="I9" s="7">
        <v>5</v>
      </c>
      <c r="J9" s="7">
        <f t="shared" ref="J9" si="11">J$4*I9</f>
        <v>20</v>
      </c>
      <c r="K9" s="7">
        <v>1</v>
      </c>
      <c r="L9" s="7">
        <f t="shared" ref="L9" si="12">L$4*K9</f>
        <v>1</v>
      </c>
      <c r="M9" s="54">
        <f t="shared" si="6"/>
        <v>56</v>
      </c>
    </row>
  </sheetData>
  <conditionalFormatting sqref="M5:M9">
    <cfRule type="top10" dxfId="60" priority="1" percent="1" rank="1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workbookViewId="0">
      <selection activeCell="H1" sqref="H1"/>
    </sheetView>
  </sheetViews>
  <sheetFormatPr defaultRowHeight="13.5" x14ac:dyDescent="0.25"/>
  <cols>
    <col min="1" max="16384" width="8.7265625" style="55"/>
  </cols>
  <sheetData>
    <row r="1" spans="1:11" x14ac:dyDescent="0.25">
      <c r="A1" s="55" t="s">
        <v>75</v>
      </c>
      <c r="B1" s="55" t="s">
        <v>76</v>
      </c>
      <c r="C1" s="55" t="s">
        <v>77</v>
      </c>
      <c r="D1" s="55" t="s">
        <v>78</v>
      </c>
      <c r="E1" s="55" t="s">
        <v>79</v>
      </c>
      <c r="F1" s="55" t="s">
        <v>80</v>
      </c>
      <c r="G1" s="55" t="s">
        <v>81</v>
      </c>
      <c r="H1" s="55" t="s">
        <v>123</v>
      </c>
      <c r="I1" s="55" t="s">
        <v>121</v>
      </c>
      <c r="J1" s="55" t="s">
        <v>122</v>
      </c>
      <c r="K1" s="55" t="s">
        <v>83</v>
      </c>
    </row>
    <row r="2" spans="1:11" x14ac:dyDescent="0.25">
      <c r="A2" s="56" t="s">
        <v>84</v>
      </c>
      <c r="B2" s="57">
        <v>1001</v>
      </c>
      <c r="C2" s="55">
        <v>9822</v>
      </c>
      <c r="D2" s="55" t="s">
        <v>85</v>
      </c>
      <c r="E2" s="55">
        <v>58.3</v>
      </c>
      <c r="F2" s="55">
        <v>98.4</v>
      </c>
      <c r="I2" s="55" t="s">
        <v>86</v>
      </c>
      <c r="J2" s="55" t="s">
        <v>87</v>
      </c>
      <c r="K2" s="55" t="s">
        <v>88</v>
      </c>
    </row>
    <row r="3" spans="1:11" x14ac:dyDescent="0.25">
      <c r="A3" s="56" t="s">
        <v>84</v>
      </c>
      <c r="B3" s="57">
        <v>1002</v>
      </c>
      <c r="C3" s="55">
        <v>2877</v>
      </c>
      <c r="D3" s="55" t="s">
        <v>89</v>
      </c>
      <c r="E3" s="55">
        <v>11.4</v>
      </c>
      <c r="F3" s="55">
        <v>16.3</v>
      </c>
      <c r="I3" s="55" t="s">
        <v>90</v>
      </c>
      <c r="J3" s="55" t="s">
        <v>91</v>
      </c>
      <c r="K3" s="55" t="s">
        <v>92</v>
      </c>
    </row>
    <row r="4" spans="1:11" x14ac:dyDescent="0.25">
      <c r="A4" s="56" t="s">
        <v>84</v>
      </c>
      <c r="B4" s="57">
        <v>1003</v>
      </c>
      <c r="C4" s="55">
        <v>2499</v>
      </c>
      <c r="D4" s="55" t="s">
        <v>93</v>
      </c>
      <c r="E4" s="55">
        <v>6.2</v>
      </c>
      <c r="F4" s="55">
        <v>9.1999999999999993</v>
      </c>
      <c r="I4" s="55" t="s">
        <v>94</v>
      </c>
      <c r="J4" s="55" t="s">
        <v>95</v>
      </c>
      <c r="K4" s="55" t="s">
        <v>96</v>
      </c>
    </row>
    <row r="5" spans="1:11" x14ac:dyDescent="0.25">
      <c r="A5" s="56" t="s">
        <v>84</v>
      </c>
      <c r="B5" s="57">
        <v>1004</v>
      </c>
      <c r="C5" s="55">
        <v>8722</v>
      </c>
      <c r="D5" s="55" t="s">
        <v>97</v>
      </c>
      <c r="E5" s="55">
        <v>344</v>
      </c>
      <c r="F5" s="55">
        <v>502</v>
      </c>
      <c r="I5" s="55" t="s">
        <v>86</v>
      </c>
      <c r="J5" s="55" t="s">
        <v>87</v>
      </c>
      <c r="K5" s="55" t="s">
        <v>96</v>
      </c>
    </row>
    <row r="6" spans="1:11" x14ac:dyDescent="0.25">
      <c r="A6" s="56" t="s">
        <v>84</v>
      </c>
      <c r="B6" s="57">
        <v>1005</v>
      </c>
      <c r="C6" s="55">
        <v>1109</v>
      </c>
      <c r="D6" s="55" t="s">
        <v>98</v>
      </c>
      <c r="E6" s="55">
        <v>3</v>
      </c>
      <c r="F6" s="55">
        <v>8</v>
      </c>
      <c r="I6" s="55" t="s">
        <v>94</v>
      </c>
      <c r="J6" s="55" t="s">
        <v>95</v>
      </c>
      <c r="K6" s="55" t="s">
        <v>96</v>
      </c>
    </row>
    <row r="7" spans="1:11" x14ac:dyDescent="0.25">
      <c r="A7" s="56" t="s">
        <v>84</v>
      </c>
      <c r="B7" s="57">
        <v>1006</v>
      </c>
      <c r="C7" s="55">
        <v>9822</v>
      </c>
      <c r="D7" s="55" t="s">
        <v>85</v>
      </c>
      <c r="E7" s="55">
        <v>58.3</v>
      </c>
      <c r="F7" s="55">
        <v>98.4</v>
      </c>
      <c r="I7" s="55" t="s">
        <v>94</v>
      </c>
      <c r="J7" s="55" t="s">
        <v>95</v>
      </c>
      <c r="K7" s="55" t="s">
        <v>96</v>
      </c>
    </row>
    <row r="8" spans="1:11" x14ac:dyDescent="0.25">
      <c r="A8" s="56" t="s">
        <v>84</v>
      </c>
      <c r="B8" s="57">
        <v>1007</v>
      </c>
      <c r="C8" s="55">
        <v>1109</v>
      </c>
      <c r="D8" s="55" t="s">
        <v>98</v>
      </c>
      <c r="E8" s="55">
        <v>3</v>
      </c>
      <c r="F8" s="55">
        <v>8</v>
      </c>
      <c r="I8" s="55" t="s">
        <v>99</v>
      </c>
      <c r="J8" s="55" t="s">
        <v>100</v>
      </c>
      <c r="K8" s="55" t="s">
        <v>88</v>
      </c>
    </row>
    <row r="9" spans="1:11" x14ac:dyDescent="0.25">
      <c r="A9" s="56" t="s">
        <v>84</v>
      </c>
      <c r="B9" s="57">
        <v>1008</v>
      </c>
      <c r="C9" s="55">
        <v>2877</v>
      </c>
      <c r="D9" s="55" t="s">
        <v>89</v>
      </c>
      <c r="E9" s="55">
        <v>11.4</v>
      </c>
      <c r="F9" s="55">
        <v>16.3</v>
      </c>
      <c r="I9" s="55" t="s">
        <v>94</v>
      </c>
      <c r="J9" s="55" t="s">
        <v>95</v>
      </c>
      <c r="K9" s="55" t="s">
        <v>88</v>
      </c>
    </row>
    <row r="10" spans="1:11" x14ac:dyDescent="0.25">
      <c r="A10" s="56" t="s">
        <v>84</v>
      </c>
      <c r="B10" s="57">
        <v>1009</v>
      </c>
      <c r="C10" s="55">
        <v>1109</v>
      </c>
      <c r="D10" s="55" t="s">
        <v>98</v>
      </c>
      <c r="E10" s="55">
        <v>3</v>
      </c>
      <c r="F10" s="55">
        <v>8</v>
      </c>
      <c r="I10" s="55" t="s">
        <v>94</v>
      </c>
      <c r="J10" s="55" t="s">
        <v>95</v>
      </c>
      <c r="K10" s="55" t="s">
        <v>96</v>
      </c>
    </row>
    <row r="11" spans="1:11" x14ac:dyDescent="0.25">
      <c r="A11" s="56" t="s">
        <v>84</v>
      </c>
      <c r="B11" s="57">
        <v>1010</v>
      </c>
      <c r="C11" s="55">
        <v>2877</v>
      </c>
      <c r="D11" s="55" t="s">
        <v>89</v>
      </c>
      <c r="E11" s="55">
        <v>11.4</v>
      </c>
      <c r="F11" s="55">
        <v>16.3</v>
      </c>
      <c r="I11" s="55" t="s">
        <v>90</v>
      </c>
      <c r="J11" s="55" t="s">
        <v>91</v>
      </c>
      <c r="K11" s="55" t="s">
        <v>101</v>
      </c>
    </row>
    <row r="12" spans="1:11" x14ac:dyDescent="0.25">
      <c r="A12" s="56" t="s">
        <v>84</v>
      </c>
      <c r="B12" s="57">
        <v>1011</v>
      </c>
      <c r="C12" s="55">
        <v>2877</v>
      </c>
      <c r="D12" s="55" t="s">
        <v>89</v>
      </c>
      <c r="E12" s="55">
        <v>11.4</v>
      </c>
      <c r="F12" s="55">
        <v>16.3</v>
      </c>
      <c r="I12" s="55" t="s">
        <v>90</v>
      </c>
      <c r="J12" s="55" t="s">
        <v>91</v>
      </c>
      <c r="K12" s="55" t="s">
        <v>96</v>
      </c>
    </row>
    <row r="13" spans="1:11" x14ac:dyDescent="0.25">
      <c r="A13" s="56" t="s">
        <v>84</v>
      </c>
      <c r="B13" s="57">
        <v>1012</v>
      </c>
      <c r="C13" s="55">
        <v>4421</v>
      </c>
      <c r="D13" s="55" t="s">
        <v>102</v>
      </c>
      <c r="E13" s="55">
        <v>45</v>
      </c>
      <c r="F13" s="55">
        <v>87</v>
      </c>
      <c r="I13" s="55" t="s">
        <v>94</v>
      </c>
      <c r="J13" s="55" t="s">
        <v>95</v>
      </c>
      <c r="K13" s="55" t="s">
        <v>88</v>
      </c>
    </row>
    <row r="14" spans="1:11" x14ac:dyDescent="0.25">
      <c r="A14" s="56" t="s">
        <v>84</v>
      </c>
      <c r="B14" s="57">
        <v>1013</v>
      </c>
      <c r="C14" s="55">
        <v>9212</v>
      </c>
      <c r="D14" s="55" t="s">
        <v>103</v>
      </c>
      <c r="E14" s="55">
        <v>4</v>
      </c>
      <c r="F14" s="55">
        <v>7</v>
      </c>
      <c r="I14" s="55" t="s">
        <v>99</v>
      </c>
      <c r="J14" s="55" t="s">
        <v>100</v>
      </c>
      <c r="K14" s="55" t="s">
        <v>101</v>
      </c>
    </row>
    <row r="15" spans="1:11" x14ac:dyDescent="0.25">
      <c r="A15" s="56" t="s">
        <v>84</v>
      </c>
      <c r="B15" s="57">
        <v>1014</v>
      </c>
      <c r="C15" s="55">
        <v>8722</v>
      </c>
      <c r="D15" s="55" t="s">
        <v>97</v>
      </c>
      <c r="E15" s="55">
        <v>344</v>
      </c>
      <c r="F15" s="55">
        <v>502</v>
      </c>
      <c r="I15" s="55" t="s">
        <v>86</v>
      </c>
      <c r="J15" s="55" t="s">
        <v>87</v>
      </c>
      <c r="K15" s="55" t="s">
        <v>92</v>
      </c>
    </row>
    <row r="16" spans="1:11" x14ac:dyDescent="0.25">
      <c r="A16" s="56" t="s">
        <v>84</v>
      </c>
      <c r="B16" s="57">
        <v>1015</v>
      </c>
      <c r="C16" s="55">
        <v>2877</v>
      </c>
      <c r="D16" s="55" t="s">
        <v>89</v>
      </c>
      <c r="E16" s="55">
        <v>11.4</v>
      </c>
      <c r="F16" s="55">
        <v>16.3</v>
      </c>
      <c r="I16" s="55" t="s">
        <v>99</v>
      </c>
      <c r="J16" s="55" t="s">
        <v>100</v>
      </c>
      <c r="K16" s="55" t="s">
        <v>96</v>
      </c>
    </row>
    <row r="17" spans="1:11" x14ac:dyDescent="0.25">
      <c r="A17" s="56" t="s">
        <v>84</v>
      </c>
      <c r="B17" s="57">
        <v>1016</v>
      </c>
      <c r="C17" s="55">
        <v>2499</v>
      </c>
      <c r="D17" s="55" t="s">
        <v>93</v>
      </c>
      <c r="E17" s="55">
        <v>6.2</v>
      </c>
      <c r="F17" s="55">
        <v>9.1999999999999993</v>
      </c>
      <c r="I17" s="55" t="s">
        <v>94</v>
      </c>
      <c r="J17" s="55" t="s">
        <v>95</v>
      </c>
      <c r="K17" s="55" t="s">
        <v>92</v>
      </c>
    </row>
    <row r="18" spans="1:11" x14ac:dyDescent="0.25">
      <c r="A18" s="56" t="s">
        <v>104</v>
      </c>
      <c r="B18" s="57">
        <v>1017</v>
      </c>
      <c r="C18" s="55">
        <v>2242</v>
      </c>
      <c r="D18" s="55" t="s">
        <v>105</v>
      </c>
      <c r="E18" s="55">
        <v>60</v>
      </c>
      <c r="F18" s="55">
        <v>124</v>
      </c>
      <c r="I18" s="55" t="s">
        <v>90</v>
      </c>
      <c r="J18" s="55" t="s">
        <v>91</v>
      </c>
      <c r="K18" s="55" t="s">
        <v>88</v>
      </c>
    </row>
    <row r="19" spans="1:11" x14ac:dyDescent="0.25">
      <c r="A19" s="56" t="s">
        <v>104</v>
      </c>
      <c r="B19" s="57">
        <v>1018</v>
      </c>
      <c r="C19" s="55">
        <v>1109</v>
      </c>
      <c r="D19" s="55" t="s">
        <v>98</v>
      </c>
      <c r="E19" s="55">
        <v>3</v>
      </c>
      <c r="F19" s="55">
        <v>8</v>
      </c>
      <c r="I19" s="55" t="s">
        <v>94</v>
      </c>
      <c r="J19" s="55" t="s">
        <v>95</v>
      </c>
      <c r="K19" s="55" t="s">
        <v>92</v>
      </c>
    </row>
    <row r="20" spans="1:11" x14ac:dyDescent="0.25">
      <c r="A20" s="56" t="s">
        <v>104</v>
      </c>
      <c r="B20" s="57">
        <v>1019</v>
      </c>
      <c r="C20" s="55">
        <v>2499</v>
      </c>
      <c r="D20" s="55" t="s">
        <v>93</v>
      </c>
      <c r="E20" s="55">
        <v>6.2</v>
      </c>
      <c r="F20" s="55">
        <v>9.1999999999999993</v>
      </c>
      <c r="I20" s="55" t="s">
        <v>94</v>
      </c>
      <c r="J20" s="55" t="s">
        <v>95</v>
      </c>
      <c r="K20" s="55" t="s">
        <v>101</v>
      </c>
    </row>
    <row r="21" spans="1:11" x14ac:dyDescent="0.25">
      <c r="A21" s="56" t="s">
        <v>104</v>
      </c>
      <c r="B21" s="57">
        <v>1020</v>
      </c>
      <c r="C21" s="55">
        <v>2499</v>
      </c>
      <c r="D21" s="55" t="s">
        <v>93</v>
      </c>
      <c r="E21" s="55">
        <v>6.2</v>
      </c>
      <c r="F21" s="55">
        <v>9.1999999999999993</v>
      </c>
      <c r="I21" s="55" t="s">
        <v>94</v>
      </c>
      <c r="J21" s="55" t="s">
        <v>95</v>
      </c>
      <c r="K21" s="55" t="s">
        <v>106</v>
      </c>
    </row>
    <row r="22" spans="1:11" x14ac:dyDescent="0.25">
      <c r="A22" s="56" t="s">
        <v>104</v>
      </c>
      <c r="B22" s="57">
        <v>1021</v>
      </c>
      <c r="C22" s="55">
        <v>1109</v>
      </c>
      <c r="D22" s="55" t="s">
        <v>98</v>
      </c>
      <c r="E22" s="55">
        <v>3</v>
      </c>
      <c r="F22" s="55">
        <v>8</v>
      </c>
      <c r="I22" s="55" t="s">
        <v>90</v>
      </c>
      <c r="J22" s="55" t="s">
        <v>91</v>
      </c>
      <c r="K22" s="55" t="s">
        <v>101</v>
      </c>
    </row>
    <row r="23" spans="1:11" x14ac:dyDescent="0.25">
      <c r="A23" s="56" t="s">
        <v>104</v>
      </c>
      <c r="B23" s="57">
        <v>1022</v>
      </c>
      <c r="C23" s="55">
        <v>2877</v>
      </c>
      <c r="D23" s="55" t="s">
        <v>89</v>
      </c>
      <c r="E23" s="55">
        <v>11.4</v>
      </c>
      <c r="F23" s="55">
        <v>16.3</v>
      </c>
      <c r="I23" s="55" t="s">
        <v>94</v>
      </c>
      <c r="J23" s="55" t="s">
        <v>95</v>
      </c>
      <c r="K23" s="55" t="s">
        <v>107</v>
      </c>
    </row>
    <row r="24" spans="1:11" x14ac:dyDescent="0.25">
      <c r="A24" s="56" t="s">
        <v>104</v>
      </c>
      <c r="B24" s="57">
        <v>1023</v>
      </c>
      <c r="C24" s="55">
        <v>1109</v>
      </c>
      <c r="D24" s="55" t="s">
        <v>98</v>
      </c>
      <c r="E24" s="55">
        <v>3</v>
      </c>
      <c r="F24" s="55">
        <v>8</v>
      </c>
      <c r="I24" s="55" t="s">
        <v>99</v>
      </c>
      <c r="J24" s="55" t="s">
        <v>100</v>
      </c>
      <c r="K24" s="55" t="s">
        <v>88</v>
      </c>
    </row>
    <row r="25" spans="1:11" x14ac:dyDescent="0.25">
      <c r="A25" s="56" t="s">
        <v>104</v>
      </c>
      <c r="B25" s="57">
        <v>1024</v>
      </c>
      <c r="C25" s="55">
        <v>9212</v>
      </c>
      <c r="D25" s="55" t="s">
        <v>103</v>
      </c>
      <c r="E25" s="55">
        <v>4</v>
      </c>
      <c r="F25" s="55">
        <v>7</v>
      </c>
      <c r="I25" s="55" t="s">
        <v>90</v>
      </c>
      <c r="J25" s="55" t="s">
        <v>91</v>
      </c>
      <c r="K25" s="55" t="s">
        <v>107</v>
      </c>
    </row>
    <row r="26" spans="1:11" x14ac:dyDescent="0.25">
      <c r="A26" s="56" t="s">
        <v>104</v>
      </c>
      <c r="B26" s="57">
        <v>1025</v>
      </c>
      <c r="C26" s="55">
        <v>2877</v>
      </c>
      <c r="D26" s="55" t="s">
        <v>89</v>
      </c>
      <c r="E26" s="55">
        <v>11.4</v>
      </c>
      <c r="F26" s="55">
        <v>16.3</v>
      </c>
      <c r="I26" s="55" t="s">
        <v>99</v>
      </c>
      <c r="J26" s="55" t="s">
        <v>100</v>
      </c>
      <c r="K26" s="55" t="s">
        <v>106</v>
      </c>
    </row>
    <row r="27" spans="1:11" x14ac:dyDescent="0.25">
      <c r="A27" s="56" t="s">
        <v>104</v>
      </c>
      <c r="B27" s="57">
        <v>1026</v>
      </c>
      <c r="C27" s="55">
        <v>6119</v>
      </c>
      <c r="D27" s="55" t="s">
        <v>108</v>
      </c>
      <c r="E27" s="55">
        <v>9</v>
      </c>
      <c r="F27" s="55">
        <v>14</v>
      </c>
      <c r="I27" s="55" t="s">
        <v>99</v>
      </c>
      <c r="J27" s="55" t="s">
        <v>100</v>
      </c>
      <c r="K27" s="55" t="s">
        <v>88</v>
      </c>
    </row>
    <row r="28" spans="1:11" x14ac:dyDescent="0.25">
      <c r="A28" s="56" t="s">
        <v>104</v>
      </c>
      <c r="B28" s="57">
        <v>1027</v>
      </c>
      <c r="C28" s="55">
        <v>6119</v>
      </c>
      <c r="D28" s="55" t="s">
        <v>108</v>
      </c>
      <c r="E28" s="55">
        <v>9</v>
      </c>
      <c r="F28" s="55">
        <v>14</v>
      </c>
      <c r="I28" s="55" t="s">
        <v>86</v>
      </c>
      <c r="J28" s="55" t="s">
        <v>87</v>
      </c>
      <c r="K28" s="55" t="s">
        <v>106</v>
      </c>
    </row>
    <row r="29" spans="1:11" x14ac:dyDescent="0.25">
      <c r="A29" s="56" t="s">
        <v>104</v>
      </c>
      <c r="B29" s="57">
        <v>1028</v>
      </c>
      <c r="C29" s="55">
        <v>8722</v>
      </c>
      <c r="D29" s="55" t="s">
        <v>97</v>
      </c>
      <c r="E29" s="55">
        <v>344</v>
      </c>
      <c r="F29" s="55">
        <v>502</v>
      </c>
      <c r="I29" s="55" t="s">
        <v>86</v>
      </c>
      <c r="J29" s="55" t="s">
        <v>87</v>
      </c>
      <c r="K29" s="55" t="s">
        <v>96</v>
      </c>
    </row>
    <row r="30" spans="1:11" x14ac:dyDescent="0.25">
      <c r="A30" s="56" t="s">
        <v>104</v>
      </c>
      <c r="B30" s="57">
        <v>1029</v>
      </c>
      <c r="C30" s="55">
        <v>2499</v>
      </c>
      <c r="D30" s="55" t="s">
        <v>93</v>
      </c>
      <c r="E30" s="55">
        <v>6.2</v>
      </c>
      <c r="F30" s="55">
        <v>9.1999999999999993</v>
      </c>
      <c r="I30" s="55" t="s">
        <v>90</v>
      </c>
      <c r="J30" s="55" t="s">
        <v>91</v>
      </c>
      <c r="K30" s="55" t="s">
        <v>96</v>
      </c>
    </row>
    <row r="31" spans="1:11" x14ac:dyDescent="0.25">
      <c r="A31" s="56" t="s">
        <v>104</v>
      </c>
      <c r="B31" s="57">
        <v>1030</v>
      </c>
      <c r="C31" s="55">
        <v>4421</v>
      </c>
      <c r="D31" s="55" t="s">
        <v>102</v>
      </c>
      <c r="E31" s="55">
        <v>45</v>
      </c>
      <c r="F31" s="55">
        <v>87</v>
      </c>
      <c r="I31" s="55" t="s">
        <v>90</v>
      </c>
      <c r="J31" s="55" t="s">
        <v>91</v>
      </c>
      <c r="K31" s="55" t="s">
        <v>106</v>
      </c>
    </row>
    <row r="32" spans="1:11" x14ac:dyDescent="0.25">
      <c r="A32" s="56" t="s">
        <v>104</v>
      </c>
      <c r="B32" s="57">
        <v>1031</v>
      </c>
      <c r="C32" s="55">
        <v>1109</v>
      </c>
      <c r="D32" s="55" t="s">
        <v>98</v>
      </c>
      <c r="E32" s="55">
        <v>3</v>
      </c>
      <c r="F32" s="55">
        <v>8</v>
      </c>
      <c r="I32" s="55" t="s">
        <v>90</v>
      </c>
      <c r="J32" s="55" t="s">
        <v>91</v>
      </c>
      <c r="K32" s="55" t="s">
        <v>92</v>
      </c>
    </row>
    <row r="33" spans="1:11" x14ac:dyDescent="0.25">
      <c r="A33" s="56" t="s">
        <v>104</v>
      </c>
      <c r="B33" s="57">
        <v>1032</v>
      </c>
      <c r="C33" s="55">
        <v>2877</v>
      </c>
      <c r="D33" s="55" t="s">
        <v>89</v>
      </c>
      <c r="E33" s="55">
        <v>11.4</v>
      </c>
      <c r="F33" s="55">
        <v>16.3</v>
      </c>
      <c r="I33" s="55" t="s">
        <v>86</v>
      </c>
      <c r="J33" s="55" t="s">
        <v>87</v>
      </c>
      <c r="K33" s="55" t="s">
        <v>96</v>
      </c>
    </row>
    <row r="34" spans="1:11" x14ac:dyDescent="0.25">
      <c r="A34" s="56" t="s">
        <v>104</v>
      </c>
      <c r="B34" s="57">
        <v>1033</v>
      </c>
      <c r="C34" s="55">
        <v>9822</v>
      </c>
      <c r="D34" s="55" t="s">
        <v>85</v>
      </c>
      <c r="E34" s="55">
        <v>58.3</v>
      </c>
      <c r="F34" s="55">
        <v>98.4</v>
      </c>
      <c r="I34" s="55" t="s">
        <v>90</v>
      </c>
      <c r="J34" s="55" t="s">
        <v>91</v>
      </c>
      <c r="K34" s="55" t="s">
        <v>92</v>
      </c>
    </row>
    <row r="35" spans="1:11" x14ac:dyDescent="0.25">
      <c r="A35" s="56" t="s">
        <v>104</v>
      </c>
      <c r="B35" s="57">
        <v>1034</v>
      </c>
      <c r="C35" s="55">
        <v>2877</v>
      </c>
      <c r="D35" s="55" t="s">
        <v>89</v>
      </c>
      <c r="E35" s="55">
        <v>11.4</v>
      </c>
      <c r="F35" s="55">
        <v>16.3</v>
      </c>
      <c r="I35" s="55" t="s">
        <v>90</v>
      </c>
      <c r="J35" s="55" t="s">
        <v>91</v>
      </c>
      <c r="K35" s="55" t="s">
        <v>101</v>
      </c>
    </row>
    <row r="36" spans="1:11" x14ac:dyDescent="0.25">
      <c r="A36" s="56" t="s">
        <v>109</v>
      </c>
      <c r="B36" s="57">
        <v>1035</v>
      </c>
      <c r="C36" s="55">
        <v>2499</v>
      </c>
      <c r="D36" s="55" t="s">
        <v>93</v>
      </c>
      <c r="E36" s="55">
        <v>6.2</v>
      </c>
      <c r="F36" s="55">
        <v>9.1999999999999993</v>
      </c>
      <c r="I36" s="55" t="s">
        <v>99</v>
      </c>
      <c r="J36" s="55" t="s">
        <v>100</v>
      </c>
      <c r="K36" s="55" t="s">
        <v>92</v>
      </c>
    </row>
    <row r="37" spans="1:11" x14ac:dyDescent="0.25">
      <c r="A37" s="56" t="s">
        <v>109</v>
      </c>
      <c r="B37" s="57">
        <v>1036</v>
      </c>
      <c r="C37" s="55">
        <v>2499</v>
      </c>
      <c r="D37" s="55" t="s">
        <v>93</v>
      </c>
      <c r="E37" s="55">
        <v>6.2</v>
      </c>
      <c r="F37" s="55">
        <v>9.1999999999999993</v>
      </c>
      <c r="I37" s="55" t="s">
        <v>90</v>
      </c>
      <c r="J37" s="55" t="s">
        <v>91</v>
      </c>
      <c r="K37" s="55" t="s">
        <v>106</v>
      </c>
    </row>
    <row r="38" spans="1:11" x14ac:dyDescent="0.25">
      <c r="A38" s="56" t="s">
        <v>109</v>
      </c>
      <c r="B38" s="57">
        <v>1037</v>
      </c>
      <c r="C38" s="55">
        <v>6622</v>
      </c>
      <c r="D38" s="55" t="s">
        <v>110</v>
      </c>
      <c r="E38" s="55">
        <v>42</v>
      </c>
      <c r="F38" s="55">
        <v>77</v>
      </c>
      <c r="I38" s="55" t="s">
        <v>90</v>
      </c>
      <c r="J38" s="55" t="s">
        <v>91</v>
      </c>
      <c r="K38" s="55" t="s">
        <v>106</v>
      </c>
    </row>
    <row r="39" spans="1:11" x14ac:dyDescent="0.25">
      <c r="A39" s="56" t="s">
        <v>109</v>
      </c>
      <c r="B39" s="57">
        <v>1038</v>
      </c>
      <c r="C39" s="55">
        <v>2499</v>
      </c>
      <c r="D39" s="55" t="s">
        <v>93</v>
      </c>
      <c r="E39" s="55">
        <v>6.2</v>
      </c>
      <c r="F39" s="55">
        <v>9.1999999999999993</v>
      </c>
      <c r="I39" s="55" t="s">
        <v>90</v>
      </c>
      <c r="J39" s="55" t="s">
        <v>91</v>
      </c>
      <c r="K39" s="55" t="s">
        <v>106</v>
      </c>
    </row>
    <row r="40" spans="1:11" x14ac:dyDescent="0.25">
      <c r="A40" s="56" t="s">
        <v>109</v>
      </c>
      <c r="B40" s="57">
        <v>1039</v>
      </c>
      <c r="C40" s="55">
        <v>2877</v>
      </c>
      <c r="D40" s="55" t="s">
        <v>89</v>
      </c>
      <c r="E40" s="55">
        <v>11.4</v>
      </c>
      <c r="F40" s="55">
        <v>16.3</v>
      </c>
      <c r="I40" s="55" t="s">
        <v>90</v>
      </c>
      <c r="J40" s="55" t="s">
        <v>91</v>
      </c>
      <c r="K40" s="55" t="s">
        <v>92</v>
      </c>
    </row>
    <row r="41" spans="1:11" x14ac:dyDescent="0.25">
      <c r="A41" s="56" t="s">
        <v>109</v>
      </c>
      <c r="B41" s="57">
        <v>1040</v>
      </c>
      <c r="C41" s="55">
        <v>1109</v>
      </c>
      <c r="D41" s="55" t="s">
        <v>98</v>
      </c>
      <c r="E41" s="55">
        <v>3</v>
      </c>
      <c r="F41" s="55">
        <v>8</v>
      </c>
      <c r="I41" s="55" t="s">
        <v>90</v>
      </c>
      <c r="J41" s="55" t="s">
        <v>91</v>
      </c>
      <c r="K41" s="55" t="s">
        <v>96</v>
      </c>
    </row>
    <row r="42" spans="1:11" x14ac:dyDescent="0.25">
      <c r="A42" s="56" t="s">
        <v>109</v>
      </c>
      <c r="B42" s="57">
        <v>1041</v>
      </c>
      <c r="C42" s="55">
        <v>2499</v>
      </c>
      <c r="D42" s="55" t="s">
        <v>93</v>
      </c>
      <c r="E42" s="55">
        <v>6.2</v>
      </c>
      <c r="F42" s="55">
        <v>9.1999999999999993</v>
      </c>
      <c r="I42" s="55" t="s">
        <v>86</v>
      </c>
      <c r="J42" s="55" t="s">
        <v>87</v>
      </c>
      <c r="K42" s="55" t="s">
        <v>88</v>
      </c>
    </row>
    <row r="43" spans="1:11" x14ac:dyDescent="0.25">
      <c r="A43" s="56" t="s">
        <v>109</v>
      </c>
      <c r="B43" s="57">
        <v>1042</v>
      </c>
      <c r="C43" s="55">
        <v>8722</v>
      </c>
      <c r="D43" s="55" t="s">
        <v>97</v>
      </c>
      <c r="E43" s="55">
        <v>344</v>
      </c>
      <c r="F43" s="55">
        <v>502</v>
      </c>
      <c r="I43" s="55" t="s">
        <v>94</v>
      </c>
      <c r="J43" s="55" t="s">
        <v>95</v>
      </c>
      <c r="K43" s="55" t="s">
        <v>88</v>
      </c>
    </row>
    <row r="44" spans="1:11" x14ac:dyDescent="0.25">
      <c r="A44" s="56" t="s">
        <v>109</v>
      </c>
      <c r="B44" s="57">
        <v>1043</v>
      </c>
      <c r="C44" s="55">
        <v>2242</v>
      </c>
      <c r="D44" s="55" t="s">
        <v>105</v>
      </c>
      <c r="E44" s="55">
        <v>60</v>
      </c>
      <c r="F44" s="55">
        <v>124</v>
      </c>
      <c r="I44" s="55" t="s">
        <v>94</v>
      </c>
      <c r="J44" s="55" t="s">
        <v>95</v>
      </c>
      <c r="K44" s="55" t="s">
        <v>92</v>
      </c>
    </row>
    <row r="45" spans="1:11" x14ac:dyDescent="0.25">
      <c r="A45" s="56" t="s">
        <v>109</v>
      </c>
      <c r="B45" s="57">
        <v>1044</v>
      </c>
      <c r="C45" s="55">
        <v>2877</v>
      </c>
      <c r="D45" s="55" t="s">
        <v>89</v>
      </c>
      <c r="E45" s="55">
        <v>11.4</v>
      </c>
      <c r="F45" s="55">
        <v>16.3</v>
      </c>
      <c r="I45" s="55" t="s">
        <v>94</v>
      </c>
      <c r="J45" s="55" t="s">
        <v>95</v>
      </c>
      <c r="K45" s="55" t="s">
        <v>92</v>
      </c>
    </row>
    <row r="46" spans="1:11" x14ac:dyDescent="0.25">
      <c r="A46" s="56" t="s">
        <v>109</v>
      </c>
      <c r="B46" s="57">
        <v>1045</v>
      </c>
      <c r="C46" s="55">
        <v>8722</v>
      </c>
      <c r="D46" s="55" t="s">
        <v>97</v>
      </c>
      <c r="E46" s="55">
        <v>344</v>
      </c>
      <c r="F46" s="55">
        <v>502</v>
      </c>
      <c r="I46" s="55" t="s">
        <v>99</v>
      </c>
      <c r="J46" s="55" t="s">
        <v>100</v>
      </c>
      <c r="K46" s="55" t="s">
        <v>96</v>
      </c>
    </row>
    <row r="47" spans="1:11" x14ac:dyDescent="0.25">
      <c r="A47" s="56" t="s">
        <v>109</v>
      </c>
      <c r="B47" s="57">
        <v>1046</v>
      </c>
      <c r="C47" s="55">
        <v>6119</v>
      </c>
      <c r="D47" s="55" t="s">
        <v>108</v>
      </c>
      <c r="E47" s="55">
        <v>9</v>
      </c>
      <c r="F47" s="55">
        <v>14</v>
      </c>
      <c r="I47" s="55" t="s">
        <v>90</v>
      </c>
      <c r="J47" s="55" t="s">
        <v>91</v>
      </c>
      <c r="K47" s="55" t="s">
        <v>107</v>
      </c>
    </row>
    <row r="48" spans="1:11" x14ac:dyDescent="0.25">
      <c r="A48" s="56" t="s">
        <v>109</v>
      </c>
      <c r="B48" s="57">
        <v>1047</v>
      </c>
      <c r="C48" s="55">
        <v>6622</v>
      </c>
      <c r="D48" s="55" t="s">
        <v>110</v>
      </c>
      <c r="E48" s="55">
        <v>42</v>
      </c>
      <c r="F48" s="55">
        <v>77</v>
      </c>
      <c r="I48" s="55" t="s">
        <v>99</v>
      </c>
      <c r="J48" s="55" t="s">
        <v>100</v>
      </c>
      <c r="K48" s="55" t="s">
        <v>96</v>
      </c>
    </row>
    <row r="49" spans="1:11" x14ac:dyDescent="0.25">
      <c r="A49" s="56" t="s">
        <v>109</v>
      </c>
      <c r="B49" s="57">
        <v>1048</v>
      </c>
      <c r="C49" s="55">
        <v>8722</v>
      </c>
      <c r="D49" s="55" t="s">
        <v>97</v>
      </c>
      <c r="E49" s="55">
        <v>344</v>
      </c>
      <c r="F49" s="55">
        <v>502</v>
      </c>
      <c r="I49" s="55" t="s">
        <v>86</v>
      </c>
      <c r="J49" s="55" t="s">
        <v>87</v>
      </c>
      <c r="K49" s="55" t="s">
        <v>96</v>
      </c>
    </row>
    <row r="50" spans="1:11" x14ac:dyDescent="0.25">
      <c r="A50" s="56" t="s">
        <v>111</v>
      </c>
      <c r="B50" s="57">
        <v>1049</v>
      </c>
      <c r="C50" s="55">
        <v>2499</v>
      </c>
      <c r="D50" s="55" t="s">
        <v>93</v>
      </c>
      <c r="E50" s="55">
        <v>6.2</v>
      </c>
      <c r="F50" s="55">
        <v>9.1999999999999993</v>
      </c>
      <c r="I50" s="55" t="s">
        <v>86</v>
      </c>
      <c r="J50" s="55" t="s">
        <v>87</v>
      </c>
      <c r="K50" s="55" t="s">
        <v>101</v>
      </c>
    </row>
    <row r="51" spans="1:11" x14ac:dyDescent="0.25">
      <c r="A51" s="56" t="s">
        <v>111</v>
      </c>
      <c r="B51" s="57">
        <v>1050</v>
      </c>
      <c r="C51" s="55">
        <v>2877</v>
      </c>
      <c r="D51" s="55" t="s">
        <v>89</v>
      </c>
      <c r="E51" s="55">
        <v>11.4</v>
      </c>
      <c r="F51" s="55">
        <v>16.3</v>
      </c>
      <c r="I51" s="55" t="s">
        <v>86</v>
      </c>
      <c r="J51" s="55" t="s">
        <v>87</v>
      </c>
      <c r="K51" s="55" t="s">
        <v>96</v>
      </c>
    </row>
    <row r="52" spans="1:11" x14ac:dyDescent="0.25">
      <c r="A52" s="56" t="s">
        <v>111</v>
      </c>
      <c r="B52" s="57">
        <v>1051</v>
      </c>
      <c r="C52" s="55">
        <v>6119</v>
      </c>
      <c r="D52" s="55" t="s">
        <v>108</v>
      </c>
      <c r="E52" s="55">
        <v>9</v>
      </c>
      <c r="F52" s="55">
        <v>14</v>
      </c>
      <c r="I52" s="55" t="s">
        <v>94</v>
      </c>
      <c r="J52" s="55" t="s">
        <v>95</v>
      </c>
      <c r="K52" s="55" t="s">
        <v>107</v>
      </c>
    </row>
    <row r="53" spans="1:11" x14ac:dyDescent="0.25">
      <c r="A53" s="56" t="s">
        <v>111</v>
      </c>
      <c r="B53" s="57">
        <v>1052</v>
      </c>
      <c r="C53" s="55">
        <v>6622</v>
      </c>
      <c r="D53" s="55" t="s">
        <v>110</v>
      </c>
      <c r="E53" s="55">
        <v>42</v>
      </c>
      <c r="F53" s="55">
        <v>77</v>
      </c>
      <c r="I53" s="55" t="s">
        <v>94</v>
      </c>
      <c r="J53" s="55" t="s">
        <v>95</v>
      </c>
      <c r="K53" s="55" t="s">
        <v>96</v>
      </c>
    </row>
    <row r="54" spans="1:11" x14ac:dyDescent="0.25">
      <c r="A54" s="56" t="s">
        <v>111</v>
      </c>
      <c r="B54" s="57">
        <v>1053</v>
      </c>
      <c r="C54" s="55">
        <v>2242</v>
      </c>
      <c r="D54" s="55" t="s">
        <v>105</v>
      </c>
      <c r="E54" s="55">
        <v>60</v>
      </c>
      <c r="F54" s="55">
        <v>124</v>
      </c>
      <c r="I54" s="55" t="s">
        <v>86</v>
      </c>
      <c r="J54" s="55" t="s">
        <v>87</v>
      </c>
      <c r="K54" s="55" t="s">
        <v>92</v>
      </c>
    </row>
    <row r="55" spans="1:11" x14ac:dyDescent="0.25">
      <c r="A55" s="56" t="s">
        <v>111</v>
      </c>
      <c r="B55" s="57">
        <v>1054</v>
      </c>
      <c r="C55" s="55">
        <v>4421</v>
      </c>
      <c r="D55" s="55" t="s">
        <v>102</v>
      </c>
      <c r="E55" s="55">
        <v>45</v>
      </c>
      <c r="F55" s="55">
        <v>87</v>
      </c>
      <c r="I55" s="55" t="s">
        <v>94</v>
      </c>
      <c r="J55" s="55" t="s">
        <v>95</v>
      </c>
      <c r="K55" s="55" t="s">
        <v>106</v>
      </c>
    </row>
    <row r="56" spans="1:11" x14ac:dyDescent="0.25">
      <c r="A56" s="56" t="s">
        <v>111</v>
      </c>
      <c r="B56" s="57">
        <v>1055</v>
      </c>
      <c r="C56" s="55">
        <v>6119</v>
      </c>
      <c r="D56" s="55" t="s">
        <v>108</v>
      </c>
      <c r="E56" s="55">
        <v>9</v>
      </c>
      <c r="F56" s="55">
        <v>14</v>
      </c>
      <c r="I56" s="55" t="s">
        <v>90</v>
      </c>
      <c r="J56" s="55" t="s">
        <v>91</v>
      </c>
      <c r="K56" s="55" t="s">
        <v>106</v>
      </c>
    </row>
    <row r="57" spans="1:11" x14ac:dyDescent="0.25">
      <c r="A57" s="56" t="s">
        <v>111</v>
      </c>
      <c r="B57" s="57">
        <v>1056</v>
      </c>
      <c r="C57" s="55">
        <v>1109</v>
      </c>
      <c r="D57" s="55" t="s">
        <v>98</v>
      </c>
      <c r="E57" s="55">
        <v>3</v>
      </c>
      <c r="F57" s="55">
        <v>8</v>
      </c>
      <c r="I57" s="55" t="s">
        <v>94</v>
      </c>
      <c r="J57" s="55" t="s">
        <v>95</v>
      </c>
      <c r="K57" s="55" t="s">
        <v>92</v>
      </c>
    </row>
    <row r="58" spans="1:11" x14ac:dyDescent="0.25">
      <c r="A58" s="56" t="s">
        <v>111</v>
      </c>
      <c r="B58" s="57">
        <v>1057</v>
      </c>
      <c r="C58" s="55">
        <v>2499</v>
      </c>
      <c r="D58" s="55" t="s">
        <v>93</v>
      </c>
      <c r="E58" s="55">
        <v>6.2</v>
      </c>
      <c r="F58" s="55">
        <v>9.1999999999999993</v>
      </c>
      <c r="I58" s="55" t="s">
        <v>90</v>
      </c>
      <c r="J58" s="55" t="s">
        <v>91</v>
      </c>
      <c r="K58" s="55" t="s">
        <v>92</v>
      </c>
    </row>
    <row r="59" spans="1:11" x14ac:dyDescent="0.25">
      <c r="A59" s="56" t="s">
        <v>111</v>
      </c>
      <c r="B59" s="57">
        <v>1058</v>
      </c>
      <c r="C59" s="55">
        <v>6119</v>
      </c>
      <c r="D59" s="55" t="s">
        <v>108</v>
      </c>
      <c r="E59" s="55">
        <v>9</v>
      </c>
      <c r="F59" s="55">
        <v>14</v>
      </c>
      <c r="I59" s="55" t="s">
        <v>99</v>
      </c>
      <c r="J59" s="55" t="s">
        <v>100</v>
      </c>
      <c r="K59" s="55" t="s">
        <v>96</v>
      </c>
    </row>
    <row r="60" spans="1:11" x14ac:dyDescent="0.25">
      <c r="A60" s="56" t="s">
        <v>111</v>
      </c>
      <c r="B60" s="57">
        <v>1059</v>
      </c>
      <c r="C60" s="55">
        <v>2242</v>
      </c>
      <c r="D60" s="55" t="s">
        <v>105</v>
      </c>
      <c r="E60" s="55">
        <v>60</v>
      </c>
      <c r="F60" s="55">
        <v>124</v>
      </c>
      <c r="I60" s="55" t="s">
        <v>94</v>
      </c>
      <c r="J60" s="55" t="s">
        <v>95</v>
      </c>
      <c r="K60" s="55" t="s">
        <v>96</v>
      </c>
    </row>
    <row r="61" spans="1:11" x14ac:dyDescent="0.25">
      <c r="A61" s="56" t="s">
        <v>111</v>
      </c>
      <c r="B61" s="57">
        <v>1060</v>
      </c>
      <c r="C61" s="55">
        <v>6119</v>
      </c>
      <c r="D61" s="55" t="s">
        <v>108</v>
      </c>
      <c r="E61" s="55">
        <v>9</v>
      </c>
      <c r="F61" s="55">
        <v>14</v>
      </c>
      <c r="I61" s="55" t="s">
        <v>94</v>
      </c>
      <c r="J61" s="55" t="s">
        <v>95</v>
      </c>
      <c r="K61" s="55" t="s">
        <v>106</v>
      </c>
    </row>
    <row r="62" spans="1:11" x14ac:dyDescent="0.25">
      <c r="A62" s="56" t="s">
        <v>112</v>
      </c>
      <c r="B62" s="57">
        <v>1061</v>
      </c>
      <c r="C62" s="55">
        <v>1109</v>
      </c>
      <c r="D62" s="55" t="s">
        <v>98</v>
      </c>
      <c r="E62" s="55">
        <v>3</v>
      </c>
      <c r="F62" s="55">
        <v>8</v>
      </c>
      <c r="I62" s="55" t="s">
        <v>94</v>
      </c>
      <c r="J62" s="55" t="s">
        <v>95</v>
      </c>
      <c r="K62" s="55" t="s">
        <v>106</v>
      </c>
    </row>
    <row r="63" spans="1:11" x14ac:dyDescent="0.25">
      <c r="A63" s="56" t="s">
        <v>112</v>
      </c>
      <c r="B63" s="57">
        <v>1062</v>
      </c>
      <c r="C63" s="55">
        <v>2499</v>
      </c>
      <c r="D63" s="55" t="s">
        <v>93</v>
      </c>
      <c r="E63" s="55">
        <v>6.2</v>
      </c>
      <c r="F63" s="55">
        <v>9.1999999999999993</v>
      </c>
      <c r="I63" s="55" t="s">
        <v>86</v>
      </c>
      <c r="J63" s="55" t="s">
        <v>87</v>
      </c>
      <c r="K63" s="55" t="s">
        <v>96</v>
      </c>
    </row>
    <row r="64" spans="1:11" x14ac:dyDescent="0.25">
      <c r="A64" s="56" t="s">
        <v>112</v>
      </c>
      <c r="B64" s="57">
        <v>1063</v>
      </c>
      <c r="C64" s="55">
        <v>1109</v>
      </c>
      <c r="D64" s="55" t="s">
        <v>98</v>
      </c>
      <c r="E64" s="55">
        <v>3</v>
      </c>
      <c r="F64" s="55">
        <v>8</v>
      </c>
      <c r="I64" s="55" t="s">
        <v>94</v>
      </c>
      <c r="J64" s="55" t="s">
        <v>95</v>
      </c>
      <c r="K64" s="55" t="s">
        <v>92</v>
      </c>
    </row>
    <row r="65" spans="1:11" x14ac:dyDescent="0.25">
      <c r="A65" s="56" t="s">
        <v>112</v>
      </c>
      <c r="B65" s="57">
        <v>1064</v>
      </c>
      <c r="C65" s="55">
        <v>2499</v>
      </c>
      <c r="D65" s="55" t="s">
        <v>93</v>
      </c>
      <c r="E65" s="55">
        <v>6.2</v>
      </c>
      <c r="F65" s="55">
        <v>9.1999999999999993</v>
      </c>
      <c r="I65" s="55" t="s">
        <v>99</v>
      </c>
      <c r="J65" s="55" t="s">
        <v>100</v>
      </c>
      <c r="K65" s="55" t="s">
        <v>96</v>
      </c>
    </row>
    <row r="66" spans="1:11" x14ac:dyDescent="0.25">
      <c r="A66" s="56" t="s">
        <v>112</v>
      </c>
      <c r="B66" s="57">
        <v>1065</v>
      </c>
      <c r="C66" s="55">
        <v>2499</v>
      </c>
      <c r="D66" s="55" t="s">
        <v>93</v>
      </c>
      <c r="E66" s="55">
        <v>6.2</v>
      </c>
      <c r="F66" s="55">
        <v>9.1999999999999993</v>
      </c>
      <c r="I66" s="55" t="s">
        <v>94</v>
      </c>
      <c r="J66" s="55" t="s">
        <v>95</v>
      </c>
      <c r="K66" s="55" t="s">
        <v>88</v>
      </c>
    </row>
    <row r="67" spans="1:11" x14ac:dyDescent="0.25">
      <c r="A67" s="56" t="s">
        <v>112</v>
      </c>
      <c r="B67" s="57">
        <v>1066</v>
      </c>
      <c r="C67" s="55">
        <v>2877</v>
      </c>
      <c r="D67" s="55" t="s">
        <v>89</v>
      </c>
      <c r="E67" s="55">
        <v>11.4</v>
      </c>
      <c r="F67" s="55">
        <v>16.3</v>
      </c>
      <c r="I67" s="55" t="s">
        <v>94</v>
      </c>
      <c r="J67" s="55" t="s">
        <v>95</v>
      </c>
      <c r="K67" s="55" t="s">
        <v>106</v>
      </c>
    </row>
    <row r="68" spans="1:11" x14ac:dyDescent="0.25">
      <c r="A68" s="56" t="s">
        <v>112</v>
      </c>
      <c r="B68" s="57">
        <v>1067</v>
      </c>
      <c r="C68" s="55">
        <v>2877</v>
      </c>
      <c r="D68" s="55" t="s">
        <v>89</v>
      </c>
      <c r="E68" s="55">
        <v>11.4</v>
      </c>
      <c r="F68" s="55">
        <v>16.3</v>
      </c>
      <c r="I68" s="55" t="s">
        <v>94</v>
      </c>
      <c r="J68" s="55" t="s">
        <v>95</v>
      </c>
      <c r="K68" s="55" t="s">
        <v>107</v>
      </c>
    </row>
    <row r="69" spans="1:11" x14ac:dyDescent="0.25">
      <c r="A69" s="56" t="s">
        <v>112</v>
      </c>
      <c r="B69" s="57">
        <v>1068</v>
      </c>
      <c r="C69" s="55">
        <v>6119</v>
      </c>
      <c r="D69" s="55" t="s">
        <v>108</v>
      </c>
      <c r="E69" s="55">
        <v>9</v>
      </c>
      <c r="F69" s="55">
        <v>14</v>
      </c>
      <c r="I69" s="55" t="s">
        <v>90</v>
      </c>
      <c r="J69" s="55" t="s">
        <v>91</v>
      </c>
      <c r="K69" s="55" t="s">
        <v>92</v>
      </c>
    </row>
    <row r="70" spans="1:11" x14ac:dyDescent="0.25">
      <c r="A70" s="56" t="s">
        <v>112</v>
      </c>
      <c r="B70" s="57">
        <v>1069</v>
      </c>
      <c r="C70" s="55">
        <v>1109</v>
      </c>
      <c r="D70" s="55" t="s">
        <v>98</v>
      </c>
      <c r="E70" s="55">
        <v>3</v>
      </c>
      <c r="F70" s="55">
        <v>8</v>
      </c>
      <c r="I70" s="55" t="s">
        <v>94</v>
      </c>
      <c r="J70" s="55" t="s">
        <v>95</v>
      </c>
      <c r="K70" s="55" t="s">
        <v>96</v>
      </c>
    </row>
    <row r="71" spans="1:11" x14ac:dyDescent="0.25">
      <c r="A71" s="56" t="s">
        <v>112</v>
      </c>
      <c r="B71" s="57">
        <v>1070</v>
      </c>
      <c r="C71" s="55">
        <v>2499</v>
      </c>
      <c r="D71" s="55" t="s">
        <v>93</v>
      </c>
      <c r="E71" s="55">
        <v>6.2</v>
      </c>
      <c r="F71" s="55">
        <v>9.1999999999999993</v>
      </c>
      <c r="I71" s="55" t="s">
        <v>99</v>
      </c>
      <c r="J71" s="55" t="s">
        <v>100</v>
      </c>
      <c r="K71" s="55" t="s">
        <v>96</v>
      </c>
    </row>
    <row r="72" spans="1:11" x14ac:dyDescent="0.25">
      <c r="A72" s="56" t="s">
        <v>112</v>
      </c>
      <c r="B72" s="57">
        <v>1071</v>
      </c>
      <c r="C72" s="55">
        <v>1109</v>
      </c>
      <c r="D72" s="55" t="s">
        <v>98</v>
      </c>
      <c r="E72" s="55">
        <v>3</v>
      </c>
      <c r="F72" s="55">
        <v>8</v>
      </c>
      <c r="I72" s="55" t="s">
        <v>86</v>
      </c>
      <c r="J72" s="55" t="s">
        <v>87</v>
      </c>
      <c r="K72" s="55" t="s">
        <v>96</v>
      </c>
    </row>
    <row r="73" spans="1:11" x14ac:dyDescent="0.25">
      <c r="A73" s="56" t="s">
        <v>112</v>
      </c>
      <c r="B73" s="57">
        <v>1072</v>
      </c>
      <c r="C73" s="55">
        <v>1109</v>
      </c>
      <c r="D73" s="55" t="s">
        <v>98</v>
      </c>
      <c r="E73" s="55">
        <v>3</v>
      </c>
      <c r="F73" s="55">
        <v>8</v>
      </c>
      <c r="I73" s="55" t="s">
        <v>94</v>
      </c>
      <c r="J73" s="55" t="s">
        <v>95</v>
      </c>
      <c r="K73" s="55" t="s">
        <v>106</v>
      </c>
    </row>
    <row r="74" spans="1:11" x14ac:dyDescent="0.25">
      <c r="A74" s="56" t="s">
        <v>112</v>
      </c>
      <c r="B74" s="57">
        <v>1073</v>
      </c>
      <c r="C74" s="55">
        <v>6622</v>
      </c>
      <c r="D74" s="55" t="s">
        <v>110</v>
      </c>
      <c r="E74" s="55">
        <v>42</v>
      </c>
      <c r="F74" s="55">
        <v>77</v>
      </c>
      <c r="I74" s="55" t="s">
        <v>94</v>
      </c>
      <c r="J74" s="55" t="s">
        <v>95</v>
      </c>
      <c r="K74" s="55" t="s">
        <v>92</v>
      </c>
    </row>
    <row r="75" spans="1:11" x14ac:dyDescent="0.25">
      <c r="A75" s="56" t="s">
        <v>112</v>
      </c>
      <c r="B75" s="57">
        <v>1074</v>
      </c>
      <c r="C75" s="55">
        <v>2877</v>
      </c>
      <c r="D75" s="55" t="s">
        <v>89</v>
      </c>
      <c r="E75" s="55">
        <v>11.4</v>
      </c>
      <c r="F75" s="55">
        <v>16.3</v>
      </c>
      <c r="I75" s="55" t="s">
        <v>94</v>
      </c>
      <c r="J75" s="55" t="s">
        <v>95</v>
      </c>
      <c r="K75" s="55" t="s">
        <v>96</v>
      </c>
    </row>
    <row r="76" spans="1:11" x14ac:dyDescent="0.25">
      <c r="A76" s="56" t="s">
        <v>112</v>
      </c>
      <c r="B76" s="57">
        <v>1075</v>
      </c>
      <c r="C76" s="55">
        <v>1109</v>
      </c>
      <c r="D76" s="55" t="s">
        <v>98</v>
      </c>
      <c r="E76" s="55">
        <v>3</v>
      </c>
      <c r="F76" s="55">
        <v>8</v>
      </c>
      <c r="I76" s="55" t="s">
        <v>99</v>
      </c>
      <c r="J76" s="55" t="s">
        <v>100</v>
      </c>
      <c r="K76" s="55" t="s">
        <v>92</v>
      </c>
    </row>
    <row r="77" spans="1:11" x14ac:dyDescent="0.25">
      <c r="A77" s="56" t="s">
        <v>112</v>
      </c>
      <c r="B77" s="57">
        <v>1076</v>
      </c>
      <c r="C77" s="55">
        <v>1109</v>
      </c>
      <c r="D77" s="55" t="s">
        <v>98</v>
      </c>
      <c r="E77" s="55">
        <v>3</v>
      </c>
      <c r="F77" s="55">
        <v>8</v>
      </c>
      <c r="I77" s="55" t="s">
        <v>90</v>
      </c>
      <c r="J77" s="55" t="s">
        <v>91</v>
      </c>
      <c r="K77" s="55" t="s">
        <v>96</v>
      </c>
    </row>
    <row r="78" spans="1:11" x14ac:dyDescent="0.25">
      <c r="A78" s="56" t="s">
        <v>112</v>
      </c>
      <c r="B78" s="57">
        <v>1077</v>
      </c>
      <c r="C78" s="55">
        <v>9822</v>
      </c>
      <c r="D78" s="55" t="s">
        <v>85</v>
      </c>
      <c r="E78" s="55">
        <v>58.3</v>
      </c>
      <c r="F78" s="55">
        <v>98.4</v>
      </c>
      <c r="I78" s="55" t="s">
        <v>99</v>
      </c>
      <c r="J78" s="55" t="s">
        <v>100</v>
      </c>
      <c r="K78" s="55" t="s">
        <v>96</v>
      </c>
    </row>
    <row r="79" spans="1:11" x14ac:dyDescent="0.25">
      <c r="A79" s="56" t="s">
        <v>112</v>
      </c>
      <c r="B79" s="57">
        <v>1078</v>
      </c>
      <c r="C79" s="55">
        <v>2877</v>
      </c>
      <c r="D79" s="55" t="s">
        <v>89</v>
      </c>
      <c r="E79" s="55">
        <v>11.4</v>
      </c>
      <c r="F79" s="55">
        <v>16.3</v>
      </c>
      <c r="I79" s="55" t="s">
        <v>90</v>
      </c>
      <c r="J79" s="55" t="s">
        <v>91</v>
      </c>
      <c r="K79" s="55" t="s">
        <v>106</v>
      </c>
    </row>
    <row r="80" spans="1:11" x14ac:dyDescent="0.25">
      <c r="A80" s="56" t="s">
        <v>113</v>
      </c>
      <c r="B80" s="57">
        <v>1079</v>
      </c>
      <c r="C80" s="55">
        <v>2877</v>
      </c>
      <c r="D80" s="55" t="s">
        <v>89</v>
      </c>
      <c r="E80" s="55">
        <v>11.4</v>
      </c>
      <c r="F80" s="55">
        <v>16.3</v>
      </c>
      <c r="I80" s="55" t="s">
        <v>90</v>
      </c>
      <c r="J80" s="55" t="s">
        <v>91</v>
      </c>
      <c r="K80" s="55" t="s">
        <v>88</v>
      </c>
    </row>
    <row r="81" spans="1:11" x14ac:dyDescent="0.25">
      <c r="A81" s="56" t="s">
        <v>113</v>
      </c>
      <c r="B81" s="57">
        <v>1080</v>
      </c>
      <c r="C81" s="55">
        <v>4421</v>
      </c>
      <c r="D81" s="55" t="s">
        <v>102</v>
      </c>
      <c r="E81" s="55">
        <v>45</v>
      </c>
      <c r="F81" s="55">
        <v>87</v>
      </c>
      <c r="I81" s="55" t="s">
        <v>94</v>
      </c>
      <c r="J81" s="55" t="s">
        <v>95</v>
      </c>
      <c r="K81" s="55" t="s">
        <v>92</v>
      </c>
    </row>
    <row r="82" spans="1:11" x14ac:dyDescent="0.25">
      <c r="A82" s="56" t="s">
        <v>113</v>
      </c>
      <c r="B82" s="57">
        <v>1081</v>
      </c>
      <c r="C82" s="55">
        <v>6119</v>
      </c>
      <c r="D82" s="55" t="s">
        <v>108</v>
      </c>
      <c r="E82" s="55">
        <v>9</v>
      </c>
      <c r="F82" s="55">
        <v>14</v>
      </c>
      <c r="I82" s="55" t="s">
        <v>94</v>
      </c>
      <c r="J82" s="55" t="s">
        <v>95</v>
      </c>
      <c r="K82" s="55" t="s">
        <v>107</v>
      </c>
    </row>
    <row r="83" spans="1:11" x14ac:dyDescent="0.25">
      <c r="A83" s="56" t="s">
        <v>113</v>
      </c>
      <c r="B83" s="57">
        <v>1082</v>
      </c>
      <c r="C83" s="55">
        <v>1109</v>
      </c>
      <c r="D83" s="55" t="s">
        <v>98</v>
      </c>
      <c r="E83" s="55">
        <v>3</v>
      </c>
      <c r="F83" s="55">
        <v>8</v>
      </c>
      <c r="I83" s="55" t="s">
        <v>86</v>
      </c>
      <c r="J83" s="55" t="s">
        <v>87</v>
      </c>
      <c r="K83" s="55" t="s">
        <v>92</v>
      </c>
    </row>
    <row r="84" spans="1:11" x14ac:dyDescent="0.25">
      <c r="A84" s="56" t="s">
        <v>113</v>
      </c>
      <c r="B84" s="57">
        <v>1083</v>
      </c>
      <c r="C84" s="55">
        <v>1109</v>
      </c>
      <c r="D84" s="55" t="s">
        <v>98</v>
      </c>
      <c r="E84" s="55">
        <v>3</v>
      </c>
      <c r="F84" s="55">
        <v>8</v>
      </c>
      <c r="I84" s="55" t="s">
        <v>86</v>
      </c>
      <c r="J84" s="55" t="s">
        <v>87</v>
      </c>
      <c r="K84" s="55" t="s">
        <v>106</v>
      </c>
    </row>
    <row r="85" spans="1:11" x14ac:dyDescent="0.25">
      <c r="A85" s="56" t="s">
        <v>113</v>
      </c>
      <c r="B85" s="57">
        <v>1084</v>
      </c>
      <c r="C85" s="55">
        <v>6119</v>
      </c>
      <c r="D85" s="55" t="s">
        <v>108</v>
      </c>
      <c r="E85" s="55">
        <v>9</v>
      </c>
      <c r="F85" s="55">
        <v>14</v>
      </c>
      <c r="I85" s="55" t="s">
        <v>86</v>
      </c>
      <c r="J85" s="55" t="s">
        <v>87</v>
      </c>
      <c r="K85" s="55" t="s">
        <v>96</v>
      </c>
    </row>
    <row r="86" spans="1:11" x14ac:dyDescent="0.25">
      <c r="A86" s="56" t="s">
        <v>113</v>
      </c>
      <c r="B86" s="57">
        <v>1085</v>
      </c>
      <c r="C86" s="55">
        <v>9822</v>
      </c>
      <c r="D86" s="55" t="s">
        <v>85</v>
      </c>
      <c r="E86" s="55">
        <v>58.3</v>
      </c>
      <c r="F86" s="55">
        <v>98.4</v>
      </c>
      <c r="I86" s="55" t="s">
        <v>94</v>
      </c>
      <c r="J86" s="55" t="s">
        <v>95</v>
      </c>
      <c r="K86" s="55" t="s">
        <v>106</v>
      </c>
    </row>
    <row r="87" spans="1:11" x14ac:dyDescent="0.25">
      <c r="A87" s="56" t="s">
        <v>113</v>
      </c>
      <c r="B87" s="57">
        <v>1086</v>
      </c>
      <c r="C87" s="55">
        <v>1109</v>
      </c>
      <c r="D87" s="55" t="s">
        <v>98</v>
      </c>
      <c r="E87" s="55">
        <v>3</v>
      </c>
      <c r="F87" s="55">
        <v>8</v>
      </c>
      <c r="I87" s="55" t="s">
        <v>99</v>
      </c>
      <c r="J87" s="55" t="s">
        <v>100</v>
      </c>
      <c r="K87" s="55" t="s">
        <v>96</v>
      </c>
    </row>
    <row r="88" spans="1:11" x14ac:dyDescent="0.25">
      <c r="A88" s="56" t="s">
        <v>113</v>
      </c>
      <c r="B88" s="57">
        <v>1087</v>
      </c>
      <c r="C88" s="55">
        <v>2499</v>
      </c>
      <c r="D88" s="55" t="s">
        <v>93</v>
      </c>
      <c r="E88" s="55">
        <v>6.2</v>
      </c>
      <c r="F88" s="55">
        <v>9.1999999999999993</v>
      </c>
      <c r="I88" s="55" t="s">
        <v>86</v>
      </c>
      <c r="J88" s="55" t="s">
        <v>87</v>
      </c>
      <c r="K88" s="55" t="s">
        <v>92</v>
      </c>
    </row>
    <row r="89" spans="1:11" x14ac:dyDescent="0.25">
      <c r="A89" s="56" t="s">
        <v>113</v>
      </c>
      <c r="B89" s="57">
        <v>1088</v>
      </c>
      <c r="C89" s="55">
        <v>2499</v>
      </c>
      <c r="D89" s="55" t="s">
        <v>93</v>
      </c>
      <c r="E89" s="55">
        <v>6.2</v>
      </c>
      <c r="F89" s="55">
        <v>9.1999999999999993</v>
      </c>
      <c r="I89" s="55" t="s">
        <v>86</v>
      </c>
      <c r="J89" s="55" t="s">
        <v>87</v>
      </c>
      <c r="K89" s="55" t="s">
        <v>88</v>
      </c>
    </row>
    <row r="90" spans="1:11" x14ac:dyDescent="0.25">
      <c r="A90" s="56" t="s">
        <v>113</v>
      </c>
      <c r="B90" s="57">
        <v>1089</v>
      </c>
      <c r="C90" s="55">
        <v>6119</v>
      </c>
      <c r="D90" s="55" t="s">
        <v>108</v>
      </c>
      <c r="E90" s="55">
        <v>9</v>
      </c>
      <c r="F90" s="55">
        <v>14</v>
      </c>
      <c r="I90" s="55" t="s">
        <v>94</v>
      </c>
      <c r="J90" s="55" t="s">
        <v>95</v>
      </c>
      <c r="K90" s="55" t="s">
        <v>106</v>
      </c>
    </row>
    <row r="91" spans="1:11" x14ac:dyDescent="0.25">
      <c r="A91" s="56" t="s">
        <v>113</v>
      </c>
      <c r="B91" s="57">
        <v>1090</v>
      </c>
      <c r="C91" s="55">
        <v>2877</v>
      </c>
      <c r="D91" s="55" t="s">
        <v>89</v>
      </c>
      <c r="E91" s="55">
        <v>11.4</v>
      </c>
      <c r="F91" s="55">
        <v>16.3</v>
      </c>
      <c r="I91" s="55" t="s">
        <v>86</v>
      </c>
      <c r="J91" s="55" t="s">
        <v>87</v>
      </c>
      <c r="K91" s="55" t="s">
        <v>92</v>
      </c>
    </row>
    <row r="92" spans="1:11" x14ac:dyDescent="0.25">
      <c r="A92" s="56" t="s">
        <v>113</v>
      </c>
      <c r="B92" s="57">
        <v>1091</v>
      </c>
      <c r="C92" s="55">
        <v>2877</v>
      </c>
      <c r="D92" s="55" t="s">
        <v>89</v>
      </c>
      <c r="E92" s="55">
        <v>11.4</v>
      </c>
      <c r="F92" s="55">
        <v>16.3</v>
      </c>
      <c r="I92" s="55" t="s">
        <v>99</v>
      </c>
      <c r="J92" s="55" t="s">
        <v>100</v>
      </c>
      <c r="K92" s="55" t="s">
        <v>106</v>
      </c>
    </row>
    <row r="93" spans="1:11" x14ac:dyDescent="0.25">
      <c r="A93" s="56" t="s">
        <v>113</v>
      </c>
      <c r="B93" s="57">
        <v>1092</v>
      </c>
      <c r="C93" s="55">
        <v>2877</v>
      </c>
      <c r="D93" s="55" t="s">
        <v>89</v>
      </c>
      <c r="E93" s="55">
        <v>11.4</v>
      </c>
      <c r="F93" s="55">
        <v>16.3</v>
      </c>
      <c r="I93" s="55" t="s">
        <v>94</v>
      </c>
      <c r="J93" s="55" t="s">
        <v>95</v>
      </c>
      <c r="K93" s="55" t="s">
        <v>92</v>
      </c>
    </row>
    <row r="94" spans="1:11" x14ac:dyDescent="0.25">
      <c r="A94" s="56" t="s">
        <v>113</v>
      </c>
      <c r="B94" s="57">
        <v>1093</v>
      </c>
      <c r="C94" s="55">
        <v>6119</v>
      </c>
      <c r="D94" s="55" t="s">
        <v>108</v>
      </c>
      <c r="E94" s="55">
        <v>9</v>
      </c>
      <c r="F94" s="55">
        <v>14</v>
      </c>
      <c r="I94" s="55" t="s">
        <v>90</v>
      </c>
      <c r="J94" s="55" t="s">
        <v>91</v>
      </c>
      <c r="K94" s="55" t="s">
        <v>96</v>
      </c>
    </row>
    <row r="95" spans="1:11" x14ac:dyDescent="0.25">
      <c r="A95" s="56" t="s">
        <v>113</v>
      </c>
      <c r="B95" s="57">
        <v>1094</v>
      </c>
      <c r="C95" s="55">
        <v>6119</v>
      </c>
      <c r="D95" s="55" t="s">
        <v>108</v>
      </c>
      <c r="E95" s="55">
        <v>9</v>
      </c>
      <c r="F95" s="55">
        <v>14</v>
      </c>
      <c r="I95" s="55" t="s">
        <v>94</v>
      </c>
      <c r="J95" s="55" t="s">
        <v>95</v>
      </c>
      <c r="K95" s="55" t="s">
        <v>92</v>
      </c>
    </row>
    <row r="96" spans="1:11" x14ac:dyDescent="0.25">
      <c r="A96" s="56" t="s">
        <v>113</v>
      </c>
      <c r="B96" s="57">
        <v>1095</v>
      </c>
      <c r="C96" s="55">
        <v>2499</v>
      </c>
      <c r="D96" s="55" t="s">
        <v>93</v>
      </c>
      <c r="E96" s="55">
        <v>6.2</v>
      </c>
      <c r="F96" s="55">
        <v>9.1999999999999993</v>
      </c>
      <c r="I96" s="55" t="s">
        <v>99</v>
      </c>
      <c r="J96" s="55" t="s">
        <v>100</v>
      </c>
      <c r="K96" s="55" t="s">
        <v>96</v>
      </c>
    </row>
    <row r="97" spans="1:11" x14ac:dyDescent="0.25">
      <c r="A97" s="56" t="s">
        <v>113</v>
      </c>
      <c r="B97" s="57">
        <v>1096</v>
      </c>
      <c r="C97" s="55">
        <v>6119</v>
      </c>
      <c r="D97" s="55" t="s">
        <v>108</v>
      </c>
      <c r="E97" s="55">
        <v>9</v>
      </c>
      <c r="F97" s="55">
        <v>14</v>
      </c>
      <c r="I97" s="55" t="s">
        <v>94</v>
      </c>
      <c r="J97" s="55" t="s">
        <v>95</v>
      </c>
      <c r="K97" s="55" t="s">
        <v>96</v>
      </c>
    </row>
    <row r="98" spans="1:11" x14ac:dyDescent="0.25">
      <c r="A98" s="56" t="s">
        <v>113</v>
      </c>
      <c r="B98" s="57">
        <v>1097</v>
      </c>
      <c r="C98" s="55">
        <v>9212</v>
      </c>
      <c r="D98" s="55" t="s">
        <v>103</v>
      </c>
      <c r="E98" s="55">
        <v>4</v>
      </c>
      <c r="F98" s="55">
        <v>7</v>
      </c>
      <c r="I98" s="55" t="s">
        <v>99</v>
      </c>
      <c r="J98" s="55" t="s">
        <v>100</v>
      </c>
      <c r="K98" s="55" t="s">
        <v>106</v>
      </c>
    </row>
    <row r="99" spans="1:11" x14ac:dyDescent="0.25">
      <c r="A99" s="56" t="s">
        <v>113</v>
      </c>
      <c r="B99" s="57">
        <v>1098</v>
      </c>
      <c r="C99" s="55">
        <v>2877</v>
      </c>
      <c r="D99" s="55" t="s">
        <v>89</v>
      </c>
      <c r="E99" s="55">
        <v>11.4</v>
      </c>
      <c r="F99" s="55">
        <v>16.3</v>
      </c>
      <c r="I99" s="55" t="s">
        <v>90</v>
      </c>
      <c r="J99" s="55" t="s">
        <v>91</v>
      </c>
      <c r="K99" s="55" t="s">
        <v>88</v>
      </c>
    </row>
    <row r="100" spans="1:11" x14ac:dyDescent="0.25">
      <c r="A100" s="56" t="s">
        <v>114</v>
      </c>
      <c r="B100" s="57">
        <v>1099</v>
      </c>
      <c r="C100" s="55">
        <v>2877</v>
      </c>
      <c r="D100" s="55" t="s">
        <v>89</v>
      </c>
      <c r="E100" s="55">
        <v>11.4</v>
      </c>
      <c r="F100" s="55">
        <v>16.3</v>
      </c>
      <c r="I100" s="55" t="s">
        <v>94</v>
      </c>
      <c r="J100" s="55" t="s">
        <v>95</v>
      </c>
      <c r="K100" s="55" t="s">
        <v>92</v>
      </c>
    </row>
    <row r="101" spans="1:11" x14ac:dyDescent="0.25">
      <c r="A101" s="56" t="s">
        <v>114</v>
      </c>
      <c r="B101" s="57">
        <v>1100</v>
      </c>
      <c r="C101" s="55">
        <v>6119</v>
      </c>
      <c r="D101" s="55" t="s">
        <v>108</v>
      </c>
      <c r="E101" s="55">
        <v>9</v>
      </c>
      <c r="F101" s="55">
        <v>14</v>
      </c>
      <c r="I101" s="55" t="s">
        <v>86</v>
      </c>
      <c r="J101" s="55" t="s">
        <v>87</v>
      </c>
      <c r="K101" s="55" t="s">
        <v>107</v>
      </c>
    </row>
    <row r="102" spans="1:11" x14ac:dyDescent="0.25">
      <c r="A102" s="56" t="s">
        <v>114</v>
      </c>
      <c r="B102" s="57">
        <v>1101</v>
      </c>
      <c r="C102" s="55">
        <v>2499</v>
      </c>
      <c r="D102" s="55" t="s">
        <v>93</v>
      </c>
      <c r="E102" s="55">
        <v>6.2</v>
      </c>
      <c r="F102" s="55">
        <v>9.1999999999999993</v>
      </c>
      <c r="I102" s="55" t="s">
        <v>94</v>
      </c>
      <c r="J102" s="55" t="s">
        <v>95</v>
      </c>
      <c r="K102" s="55" t="s">
        <v>92</v>
      </c>
    </row>
    <row r="103" spans="1:11" x14ac:dyDescent="0.25">
      <c r="A103" s="56" t="s">
        <v>114</v>
      </c>
      <c r="B103" s="57">
        <v>1102</v>
      </c>
      <c r="C103" s="55">
        <v>2242</v>
      </c>
      <c r="D103" s="55" t="s">
        <v>105</v>
      </c>
      <c r="E103" s="55">
        <v>60</v>
      </c>
      <c r="F103" s="55">
        <v>124</v>
      </c>
      <c r="I103" s="55" t="s">
        <v>90</v>
      </c>
      <c r="J103" s="55" t="s">
        <v>91</v>
      </c>
      <c r="K103" s="55" t="s">
        <v>106</v>
      </c>
    </row>
    <row r="104" spans="1:11" x14ac:dyDescent="0.25">
      <c r="A104" s="56" t="s">
        <v>114</v>
      </c>
      <c r="B104" s="57">
        <v>1103</v>
      </c>
      <c r="C104" s="55">
        <v>2877</v>
      </c>
      <c r="D104" s="55" t="s">
        <v>89</v>
      </c>
      <c r="E104" s="55">
        <v>11.4</v>
      </c>
      <c r="F104" s="55">
        <v>16.3</v>
      </c>
      <c r="I104" s="55" t="s">
        <v>90</v>
      </c>
      <c r="J104" s="55" t="s">
        <v>91</v>
      </c>
      <c r="K104" s="55" t="s">
        <v>96</v>
      </c>
    </row>
    <row r="105" spans="1:11" x14ac:dyDescent="0.25">
      <c r="A105" s="56" t="s">
        <v>114</v>
      </c>
      <c r="B105" s="57">
        <v>1104</v>
      </c>
      <c r="C105" s="55">
        <v>2877</v>
      </c>
      <c r="D105" s="55" t="s">
        <v>89</v>
      </c>
      <c r="E105" s="55">
        <v>11.4</v>
      </c>
      <c r="F105" s="55">
        <v>16.3</v>
      </c>
      <c r="I105" s="55" t="s">
        <v>94</v>
      </c>
      <c r="J105" s="55" t="s">
        <v>95</v>
      </c>
      <c r="K105" s="55" t="s">
        <v>106</v>
      </c>
    </row>
    <row r="106" spans="1:11" x14ac:dyDescent="0.25">
      <c r="A106" s="56" t="s">
        <v>114</v>
      </c>
      <c r="B106" s="57">
        <v>1105</v>
      </c>
      <c r="C106" s="55">
        <v>2499</v>
      </c>
      <c r="D106" s="55" t="s">
        <v>93</v>
      </c>
      <c r="E106" s="55">
        <v>6.2</v>
      </c>
      <c r="F106" s="55">
        <v>9.1999999999999993</v>
      </c>
      <c r="I106" s="55" t="s">
        <v>90</v>
      </c>
      <c r="J106" s="55" t="s">
        <v>91</v>
      </c>
      <c r="K106" s="55" t="s">
        <v>96</v>
      </c>
    </row>
    <row r="107" spans="1:11" x14ac:dyDescent="0.25">
      <c r="A107" s="56" t="s">
        <v>114</v>
      </c>
      <c r="B107" s="57">
        <v>1106</v>
      </c>
      <c r="C107" s="55">
        <v>9822</v>
      </c>
      <c r="D107" s="55" t="s">
        <v>85</v>
      </c>
      <c r="E107" s="55">
        <v>58.3</v>
      </c>
      <c r="F107" s="55">
        <v>98.4</v>
      </c>
      <c r="I107" s="55" t="s">
        <v>90</v>
      </c>
      <c r="J107" s="55" t="s">
        <v>91</v>
      </c>
      <c r="K107" s="55" t="s">
        <v>92</v>
      </c>
    </row>
    <row r="108" spans="1:11" x14ac:dyDescent="0.25">
      <c r="A108" s="56" t="s">
        <v>114</v>
      </c>
      <c r="B108" s="57">
        <v>1107</v>
      </c>
      <c r="C108" s="55">
        <v>1109</v>
      </c>
      <c r="D108" s="55" t="s">
        <v>98</v>
      </c>
      <c r="E108" s="55">
        <v>3</v>
      </c>
      <c r="F108" s="55">
        <v>8</v>
      </c>
      <c r="I108" s="55" t="s">
        <v>99</v>
      </c>
      <c r="J108" s="55" t="s">
        <v>100</v>
      </c>
      <c r="K108" s="55" t="s">
        <v>88</v>
      </c>
    </row>
    <row r="109" spans="1:11" x14ac:dyDescent="0.25">
      <c r="A109" s="56" t="s">
        <v>114</v>
      </c>
      <c r="B109" s="57">
        <v>1108</v>
      </c>
      <c r="C109" s="55">
        <v>9822</v>
      </c>
      <c r="D109" s="55" t="s">
        <v>85</v>
      </c>
      <c r="E109" s="55">
        <v>58.3</v>
      </c>
      <c r="F109" s="55">
        <v>98.4</v>
      </c>
      <c r="I109" s="55" t="s">
        <v>94</v>
      </c>
      <c r="J109" s="55" t="s">
        <v>95</v>
      </c>
      <c r="K109" s="55" t="s">
        <v>106</v>
      </c>
    </row>
    <row r="110" spans="1:11" x14ac:dyDescent="0.25">
      <c r="A110" s="56" t="s">
        <v>114</v>
      </c>
      <c r="B110" s="57">
        <v>1109</v>
      </c>
      <c r="C110" s="55">
        <v>8722</v>
      </c>
      <c r="D110" s="55" t="s">
        <v>97</v>
      </c>
      <c r="E110" s="55">
        <v>344</v>
      </c>
      <c r="F110" s="55">
        <v>502</v>
      </c>
      <c r="I110" s="55" t="s">
        <v>90</v>
      </c>
      <c r="J110" s="55" t="s">
        <v>91</v>
      </c>
      <c r="K110" s="55" t="s">
        <v>92</v>
      </c>
    </row>
    <row r="111" spans="1:11" x14ac:dyDescent="0.25">
      <c r="A111" s="56" t="s">
        <v>114</v>
      </c>
      <c r="B111" s="57">
        <v>1110</v>
      </c>
      <c r="C111" s="55">
        <v>8722</v>
      </c>
      <c r="D111" s="55" t="s">
        <v>97</v>
      </c>
      <c r="E111" s="55">
        <v>344</v>
      </c>
      <c r="F111" s="55">
        <v>502</v>
      </c>
      <c r="I111" s="55" t="s">
        <v>99</v>
      </c>
      <c r="J111" s="55" t="s">
        <v>100</v>
      </c>
      <c r="K111" s="55" t="s">
        <v>106</v>
      </c>
    </row>
    <row r="112" spans="1:11" x14ac:dyDescent="0.25">
      <c r="A112" s="56" t="s">
        <v>114</v>
      </c>
      <c r="B112" s="57">
        <v>1111</v>
      </c>
      <c r="C112" s="55">
        <v>6622</v>
      </c>
      <c r="D112" s="55" t="s">
        <v>110</v>
      </c>
      <c r="E112" s="55">
        <v>42</v>
      </c>
      <c r="F112" s="55">
        <v>77</v>
      </c>
      <c r="I112" s="55" t="s">
        <v>99</v>
      </c>
      <c r="J112" s="55" t="s">
        <v>100</v>
      </c>
      <c r="K112" s="55" t="s">
        <v>92</v>
      </c>
    </row>
    <row r="113" spans="1:11" x14ac:dyDescent="0.25">
      <c r="A113" s="56" t="s">
        <v>114</v>
      </c>
      <c r="B113" s="57">
        <v>1112</v>
      </c>
      <c r="C113" s="55">
        <v>6622</v>
      </c>
      <c r="D113" s="55" t="s">
        <v>110</v>
      </c>
      <c r="E113" s="55">
        <v>42</v>
      </c>
      <c r="F113" s="55">
        <v>77</v>
      </c>
      <c r="I113" s="55" t="s">
        <v>94</v>
      </c>
      <c r="J113" s="55" t="s">
        <v>95</v>
      </c>
      <c r="K113" s="55" t="s">
        <v>96</v>
      </c>
    </row>
    <row r="114" spans="1:11" x14ac:dyDescent="0.25">
      <c r="A114" s="56" t="s">
        <v>114</v>
      </c>
      <c r="B114" s="57">
        <v>1113</v>
      </c>
      <c r="C114" s="55">
        <v>9822</v>
      </c>
      <c r="D114" s="55" t="s">
        <v>85</v>
      </c>
      <c r="E114" s="55">
        <v>58.3</v>
      </c>
      <c r="F114" s="55">
        <v>98.4</v>
      </c>
      <c r="I114" s="55" t="s">
        <v>86</v>
      </c>
      <c r="J114" s="55" t="s">
        <v>87</v>
      </c>
      <c r="K114" s="55" t="s">
        <v>92</v>
      </c>
    </row>
    <row r="115" spans="1:11" x14ac:dyDescent="0.25">
      <c r="A115" s="56" t="s">
        <v>114</v>
      </c>
      <c r="B115" s="57">
        <v>1114</v>
      </c>
      <c r="C115" s="55">
        <v>2242</v>
      </c>
      <c r="D115" s="55" t="s">
        <v>105</v>
      </c>
      <c r="E115" s="55">
        <v>60</v>
      </c>
      <c r="F115" s="55">
        <v>124</v>
      </c>
      <c r="I115" s="55" t="s">
        <v>90</v>
      </c>
      <c r="J115" s="55" t="s">
        <v>91</v>
      </c>
      <c r="K115" s="55" t="s">
        <v>96</v>
      </c>
    </row>
    <row r="116" spans="1:11" x14ac:dyDescent="0.25">
      <c r="A116" s="56" t="s">
        <v>114</v>
      </c>
      <c r="B116" s="57">
        <v>1115</v>
      </c>
      <c r="C116" s="55">
        <v>8722</v>
      </c>
      <c r="D116" s="55" t="s">
        <v>97</v>
      </c>
      <c r="E116" s="55">
        <v>344</v>
      </c>
      <c r="F116" s="55">
        <v>502</v>
      </c>
      <c r="I116" s="55" t="s">
        <v>86</v>
      </c>
      <c r="J116" s="55" t="s">
        <v>87</v>
      </c>
      <c r="K116" s="55" t="s">
        <v>96</v>
      </c>
    </row>
    <row r="117" spans="1:11" x14ac:dyDescent="0.25">
      <c r="A117" s="56" t="s">
        <v>114</v>
      </c>
      <c r="B117" s="57">
        <v>1116</v>
      </c>
      <c r="C117" s="55">
        <v>6622</v>
      </c>
      <c r="D117" s="55" t="s">
        <v>110</v>
      </c>
      <c r="E117" s="55">
        <v>42</v>
      </c>
      <c r="F117" s="55">
        <v>77</v>
      </c>
      <c r="I117" s="55" t="s">
        <v>94</v>
      </c>
      <c r="J117" s="55" t="s">
        <v>95</v>
      </c>
      <c r="K117" s="55" t="s">
        <v>106</v>
      </c>
    </row>
    <row r="118" spans="1:11" x14ac:dyDescent="0.25">
      <c r="A118" s="56" t="s">
        <v>114</v>
      </c>
      <c r="B118" s="57">
        <v>1117</v>
      </c>
      <c r="C118" s="55">
        <v>8722</v>
      </c>
      <c r="D118" s="55" t="s">
        <v>97</v>
      </c>
      <c r="E118" s="55">
        <v>344</v>
      </c>
      <c r="F118" s="55">
        <v>502</v>
      </c>
      <c r="I118" s="55" t="s">
        <v>99</v>
      </c>
      <c r="J118" s="55" t="s">
        <v>100</v>
      </c>
      <c r="K118" s="55" t="s">
        <v>88</v>
      </c>
    </row>
    <row r="119" spans="1:11" x14ac:dyDescent="0.25">
      <c r="A119" s="56" t="s">
        <v>114</v>
      </c>
      <c r="B119" s="57">
        <v>1118</v>
      </c>
      <c r="C119" s="55">
        <v>9822</v>
      </c>
      <c r="D119" s="55" t="s">
        <v>85</v>
      </c>
      <c r="E119" s="55">
        <v>58.3</v>
      </c>
      <c r="F119" s="55">
        <v>98.4</v>
      </c>
      <c r="I119" s="55" t="s">
        <v>90</v>
      </c>
      <c r="J119" s="55" t="s">
        <v>91</v>
      </c>
      <c r="K119" s="55" t="s">
        <v>92</v>
      </c>
    </row>
    <row r="120" spans="1:11" x14ac:dyDescent="0.25">
      <c r="A120" s="56" t="s">
        <v>114</v>
      </c>
      <c r="B120" s="57">
        <v>1119</v>
      </c>
      <c r="C120" s="55">
        <v>2242</v>
      </c>
      <c r="D120" s="55" t="s">
        <v>105</v>
      </c>
      <c r="E120" s="55">
        <v>60</v>
      </c>
      <c r="F120" s="55">
        <v>124</v>
      </c>
      <c r="I120" s="55" t="s">
        <v>86</v>
      </c>
      <c r="J120" s="55" t="s">
        <v>87</v>
      </c>
      <c r="K120" s="55" t="s">
        <v>107</v>
      </c>
    </row>
    <row r="121" spans="1:11" x14ac:dyDescent="0.25">
      <c r="A121" s="56" t="s">
        <v>114</v>
      </c>
      <c r="B121" s="57">
        <v>1120</v>
      </c>
      <c r="C121" s="55">
        <v>2242</v>
      </c>
      <c r="D121" s="55" t="s">
        <v>105</v>
      </c>
      <c r="E121" s="55">
        <v>60</v>
      </c>
      <c r="F121" s="55">
        <v>124</v>
      </c>
      <c r="I121" s="55" t="s">
        <v>94</v>
      </c>
      <c r="J121" s="55" t="s">
        <v>95</v>
      </c>
      <c r="K121" s="55" t="s">
        <v>92</v>
      </c>
    </row>
    <row r="122" spans="1:11" x14ac:dyDescent="0.25">
      <c r="A122" s="56" t="s">
        <v>114</v>
      </c>
      <c r="B122" s="57">
        <v>1121</v>
      </c>
      <c r="C122" s="55">
        <v>4421</v>
      </c>
      <c r="D122" s="55" t="s">
        <v>102</v>
      </c>
      <c r="E122" s="55">
        <v>45</v>
      </c>
      <c r="F122" s="55">
        <v>87</v>
      </c>
      <c r="I122" s="55" t="s">
        <v>94</v>
      </c>
      <c r="J122" s="55" t="s">
        <v>95</v>
      </c>
      <c r="K122" s="55" t="s">
        <v>106</v>
      </c>
    </row>
    <row r="123" spans="1:11" x14ac:dyDescent="0.25">
      <c r="A123" s="56" t="s">
        <v>114</v>
      </c>
      <c r="B123" s="57">
        <v>1122</v>
      </c>
      <c r="C123" s="55">
        <v>8722</v>
      </c>
      <c r="D123" s="55" t="s">
        <v>97</v>
      </c>
      <c r="E123" s="55">
        <v>344</v>
      </c>
      <c r="F123" s="55">
        <v>502</v>
      </c>
      <c r="I123" s="55" t="s">
        <v>94</v>
      </c>
      <c r="J123" s="55" t="s">
        <v>95</v>
      </c>
      <c r="K123" s="55" t="s">
        <v>96</v>
      </c>
    </row>
    <row r="124" spans="1:11" x14ac:dyDescent="0.25">
      <c r="A124" s="56" t="s">
        <v>114</v>
      </c>
      <c r="B124" s="57">
        <v>1123</v>
      </c>
      <c r="C124" s="55">
        <v>9822</v>
      </c>
      <c r="D124" s="55" t="s">
        <v>85</v>
      </c>
      <c r="E124" s="55">
        <v>58.3</v>
      </c>
      <c r="F124" s="55">
        <v>98.4</v>
      </c>
      <c r="I124" s="55" t="s">
        <v>94</v>
      </c>
      <c r="J124" s="55" t="s">
        <v>95</v>
      </c>
      <c r="K124" s="55" t="s">
        <v>106</v>
      </c>
    </row>
    <row r="125" spans="1:11" x14ac:dyDescent="0.25">
      <c r="A125" s="56" t="s">
        <v>114</v>
      </c>
      <c r="B125" s="57">
        <v>1124</v>
      </c>
      <c r="C125" s="55">
        <v>4421</v>
      </c>
      <c r="D125" s="55" t="s">
        <v>102</v>
      </c>
      <c r="E125" s="55">
        <v>45</v>
      </c>
      <c r="F125" s="55">
        <v>87</v>
      </c>
      <c r="I125" s="55" t="s">
        <v>94</v>
      </c>
      <c r="J125" s="55" t="s">
        <v>95</v>
      </c>
      <c r="K125" s="55" t="s">
        <v>96</v>
      </c>
    </row>
    <row r="126" spans="1:11" x14ac:dyDescent="0.25">
      <c r="A126" s="56" t="s">
        <v>115</v>
      </c>
      <c r="B126" s="57">
        <v>1125</v>
      </c>
      <c r="C126" s="55">
        <v>2242</v>
      </c>
      <c r="D126" s="55" t="s">
        <v>105</v>
      </c>
      <c r="E126" s="55">
        <v>60</v>
      </c>
      <c r="F126" s="55">
        <v>124</v>
      </c>
      <c r="I126" s="55" t="s">
        <v>94</v>
      </c>
      <c r="J126" s="55" t="s">
        <v>95</v>
      </c>
      <c r="K126" s="55" t="s">
        <v>92</v>
      </c>
    </row>
    <row r="127" spans="1:11" x14ac:dyDescent="0.25">
      <c r="A127" s="56" t="s">
        <v>115</v>
      </c>
      <c r="B127" s="57">
        <v>1126</v>
      </c>
      <c r="C127" s="55">
        <v>9212</v>
      </c>
      <c r="D127" s="55" t="s">
        <v>103</v>
      </c>
      <c r="E127" s="55">
        <v>4</v>
      </c>
      <c r="F127" s="55">
        <v>7</v>
      </c>
      <c r="I127" s="55" t="s">
        <v>94</v>
      </c>
      <c r="J127" s="55" t="s">
        <v>95</v>
      </c>
      <c r="K127" s="55" t="s">
        <v>88</v>
      </c>
    </row>
    <row r="128" spans="1:11" x14ac:dyDescent="0.25">
      <c r="A128" s="56" t="s">
        <v>115</v>
      </c>
      <c r="B128" s="57">
        <v>1127</v>
      </c>
      <c r="C128" s="55">
        <v>8722</v>
      </c>
      <c r="D128" s="55" t="s">
        <v>97</v>
      </c>
      <c r="E128" s="55">
        <v>344</v>
      </c>
      <c r="F128" s="55">
        <v>502</v>
      </c>
      <c r="I128" s="55" t="s">
        <v>86</v>
      </c>
      <c r="J128" s="55" t="s">
        <v>87</v>
      </c>
      <c r="K128" s="55" t="s">
        <v>106</v>
      </c>
    </row>
    <row r="129" spans="1:11" x14ac:dyDescent="0.25">
      <c r="A129" s="56" t="s">
        <v>115</v>
      </c>
      <c r="B129" s="57">
        <v>1128</v>
      </c>
      <c r="C129" s="55">
        <v>6622</v>
      </c>
      <c r="D129" s="55" t="s">
        <v>110</v>
      </c>
      <c r="E129" s="55">
        <v>42</v>
      </c>
      <c r="F129" s="55">
        <v>77</v>
      </c>
      <c r="I129" s="55" t="s">
        <v>90</v>
      </c>
      <c r="J129" s="55" t="s">
        <v>91</v>
      </c>
      <c r="K129" s="55" t="s">
        <v>92</v>
      </c>
    </row>
    <row r="130" spans="1:11" x14ac:dyDescent="0.25">
      <c r="A130" s="56" t="s">
        <v>115</v>
      </c>
      <c r="B130" s="57">
        <v>1129</v>
      </c>
      <c r="C130" s="55">
        <v>9822</v>
      </c>
      <c r="D130" s="55" t="s">
        <v>85</v>
      </c>
      <c r="E130" s="55">
        <v>58.3</v>
      </c>
      <c r="F130" s="55">
        <v>98.4</v>
      </c>
      <c r="I130" s="55" t="s">
        <v>99</v>
      </c>
      <c r="J130" s="55" t="s">
        <v>100</v>
      </c>
      <c r="K130" s="55" t="s">
        <v>106</v>
      </c>
    </row>
    <row r="131" spans="1:11" x14ac:dyDescent="0.25">
      <c r="A131" s="56" t="s">
        <v>115</v>
      </c>
      <c r="B131" s="57">
        <v>1130</v>
      </c>
      <c r="C131" s="55">
        <v>4421</v>
      </c>
      <c r="D131" s="55" t="s">
        <v>102</v>
      </c>
      <c r="E131" s="55">
        <v>45</v>
      </c>
      <c r="F131" s="55">
        <v>87</v>
      </c>
      <c r="I131" s="55" t="s">
        <v>99</v>
      </c>
      <c r="J131" s="55" t="s">
        <v>100</v>
      </c>
      <c r="K131" s="55" t="s">
        <v>92</v>
      </c>
    </row>
    <row r="132" spans="1:11" x14ac:dyDescent="0.25">
      <c r="A132" s="56" t="s">
        <v>115</v>
      </c>
      <c r="B132" s="57">
        <v>1131</v>
      </c>
      <c r="C132" s="55">
        <v>9212</v>
      </c>
      <c r="D132" s="55" t="s">
        <v>103</v>
      </c>
      <c r="E132" s="55">
        <v>4</v>
      </c>
      <c r="F132" s="55">
        <v>7</v>
      </c>
      <c r="I132" s="55" t="s">
        <v>99</v>
      </c>
      <c r="J132" s="55" t="s">
        <v>100</v>
      </c>
      <c r="K132" s="55" t="s">
        <v>96</v>
      </c>
    </row>
    <row r="133" spans="1:11" x14ac:dyDescent="0.25">
      <c r="A133" s="56" t="s">
        <v>115</v>
      </c>
      <c r="B133" s="57">
        <v>1132</v>
      </c>
      <c r="C133" s="55">
        <v>9212</v>
      </c>
      <c r="D133" s="55" t="s">
        <v>103</v>
      </c>
      <c r="E133" s="55">
        <v>4</v>
      </c>
      <c r="F133" s="55">
        <v>7</v>
      </c>
      <c r="I133" s="55" t="s">
        <v>99</v>
      </c>
      <c r="J133" s="55" t="s">
        <v>100</v>
      </c>
      <c r="K133" s="55" t="s">
        <v>92</v>
      </c>
    </row>
    <row r="134" spans="1:11" x14ac:dyDescent="0.25">
      <c r="A134" s="56" t="s">
        <v>115</v>
      </c>
      <c r="B134" s="57">
        <v>1133</v>
      </c>
      <c r="C134" s="55">
        <v>9822</v>
      </c>
      <c r="D134" s="55" t="s">
        <v>85</v>
      </c>
      <c r="E134" s="55">
        <v>58.3</v>
      </c>
      <c r="F134" s="55">
        <v>98.4</v>
      </c>
      <c r="I134" s="55" t="s">
        <v>86</v>
      </c>
      <c r="J134" s="55" t="s">
        <v>87</v>
      </c>
      <c r="K134" s="55" t="s">
        <v>96</v>
      </c>
    </row>
    <row r="135" spans="1:11" x14ac:dyDescent="0.25">
      <c r="A135" s="56" t="s">
        <v>115</v>
      </c>
      <c r="B135" s="57">
        <v>1134</v>
      </c>
      <c r="C135" s="55">
        <v>9822</v>
      </c>
      <c r="D135" s="55" t="s">
        <v>85</v>
      </c>
      <c r="E135" s="55">
        <v>58.3</v>
      </c>
      <c r="F135" s="55">
        <v>98.4</v>
      </c>
      <c r="I135" s="55" t="s">
        <v>94</v>
      </c>
      <c r="J135" s="55" t="s">
        <v>95</v>
      </c>
      <c r="K135" s="55" t="s">
        <v>96</v>
      </c>
    </row>
    <row r="136" spans="1:11" x14ac:dyDescent="0.25">
      <c r="A136" s="56" t="s">
        <v>115</v>
      </c>
      <c r="B136" s="57">
        <v>1135</v>
      </c>
      <c r="C136" s="55">
        <v>8722</v>
      </c>
      <c r="D136" s="55" t="s">
        <v>97</v>
      </c>
      <c r="E136" s="55">
        <v>344</v>
      </c>
      <c r="F136" s="55">
        <v>502</v>
      </c>
      <c r="I136" s="55" t="s">
        <v>86</v>
      </c>
      <c r="J136" s="55" t="s">
        <v>87</v>
      </c>
      <c r="K136" s="55" t="s">
        <v>106</v>
      </c>
    </row>
    <row r="137" spans="1:11" x14ac:dyDescent="0.25">
      <c r="A137" s="56" t="s">
        <v>115</v>
      </c>
      <c r="B137" s="57">
        <v>1136</v>
      </c>
      <c r="C137" s="55">
        <v>2242</v>
      </c>
      <c r="D137" s="55" t="s">
        <v>105</v>
      </c>
      <c r="E137" s="55">
        <v>60</v>
      </c>
      <c r="F137" s="55">
        <v>124</v>
      </c>
      <c r="I137" s="55" t="s">
        <v>94</v>
      </c>
      <c r="J137" s="55" t="s">
        <v>95</v>
      </c>
      <c r="K137" s="55" t="s">
        <v>88</v>
      </c>
    </row>
    <row r="138" spans="1:11" x14ac:dyDescent="0.25">
      <c r="A138" s="56" t="s">
        <v>115</v>
      </c>
      <c r="B138" s="57">
        <v>1137</v>
      </c>
      <c r="C138" s="55">
        <v>9822</v>
      </c>
      <c r="D138" s="55" t="s">
        <v>85</v>
      </c>
      <c r="E138" s="55">
        <v>58.3</v>
      </c>
      <c r="F138" s="55">
        <v>98.4</v>
      </c>
      <c r="I138" s="55" t="s">
        <v>90</v>
      </c>
      <c r="J138" s="55" t="s">
        <v>91</v>
      </c>
      <c r="K138" s="55" t="s">
        <v>92</v>
      </c>
    </row>
    <row r="139" spans="1:11" x14ac:dyDescent="0.25">
      <c r="A139" s="56" t="s">
        <v>115</v>
      </c>
      <c r="B139" s="57">
        <v>1138</v>
      </c>
      <c r="C139" s="55">
        <v>8722</v>
      </c>
      <c r="D139" s="55" t="s">
        <v>97</v>
      </c>
      <c r="E139" s="55">
        <v>344</v>
      </c>
      <c r="F139" s="55">
        <v>502</v>
      </c>
      <c r="I139" s="55" t="s">
        <v>86</v>
      </c>
      <c r="J139" s="55" t="s">
        <v>87</v>
      </c>
      <c r="K139" s="55" t="s">
        <v>107</v>
      </c>
    </row>
    <row r="140" spans="1:11" x14ac:dyDescent="0.25">
      <c r="A140" s="56" t="s">
        <v>115</v>
      </c>
      <c r="B140" s="57">
        <v>1139</v>
      </c>
      <c r="C140" s="55">
        <v>4421</v>
      </c>
      <c r="D140" s="55" t="s">
        <v>102</v>
      </c>
      <c r="E140" s="55">
        <v>45</v>
      </c>
      <c r="F140" s="55">
        <v>87</v>
      </c>
      <c r="I140" s="55" t="s">
        <v>94</v>
      </c>
      <c r="J140" s="55" t="s">
        <v>95</v>
      </c>
      <c r="K140" s="55" t="s">
        <v>92</v>
      </c>
    </row>
    <row r="141" spans="1:11" x14ac:dyDescent="0.25">
      <c r="A141" s="56" t="s">
        <v>115</v>
      </c>
      <c r="B141" s="57">
        <v>1140</v>
      </c>
      <c r="C141" s="55">
        <v>4421</v>
      </c>
      <c r="D141" s="55" t="s">
        <v>102</v>
      </c>
      <c r="E141" s="55">
        <v>45</v>
      </c>
      <c r="F141" s="55">
        <v>87</v>
      </c>
      <c r="I141" s="55" t="s">
        <v>90</v>
      </c>
      <c r="J141" s="55" t="s">
        <v>91</v>
      </c>
      <c r="K141" s="55" t="s">
        <v>106</v>
      </c>
    </row>
    <row r="142" spans="1:11" x14ac:dyDescent="0.25">
      <c r="A142" s="56" t="s">
        <v>115</v>
      </c>
      <c r="B142" s="57">
        <v>1141</v>
      </c>
      <c r="C142" s="55">
        <v>9212</v>
      </c>
      <c r="D142" s="55" t="s">
        <v>103</v>
      </c>
      <c r="E142" s="55">
        <v>4</v>
      </c>
      <c r="F142" s="55">
        <v>7</v>
      </c>
      <c r="I142" s="55" t="s">
        <v>90</v>
      </c>
      <c r="J142" s="55" t="s">
        <v>91</v>
      </c>
      <c r="K142" s="55" t="s">
        <v>96</v>
      </c>
    </row>
    <row r="143" spans="1:11" x14ac:dyDescent="0.25">
      <c r="A143" s="56" t="s">
        <v>116</v>
      </c>
      <c r="B143" s="57">
        <v>1142</v>
      </c>
      <c r="C143" s="55">
        <v>2242</v>
      </c>
      <c r="D143" s="55" t="s">
        <v>105</v>
      </c>
      <c r="E143" s="55">
        <v>60</v>
      </c>
      <c r="F143" s="55">
        <v>124</v>
      </c>
      <c r="I143" s="55" t="s">
        <v>90</v>
      </c>
      <c r="J143" s="55" t="s">
        <v>91</v>
      </c>
      <c r="K143" s="55" t="s">
        <v>106</v>
      </c>
    </row>
    <row r="144" spans="1:11" x14ac:dyDescent="0.25">
      <c r="A144" s="56" t="s">
        <v>116</v>
      </c>
      <c r="B144" s="57">
        <v>1143</v>
      </c>
      <c r="C144" s="55">
        <v>9822</v>
      </c>
      <c r="D144" s="55" t="s">
        <v>85</v>
      </c>
      <c r="E144" s="55">
        <v>58.3</v>
      </c>
      <c r="F144" s="55">
        <v>98.4</v>
      </c>
      <c r="I144" s="55" t="s">
        <v>99</v>
      </c>
      <c r="J144" s="55" t="s">
        <v>100</v>
      </c>
      <c r="K144" s="55" t="s">
        <v>96</v>
      </c>
    </row>
    <row r="145" spans="1:11" x14ac:dyDescent="0.25">
      <c r="A145" s="56" t="s">
        <v>116</v>
      </c>
      <c r="B145" s="57">
        <v>1144</v>
      </c>
      <c r="C145" s="55">
        <v>2242</v>
      </c>
      <c r="D145" s="55" t="s">
        <v>105</v>
      </c>
      <c r="E145" s="55">
        <v>60</v>
      </c>
      <c r="F145" s="55">
        <v>124</v>
      </c>
      <c r="I145" s="55" t="s">
        <v>99</v>
      </c>
      <c r="J145" s="55" t="s">
        <v>100</v>
      </c>
      <c r="K145" s="55" t="s">
        <v>92</v>
      </c>
    </row>
    <row r="146" spans="1:11" x14ac:dyDescent="0.25">
      <c r="A146" s="56" t="s">
        <v>116</v>
      </c>
      <c r="B146" s="57">
        <v>1145</v>
      </c>
      <c r="C146" s="55">
        <v>4421</v>
      </c>
      <c r="D146" s="55" t="s">
        <v>102</v>
      </c>
      <c r="E146" s="55">
        <v>45</v>
      </c>
      <c r="F146" s="55">
        <v>87</v>
      </c>
      <c r="I146" s="55" t="s">
        <v>99</v>
      </c>
      <c r="J146" s="55" t="s">
        <v>100</v>
      </c>
      <c r="K146" s="55" t="s">
        <v>88</v>
      </c>
    </row>
    <row r="147" spans="1:11" x14ac:dyDescent="0.25">
      <c r="A147" s="56" t="s">
        <v>116</v>
      </c>
      <c r="B147" s="57">
        <v>1146</v>
      </c>
      <c r="C147" s="55">
        <v>8722</v>
      </c>
      <c r="D147" s="55" t="s">
        <v>97</v>
      </c>
      <c r="E147" s="55">
        <v>344</v>
      </c>
      <c r="F147" s="55">
        <v>502</v>
      </c>
      <c r="I147" s="55" t="s">
        <v>99</v>
      </c>
      <c r="J147" s="55" t="s">
        <v>100</v>
      </c>
      <c r="K147" s="55" t="s">
        <v>106</v>
      </c>
    </row>
    <row r="148" spans="1:11" x14ac:dyDescent="0.25">
      <c r="A148" s="56" t="s">
        <v>116</v>
      </c>
      <c r="B148" s="57">
        <v>1147</v>
      </c>
      <c r="C148" s="55">
        <v>9822</v>
      </c>
      <c r="D148" s="55" t="s">
        <v>85</v>
      </c>
      <c r="E148" s="55">
        <v>58.3</v>
      </c>
      <c r="F148" s="55">
        <v>98.4</v>
      </c>
      <c r="I148" s="55" t="s">
        <v>86</v>
      </c>
      <c r="J148" s="55" t="s">
        <v>87</v>
      </c>
      <c r="K148" s="55" t="s">
        <v>92</v>
      </c>
    </row>
    <row r="149" spans="1:11" x14ac:dyDescent="0.25">
      <c r="A149" s="56" t="s">
        <v>116</v>
      </c>
      <c r="B149" s="57">
        <v>1148</v>
      </c>
      <c r="C149" s="55">
        <v>9212</v>
      </c>
      <c r="D149" s="55" t="s">
        <v>103</v>
      </c>
      <c r="E149" s="55">
        <v>4</v>
      </c>
      <c r="F149" s="55">
        <v>7</v>
      </c>
      <c r="I149" s="55" t="s">
        <v>94</v>
      </c>
      <c r="J149" s="55" t="s">
        <v>95</v>
      </c>
      <c r="K149" s="55" t="s">
        <v>96</v>
      </c>
    </row>
    <row r="150" spans="1:11" x14ac:dyDescent="0.25">
      <c r="A150" s="56" t="s">
        <v>116</v>
      </c>
      <c r="B150" s="57">
        <v>1149</v>
      </c>
      <c r="C150" s="55">
        <v>8722</v>
      </c>
      <c r="D150" s="55" t="s">
        <v>97</v>
      </c>
      <c r="E150" s="55">
        <v>344</v>
      </c>
      <c r="F150" s="55">
        <v>502</v>
      </c>
      <c r="I150" s="55" t="s">
        <v>86</v>
      </c>
      <c r="J150" s="55" t="s">
        <v>87</v>
      </c>
      <c r="K150" s="55" t="s">
        <v>96</v>
      </c>
    </row>
    <row r="151" spans="1:11" x14ac:dyDescent="0.25">
      <c r="A151" s="56" t="s">
        <v>117</v>
      </c>
      <c r="B151" s="57">
        <v>1150</v>
      </c>
      <c r="C151" s="55">
        <v>2242</v>
      </c>
      <c r="D151" s="55" t="s">
        <v>105</v>
      </c>
      <c r="E151" s="55">
        <v>60</v>
      </c>
      <c r="F151" s="55">
        <v>124</v>
      </c>
      <c r="I151" s="55" t="s">
        <v>94</v>
      </c>
      <c r="J151" s="55" t="s">
        <v>95</v>
      </c>
      <c r="K151" s="55" t="s">
        <v>107</v>
      </c>
    </row>
    <row r="152" spans="1:11" x14ac:dyDescent="0.25">
      <c r="A152" s="56" t="s">
        <v>117</v>
      </c>
      <c r="B152" s="57">
        <v>1151</v>
      </c>
      <c r="C152" s="55">
        <v>2242</v>
      </c>
      <c r="D152" s="55" t="s">
        <v>105</v>
      </c>
      <c r="E152" s="55">
        <v>60</v>
      </c>
      <c r="F152" s="55">
        <v>124</v>
      </c>
      <c r="I152" s="55" t="s">
        <v>90</v>
      </c>
      <c r="J152" s="55" t="s">
        <v>91</v>
      </c>
      <c r="K152" s="55" t="s">
        <v>92</v>
      </c>
    </row>
    <row r="153" spans="1:11" x14ac:dyDescent="0.25">
      <c r="A153" s="56" t="s">
        <v>117</v>
      </c>
      <c r="B153" s="57">
        <v>1152</v>
      </c>
      <c r="C153" s="55">
        <v>4421</v>
      </c>
      <c r="D153" s="55" t="s">
        <v>102</v>
      </c>
      <c r="E153" s="55">
        <v>45</v>
      </c>
      <c r="F153" s="55">
        <v>87</v>
      </c>
      <c r="I153" s="55" t="s">
        <v>86</v>
      </c>
      <c r="J153" s="55" t="s">
        <v>87</v>
      </c>
      <c r="K153" s="55" t="s">
        <v>106</v>
      </c>
    </row>
    <row r="154" spans="1:11" x14ac:dyDescent="0.25">
      <c r="A154" s="56" t="s">
        <v>117</v>
      </c>
      <c r="B154" s="57">
        <v>1153</v>
      </c>
      <c r="C154" s="55">
        <v>8722</v>
      </c>
      <c r="D154" s="55" t="s">
        <v>97</v>
      </c>
      <c r="E154" s="55">
        <v>344</v>
      </c>
      <c r="F154" s="55">
        <v>502</v>
      </c>
      <c r="I154" s="55" t="s">
        <v>94</v>
      </c>
      <c r="J154" s="55" t="s">
        <v>95</v>
      </c>
      <c r="K154" s="55" t="s">
        <v>96</v>
      </c>
    </row>
    <row r="155" spans="1:11" x14ac:dyDescent="0.25">
      <c r="A155" s="56" t="s">
        <v>117</v>
      </c>
      <c r="B155" s="57">
        <v>1154</v>
      </c>
      <c r="C155" s="55">
        <v>9822</v>
      </c>
      <c r="D155" s="55" t="s">
        <v>85</v>
      </c>
      <c r="E155" s="55">
        <v>58.3</v>
      </c>
      <c r="F155" s="55">
        <v>98.4</v>
      </c>
      <c r="I155" s="55" t="s">
        <v>90</v>
      </c>
      <c r="J155" s="55" t="s">
        <v>91</v>
      </c>
      <c r="K155" s="55" t="s">
        <v>106</v>
      </c>
    </row>
    <row r="156" spans="1:11" x14ac:dyDescent="0.25">
      <c r="A156" s="56" t="s">
        <v>117</v>
      </c>
      <c r="B156" s="57">
        <v>1155</v>
      </c>
      <c r="C156" s="55">
        <v>4421</v>
      </c>
      <c r="D156" s="55" t="s">
        <v>102</v>
      </c>
      <c r="E156" s="55">
        <v>45</v>
      </c>
      <c r="F156" s="55">
        <v>87</v>
      </c>
      <c r="I156" s="55" t="s">
        <v>94</v>
      </c>
      <c r="J156" s="55" t="s">
        <v>95</v>
      </c>
      <c r="K156" s="55" t="s">
        <v>96</v>
      </c>
    </row>
    <row r="157" spans="1:11" x14ac:dyDescent="0.25">
      <c r="A157" s="56" t="s">
        <v>117</v>
      </c>
      <c r="B157" s="57">
        <v>1156</v>
      </c>
      <c r="C157" s="55">
        <v>2242</v>
      </c>
      <c r="D157" s="55" t="s">
        <v>105</v>
      </c>
      <c r="E157" s="55">
        <v>60</v>
      </c>
      <c r="F157" s="55">
        <v>124</v>
      </c>
      <c r="I157" s="55" t="s">
        <v>94</v>
      </c>
      <c r="J157" s="55" t="s">
        <v>95</v>
      </c>
      <c r="K157" s="55" t="s">
        <v>92</v>
      </c>
    </row>
    <row r="158" spans="1:11" x14ac:dyDescent="0.25">
      <c r="A158" s="56" t="s">
        <v>117</v>
      </c>
      <c r="B158" s="57">
        <v>1157</v>
      </c>
      <c r="C158" s="55">
        <v>9212</v>
      </c>
      <c r="D158" s="55" t="s">
        <v>103</v>
      </c>
      <c r="E158" s="55">
        <v>4</v>
      </c>
      <c r="F158" s="55">
        <v>7</v>
      </c>
      <c r="I158" s="55" t="s">
        <v>94</v>
      </c>
      <c r="J158" s="55" t="s">
        <v>95</v>
      </c>
      <c r="K158" s="55" t="s">
        <v>88</v>
      </c>
    </row>
    <row r="159" spans="1:11" x14ac:dyDescent="0.25">
      <c r="A159" s="56" t="s">
        <v>118</v>
      </c>
      <c r="B159" s="57">
        <v>1158</v>
      </c>
      <c r="C159" s="55">
        <v>8722</v>
      </c>
      <c r="D159" s="55" t="s">
        <v>97</v>
      </c>
      <c r="E159" s="55">
        <v>344</v>
      </c>
      <c r="F159" s="55">
        <v>502</v>
      </c>
      <c r="I159" s="55" t="s">
        <v>86</v>
      </c>
      <c r="J159" s="55" t="s">
        <v>87</v>
      </c>
      <c r="K159" s="55" t="s">
        <v>106</v>
      </c>
    </row>
    <row r="160" spans="1:11" x14ac:dyDescent="0.25">
      <c r="A160" s="56" t="s">
        <v>118</v>
      </c>
      <c r="B160" s="57">
        <v>1159</v>
      </c>
      <c r="C160" s="55">
        <v>6622</v>
      </c>
      <c r="D160" s="55" t="s">
        <v>110</v>
      </c>
      <c r="E160" s="55">
        <v>42</v>
      </c>
      <c r="F160" s="55">
        <v>77</v>
      </c>
      <c r="I160" s="55" t="s">
        <v>94</v>
      </c>
      <c r="J160" s="55" t="s">
        <v>95</v>
      </c>
      <c r="K160" s="55" t="s">
        <v>92</v>
      </c>
    </row>
    <row r="161" spans="1:11" x14ac:dyDescent="0.25">
      <c r="A161" s="56" t="s">
        <v>118</v>
      </c>
      <c r="B161" s="57">
        <v>1160</v>
      </c>
      <c r="C161" s="55">
        <v>9822</v>
      </c>
      <c r="D161" s="55" t="s">
        <v>85</v>
      </c>
      <c r="E161" s="55">
        <v>58.3</v>
      </c>
      <c r="F161" s="55">
        <v>98.4</v>
      </c>
      <c r="I161" s="55" t="s">
        <v>99</v>
      </c>
      <c r="J161" s="55" t="s">
        <v>100</v>
      </c>
      <c r="K161" s="55" t="s">
        <v>106</v>
      </c>
    </row>
    <row r="162" spans="1:11" x14ac:dyDescent="0.25">
      <c r="A162" s="56" t="s">
        <v>118</v>
      </c>
      <c r="B162" s="57">
        <v>1161</v>
      </c>
      <c r="C162" s="55">
        <v>4421</v>
      </c>
      <c r="D162" s="55" t="s">
        <v>102</v>
      </c>
      <c r="E162" s="55">
        <v>45</v>
      </c>
      <c r="F162" s="55">
        <v>87</v>
      </c>
      <c r="I162" s="55" t="s">
        <v>90</v>
      </c>
      <c r="J162" s="55" t="s">
        <v>91</v>
      </c>
      <c r="K162" s="55" t="s">
        <v>92</v>
      </c>
    </row>
    <row r="163" spans="1:11" x14ac:dyDescent="0.25">
      <c r="A163" s="56" t="s">
        <v>118</v>
      </c>
      <c r="B163" s="57">
        <v>1162</v>
      </c>
      <c r="C163" s="55">
        <v>9212</v>
      </c>
      <c r="D163" s="55" t="s">
        <v>103</v>
      </c>
      <c r="E163" s="55">
        <v>4</v>
      </c>
      <c r="F163" s="55">
        <v>7</v>
      </c>
      <c r="I163" s="55" t="s">
        <v>86</v>
      </c>
      <c r="J163" s="55" t="s">
        <v>87</v>
      </c>
      <c r="K163" s="55" t="s">
        <v>96</v>
      </c>
    </row>
    <row r="164" spans="1:11" x14ac:dyDescent="0.25">
      <c r="A164" s="56" t="s">
        <v>118</v>
      </c>
      <c r="B164" s="57">
        <v>1163</v>
      </c>
      <c r="C164" s="55">
        <v>9212</v>
      </c>
      <c r="D164" s="55" t="s">
        <v>103</v>
      </c>
      <c r="E164" s="55">
        <v>4</v>
      </c>
      <c r="F164" s="55">
        <v>7</v>
      </c>
      <c r="I164" s="55" t="s">
        <v>94</v>
      </c>
      <c r="J164" s="55" t="s">
        <v>95</v>
      </c>
      <c r="K164" s="55" t="s">
        <v>92</v>
      </c>
    </row>
    <row r="165" spans="1:11" x14ac:dyDescent="0.25">
      <c r="A165" s="56" t="s">
        <v>118</v>
      </c>
      <c r="B165" s="57">
        <v>1164</v>
      </c>
      <c r="C165" s="55">
        <v>9822</v>
      </c>
      <c r="D165" s="55" t="s">
        <v>85</v>
      </c>
      <c r="E165" s="55">
        <v>58.3</v>
      </c>
      <c r="F165" s="55">
        <v>98.4</v>
      </c>
      <c r="I165" s="55" t="s">
        <v>94</v>
      </c>
      <c r="J165" s="55" t="s">
        <v>95</v>
      </c>
      <c r="K165" s="55" t="s">
        <v>96</v>
      </c>
    </row>
    <row r="166" spans="1:11" x14ac:dyDescent="0.25">
      <c r="A166" s="56" t="s">
        <v>118</v>
      </c>
      <c r="B166" s="57">
        <v>1165</v>
      </c>
      <c r="C166" s="55">
        <v>9822</v>
      </c>
      <c r="D166" s="55" t="s">
        <v>85</v>
      </c>
      <c r="E166" s="55">
        <v>58.3</v>
      </c>
      <c r="F166" s="55">
        <v>98.4</v>
      </c>
      <c r="I166" s="55" t="s">
        <v>94</v>
      </c>
      <c r="J166" s="55" t="s">
        <v>95</v>
      </c>
      <c r="K166" s="55" t="s">
        <v>96</v>
      </c>
    </row>
    <row r="167" spans="1:11" x14ac:dyDescent="0.25">
      <c r="A167" s="56" t="s">
        <v>118</v>
      </c>
      <c r="B167" s="57">
        <v>1166</v>
      </c>
      <c r="C167" s="55">
        <v>8722</v>
      </c>
      <c r="D167" s="55" t="s">
        <v>97</v>
      </c>
      <c r="E167" s="55">
        <v>344</v>
      </c>
      <c r="F167" s="55">
        <v>502</v>
      </c>
      <c r="I167" s="55" t="s">
        <v>94</v>
      </c>
      <c r="J167" s="55" t="s">
        <v>95</v>
      </c>
      <c r="K167" s="55" t="s">
        <v>106</v>
      </c>
    </row>
    <row r="168" spans="1:11" x14ac:dyDescent="0.25">
      <c r="A168" s="56" t="s">
        <v>119</v>
      </c>
      <c r="B168" s="57">
        <v>1167</v>
      </c>
      <c r="C168" s="55">
        <v>2242</v>
      </c>
      <c r="D168" s="55" t="s">
        <v>105</v>
      </c>
      <c r="E168" s="55">
        <v>60</v>
      </c>
      <c r="F168" s="55">
        <v>124</v>
      </c>
      <c r="I168" s="55" t="s">
        <v>94</v>
      </c>
      <c r="J168" s="55" t="s">
        <v>95</v>
      </c>
      <c r="K168" s="55" t="s">
        <v>88</v>
      </c>
    </row>
    <row r="169" spans="1:11" x14ac:dyDescent="0.25">
      <c r="A169" s="56" t="s">
        <v>119</v>
      </c>
      <c r="B169" s="57">
        <v>1168</v>
      </c>
      <c r="C169" s="55">
        <v>9822</v>
      </c>
      <c r="D169" s="55" t="s">
        <v>85</v>
      </c>
      <c r="E169" s="55">
        <v>58.3</v>
      </c>
      <c r="F169" s="55">
        <v>98.4</v>
      </c>
      <c r="I169" s="55" t="s">
        <v>94</v>
      </c>
      <c r="J169" s="55" t="s">
        <v>95</v>
      </c>
      <c r="K169" s="55" t="s">
        <v>92</v>
      </c>
    </row>
    <row r="170" spans="1:11" x14ac:dyDescent="0.25">
      <c r="A170" s="56" t="s">
        <v>119</v>
      </c>
      <c r="B170" s="57">
        <v>1169</v>
      </c>
      <c r="C170" s="55">
        <v>8722</v>
      </c>
      <c r="D170" s="55" t="s">
        <v>97</v>
      </c>
      <c r="E170" s="55">
        <v>344</v>
      </c>
      <c r="F170" s="55">
        <v>502</v>
      </c>
      <c r="I170" s="55" t="s">
        <v>94</v>
      </c>
      <c r="J170" s="55" t="s">
        <v>95</v>
      </c>
      <c r="K170" s="55" t="s">
        <v>107</v>
      </c>
    </row>
    <row r="171" spans="1:11" x14ac:dyDescent="0.25">
      <c r="A171" s="56" t="s">
        <v>119</v>
      </c>
      <c r="B171" s="57">
        <v>1170</v>
      </c>
      <c r="C171" s="55">
        <v>4421</v>
      </c>
      <c r="D171" s="55" t="s">
        <v>102</v>
      </c>
      <c r="E171" s="55">
        <v>45</v>
      </c>
      <c r="F171" s="55">
        <v>87</v>
      </c>
      <c r="I171" s="55" t="s">
        <v>86</v>
      </c>
      <c r="J171" s="55" t="s">
        <v>87</v>
      </c>
      <c r="K171" s="55" t="s">
        <v>92</v>
      </c>
    </row>
    <row r="172" spans="1:11" x14ac:dyDescent="0.25">
      <c r="A172" s="56" t="s">
        <v>119</v>
      </c>
      <c r="B172" s="57">
        <v>1171</v>
      </c>
      <c r="C172" s="55">
        <v>4421</v>
      </c>
      <c r="D172" s="55" t="s">
        <v>102</v>
      </c>
      <c r="E172" s="55">
        <v>45</v>
      </c>
      <c r="F172" s="55">
        <v>87</v>
      </c>
      <c r="I172" s="55" t="s">
        <v>90</v>
      </c>
      <c r="J172" s="55" t="s">
        <v>91</v>
      </c>
      <c r="K172" s="55" t="s">
        <v>106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5" sqref="C5"/>
    </sheetView>
  </sheetViews>
  <sheetFormatPr defaultRowHeight="12.5" x14ac:dyDescent="0.25"/>
  <cols>
    <col min="1" max="1" width="1.90625" style="16" customWidth="1"/>
    <col min="2" max="2" width="13" style="16" customWidth="1"/>
    <col min="3" max="3" width="16.08984375" style="16" bestFit="1" customWidth="1"/>
    <col min="4" max="16384" width="8.7265625" style="16"/>
  </cols>
  <sheetData>
    <row r="2" spans="2:3" ht="52.5" x14ac:dyDescent="0.35">
      <c r="B2" s="4" t="s">
        <v>128</v>
      </c>
    </row>
    <row r="5" spans="2:3" x14ac:dyDescent="0.25">
      <c r="B5" s="62" t="s">
        <v>130</v>
      </c>
      <c r="C5" s="62" t="s">
        <v>129</v>
      </c>
    </row>
    <row r="6" spans="2:3" ht="16" x14ac:dyDescent="0.35">
      <c r="B6" s="6" t="s">
        <v>87</v>
      </c>
      <c r="C6" s="63">
        <v>0.35086437646838803</v>
      </c>
    </row>
    <row r="7" spans="2:3" ht="16" x14ac:dyDescent="0.35">
      <c r="B7" s="6" t="s">
        <v>91</v>
      </c>
      <c r="C7" s="63">
        <v>0.14088927331595621</v>
      </c>
    </row>
    <row r="8" spans="2:3" ht="16" x14ac:dyDescent="0.35">
      <c r="B8" s="6" t="s">
        <v>100</v>
      </c>
      <c r="C8" s="63">
        <v>0.17739296108844813</v>
      </c>
    </row>
    <row r="9" spans="2:3" ht="16" x14ac:dyDescent="0.35">
      <c r="B9" s="6" t="s">
        <v>95</v>
      </c>
      <c r="C9" s="63">
        <v>0.33085338912720763</v>
      </c>
    </row>
    <row r="10" spans="2:3" ht="16" x14ac:dyDescent="0.35">
      <c r="B10" s="6" t="s">
        <v>131</v>
      </c>
      <c r="C10" s="63">
        <v>1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2"/>
  <sheetViews>
    <sheetView topLeftCell="B1" workbookViewId="0">
      <selection activeCell="D4" sqref="D4:D5"/>
    </sheetView>
  </sheetViews>
  <sheetFormatPr defaultRowHeight="12.5" x14ac:dyDescent="0.25"/>
  <cols>
    <col min="1" max="1" width="1.90625" style="25" customWidth="1"/>
    <col min="2" max="2" width="18" style="25" bestFit="1" customWidth="1"/>
    <col min="3" max="3" width="15.6328125" style="25" customWidth="1"/>
    <col min="4" max="4" width="18.26953125" style="25" bestFit="1" customWidth="1"/>
    <col min="5" max="5" width="21.54296875" style="25" bestFit="1" customWidth="1"/>
    <col min="6" max="6" width="13.453125" style="25" bestFit="1" customWidth="1"/>
    <col min="7" max="7" width="13.26953125" style="25" bestFit="1" customWidth="1"/>
    <col min="8" max="8" width="8.7265625" style="25"/>
    <col min="9" max="9" width="20.90625" style="25" bestFit="1" customWidth="1"/>
    <col min="10" max="10" width="8.1796875" style="25" bestFit="1" customWidth="1"/>
    <col min="11" max="11" width="12.54296875" style="25" bestFit="1" customWidth="1"/>
    <col min="12" max="12" width="17.7265625" style="25" bestFit="1" customWidth="1"/>
    <col min="13" max="16384" width="8.7265625" style="25"/>
  </cols>
  <sheetData>
    <row r="2" spans="2:12" ht="17.5" x14ac:dyDescent="0.35">
      <c r="B2" s="4" t="s">
        <v>120</v>
      </c>
      <c r="I2"/>
    </row>
    <row r="4" spans="2:12" ht="105" x14ac:dyDescent="0.35">
      <c r="B4" s="4" t="str">
        <f>'Sales Report Data'!A1</f>
        <v>Month</v>
      </c>
      <c r="C4" s="4" t="str">
        <f>'Sales Report Data'!B1</f>
        <v>Transaction Number</v>
      </c>
      <c r="D4" s="4" t="str">
        <f>'Sales Report Data'!C1</f>
        <v>Product Code</v>
      </c>
      <c r="E4" s="4" t="str">
        <f>'Sales Report Data'!D1</f>
        <v>Product Description</v>
      </c>
      <c r="F4" s="59" t="str">
        <f>'Sales Report Data'!E1</f>
        <v>Store Cost</v>
      </c>
      <c r="G4" s="4" t="str">
        <f>'Sales Report Data'!F1</f>
        <v>Sale Price</v>
      </c>
      <c r="H4" s="4" t="str">
        <f>'Sales Report Data'!G1</f>
        <v>Profit</v>
      </c>
      <c r="I4" s="4" t="str">
        <f>'Sales Report Data'!H1</f>
        <v>Commision 10% if items cost less than $50 and 20% if items cost more than $50</v>
      </c>
      <c r="J4" s="4" t="s">
        <v>1</v>
      </c>
      <c r="K4" s="4" t="s">
        <v>82</v>
      </c>
      <c r="L4" s="4" t="str">
        <f>'Sales Report Data'!K1</f>
        <v>Sale Location</v>
      </c>
    </row>
    <row r="5" spans="2:12" ht="16" x14ac:dyDescent="0.35">
      <c r="B5" s="6" t="str">
        <f>'Sales Report Data'!A2</f>
        <v>Jan</v>
      </c>
      <c r="C5" s="6">
        <f>'Sales Report Data'!B2</f>
        <v>1001</v>
      </c>
      <c r="D5" s="6">
        <f>'Sales Report Data'!C2</f>
        <v>9822</v>
      </c>
      <c r="E5" s="6" t="str">
        <f>'Sales Report Data'!D2</f>
        <v>Pool Cover</v>
      </c>
      <c r="F5" s="58">
        <f>'Sales Report Data'!E2</f>
        <v>58.3</v>
      </c>
      <c r="G5" s="6">
        <f>'Sales Report Data'!F2</f>
        <v>98.4</v>
      </c>
      <c r="H5" s="6">
        <f>G5-F5</f>
        <v>40.100000000000009</v>
      </c>
      <c r="I5" s="6">
        <f>IF(F5&gt;50,0.2*H5,0.1*H5)</f>
        <v>8.0200000000000014</v>
      </c>
      <c r="J5" s="6" t="str">
        <f>'Sales Report Data'!I2</f>
        <v>Chalie</v>
      </c>
      <c r="K5" s="6" t="str">
        <f>'Sales Report Data'!J2</f>
        <v>Barns</v>
      </c>
      <c r="L5" s="6" t="str">
        <f>'Sales Report Data'!K2</f>
        <v>NM</v>
      </c>
    </row>
    <row r="6" spans="2:12" ht="16" x14ac:dyDescent="0.35">
      <c r="B6" s="6" t="str">
        <f>'Sales Report Data'!A3</f>
        <v>Jan</v>
      </c>
      <c r="C6" s="6">
        <f>'Sales Report Data'!B3</f>
        <v>1002</v>
      </c>
      <c r="D6" s="6">
        <f>'Sales Report Data'!C3</f>
        <v>2877</v>
      </c>
      <c r="E6" s="6" t="str">
        <f>'Sales Report Data'!D3</f>
        <v>Net</v>
      </c>
      <c r="F6" s="6">
        <f>'Sales Report Data'!E3</f>
        <v>11.4</v>
      </c>
      <c r="G6" s="6">
        <f>'Sales Report Data'!F3</f>
        <v>16.3</v>
      </c>
      <c r="H6" s="6">
        <f t="shared" ref="H6:H69" si="0">G6-F6</f>
        <v>4.9000000000000004</v>
      </c>
      <c r="I6" s="6">
        <f t="shared" ref="I6:I69" si="1">IF(F6&gt;50,0.2*H6,0.1*H6)</f>
        <v>0.49000000000000005</v>
      </c>
      <c r="J6" s="6" t="str">
        <f>'Sales Report Data'!I3</f>
        <v>Juan</v>
      </c>
      <c r="K6" s="6" t="str">
        <f>'Sales Report Data'!J3</f>
        <v>Hernandez</v>
      </c>
      <c r="L6" s="6" t="str">
        <f>'Sales Report Data'!K3</f>
        <v>CA</v>
      </c>
    </row>
    <row r="7" spans="2:12" ht="16" x14ac:dyDescent="0.35">
      <c r="B7" s="6" t="str">
        <f>'Sales Report Data'!A4</f>
        <v>Jan</v>
      </c>
      <c r="C7" s="6">
        <f>'Sales Report Data'!B4</f>
        <v>1003</v>
      </c>
      <c r="D7" s="6">
        <f>'Sales Report Data'!C4</f>
        <v>2499</v>
      </c>
      <c r="E7" s="6" t="str">
        <f>'Sales Report Data'!D4</f>
        <v>8 ft Hose</v>
      </c>
      <c r="F7" s="6">
        <f>'Sales Report Data'!E4</f>
        <v>6.2</v>
      </c>
      <c r="G7" s="6">
        <f>'Sales Report Data'!F4</f>
        <v>9.1999999999999993</v>
      </c>
      <c r="H7" s="6">
        <f t="shared" si="0"/>
        <v>2.9999999999999991</v>
      </c>
      <c r="I7" s="6">
        <f t="shared" si="1"/>
        <v>0.29999999999999993</v>
      </c>
      <c r="J7" s="6" t="str">
        <f>'Sales Report Data'!I4</f>
        <v>Doug</v>
      </c>
      <c r="K7" s="6" t="str">
        <f>'Sales Report Data'!J4</f>
        <v>Smith</v>
      </c>
      <c r="L7" s="6" t="str">
        <f>'Sales Report Data'!K4</f>
        <v>AZ</v>
      </c>
    </row>
    <row r="8" spans="2:12" ht="16" x14ac:dyDescent="0.35">
      <c r="B8" s="6" t="str">
        <f>'Sales Report Data'!A5</f>
        <v>Jan</v>
      </c>
      <c r="C8" s="6">
        <f>'Sales Report Data'!B5</f>
        <v>1004</v>
      </c>
      <c r="D8" s="6">
        <f>'Sales Report Data'!C5</f>
        <v>8722</v>
      </c>
      <c r="E8" s="6" t="str">
        <f>'Sales Report Data'!D5</f>
        <v>Water Pump</v>
      </c>
      <c r="F8" s="6">
        <f>'Sales Report Data'!E5</f>
        <v>344</v>
      </c>
      <c r="G8" s="6">
        <f>'Sales Report Data'!F5</f>
        <v>502</v>
      </c>
      <c r="H8" s="6">
        <f t="shared" si="0"/>
        <v>158</v>
      </c>
      <c r="I8" s="6">
        <f t="shared" si="1"/>
        <v>31.6</v>
      </c>
      <c r="J8" s="6" t="str">
        <f>'Sales Report Data'!I5</f>
        <v>Chalie</v>
      </c>
      <c r="K8" s="6" t="str">
        <f>'Sales Report Data'!J5</f>
        <v>Barns</v>
      </c>
      <c r="L8" s="6" t="str">
        <f>'Sales Report Data'!K5</f>
        <v>AZ</v>
      </c>
    </row>
    <row r="9" spans="2:12" ht="16" x14ac:dyDescent="0.35">
      <c r="B9" s="6" t="str">
        <f>'Sales Report Data'!A6</f>
        <v>Jan</v>
      </c>
      <c r="C9" s="6">
        <f>'Sales Report Data'!B6</f>
        <v>1005</v>
      </c>
      <c r="D9" s="6">
        <f>'Sales Report Data'!C6</f>
        <v>1109</v>
      </c>
      <c r="E9" s="6" t="str">
        <f>'Sales Report Data'!D6</f>
        <v>Chlorine Test Kit</v>
      </c>
      <c r="F9" s="6">
        <f>'Sales Report Data'!E6</f>
        <v>3</v>
      </c>
      <c r="G9" s="6">
        <f>'Sales Report Data'!F6</f>
        <v>8</v>
      </c>
      <c r="H9" s="6">
        <f t="shared" si="0"/>
        <v>5</v>
      </c>
      <c r="I9" s="6">
        <f t="shared" si="1"/>
        <v>0.5</v>
      </c>
      <c r="J9" s="6" t="str">
        <f>'Sales Report Data'!I6</f>
        <v>Doug</v>
      </c>
      <c r="K9" s="6" t="str">
        <f>'Sales Report Data'!J6</f>
        <v>Smith</v>
      </c>
      <c r="L9" s="6" t="str">
        <f>'Sales Report Data'!K6</f>
        <v>AZ</v>
      </c>
    </row>
    <row r="10" spans="2:12" ht="16" x14ac:dyDescent="0.35">
      <c r="B10" s="6" t="str">
        <f>'Sales Report Data'!A7</f>
        <v>Jan</v>
      </c>
      <c r="C10" s="6">
        <f>'Sales Report Data'!B7</f>
        <v>1006</v>
      </c>
      <c r="D10" s="6">
        <f>'Sales Report Data'!C7</f>
        <v>9822</v>
      </c>
      <c r="E10" s="6" t="str">
        <f>'Sales Report Data'!D7</f>
        <v>Pool Cover</v>
      </c>
      <c r="F10" s="6">
        <f>'Sales Report Data'!E7</f>
        <v>58.3</v>
      </c>
      <c r="G10" s="6">
        <f>'Sales Report Data'!F7</f>
        <v>98.4</v>
      </c>
      <c r="H10" s="6">
        <f t="shared" si="0"/>
        <v>40.100000000000009</v>
      </c>
      <c r="I10" s="6">
        <f t="shared" si="1"/>
        <v>8.0200000000000014</v>
      </c>
      <c r="J10" s="6" t="str">
        <f>'Sales Report Data'!I7</f>
        <v>Doug</v>
      </c>
      <c r="K10" s="6" t="str">
        <f>'Sales Report Data'!J7</f>
        <v>Smith</v>
      </c>
      <c r="L10" s="6" t="str">
        <f>'Sales Report Data'!K7</f>
        <v>AZ</v>
      </c>
    </row>
    <row r="11" spans="2:12" ht="16" x14ac:dyDescent="0.35">
      <c r="B11" s="6" t="str">
        <f>'Sales Report Data'!A8</f>
        <v>Jan</v>
      </c>
      <c r="C11" s="6">
        <f>'Sales Report Data'!B8</f>
        <v>1007</v>
      </c>
      <c r="D11" s="6">
        <f>'Sales Report Data'!C8</f>
        <v>1109</v>
      </c>
      <c r="E11" s="6" t="str">
        <f>'Sales Report Data'!D8</f>
        <v>Chlorine Test Kit</v>
      </c>
      <c r="F11" s="6">
        <f>'Sales Report Data'!E8</f>
        <v>3</v>
      </c>
      <c r="G11" s="6">
        <f>'Sales Report Data'!F8</f>
        <v>8</v>
      </c>
      <c r="H11" s="6">
        <f t="shared" si="0"/>
        <v>5</v>
      </c>
      <c r="I11" s="6">
        <f t="shared" si="1"/>
        <v>0.5</v>
      </c>
      <c r="J11" s="6" t="str">
        <f>'Sales Report Data'!I8</f>
        <v>Hellen</v>
      </c>
      <c r="K11" s="6" t="str">
        <f>'Sales Report Data'!J8</f>
        <v>Johnson</v>
      </c>
      <c r="L11" s="6" t="str">
        <f>'Sales Report Data'!K8</f>
        <v>NM</v>
      </c>
    </row>
    <row r="12" spans="2:12" ht="16" x14ac:dyDescent="0.35">
      <c r="B12" s="6" t="str">
        <f>'Sales Report Data'!A9</f>
        <v>Jan</v>
      </c>
      <c r="C12" s="6">
        <f>'Sales Report Data'!B9</f>
        <v>1008</v>
      </c>
      <c r="D12" s="6">
        <f>'Sales Report Data'!C9</f>
        <v>2877</v>
      </c>
      <c r="E12" s="6" t="str">
        <f>'Sales Report Data'!D9</f>
        <v>Net</v>
      </c>
      <c r="F12" s="6">
        <f>'Sales Report Data'!E9</f>
        <v>11.4</v>
      </c>
      <c r="G12" s="6">
        <f>'Sales Report Data'!F9</f>
        <v>16.3</v>
      </c>
      <c r="H12" s="6">
        <f t="shared" si="0"/>
        <v>4.9000000000000004</v>
      </c>
      <c r="I12" s="6">
        <f t="shared" si="1"/>
        <v>0.49000000000000005</v>
      </c>
      <c r="J12" s="6" t="str">
        <f>'Sales Report Data'!I9</f>
        <v>Doug</v>
      </c>
      <c r="K12" s="6" t="str">
        <f>'Sales Report Data'!J9</f>
        <v>Smith</v>
      </c>
      <c r="L12" s="6" t="str">
        <f>'Sales Report Data'!K9</f>
        <v>NM</v>
      </c>
    </row>
    <row r="13" spans="2:12" ht="16" x14ac:dyDescent="0.35">
      <c r="B13" s="6" t="str">
        <f>'Sales Report Data'!A10</f>
        <v>Jan</v>
      </c>
      <c r="C13" s="6">
        <f>'Sales Report Data'!B10</f>
        <v>1009</v>
      </c>
      <c r="D13" s="6">
        <f>'Sales Report Data'!C10</f>
        <v>1109</v>
      </c>
      <c r="E13" s="6" t="str">
        <f>'Sales Report Data'!D10</f>
        <v>Chlorine Test Kit</v>
      </c>
      <c r="F13" s="6">
        <f>'Sales Report Data'!E10</f>
        <v>3</v>
      </c>
      <c r="G13" s="6">
        <f>'Sales Report Data'!F10</f>
        <v>8</v>
      </c>
      <c r="H13" s="6">
        <f t="shared" si="0"/>
        <v>5</v>
      </c>
      <c r="I13" s="6">
        <f t="shared" si="1"/>
        <v>0.5</v>
      </c>
      <c r="J13" s="6" t="str">
        <f>'Sales Report Data'!I10</f>
        <v>Doug</v>
      </c>
      <c r="K13" s="6" t="str">
        <f>'Sales Report Data'!J10</f>
        <v>Smith</v>
      </c>
      <c r="L13" s="6" t="str">
        <f>'Sales Report Data'!K10</f>
        <v>AZ</v>
      </c>
    </row>
    <row r="14" spans="2:12" ht="16" x14ac:dyDescent="0.35">
      <c r="B14" s="6" t="str">
        <f>'Sales Report Data'!A11</f>
        <v>Jan</v>
      </c>
      <c r="C14" s="6">
        <f>'Sales Report Data'!B11</f>
        <v>1010</v>
      </c>
      <c r="D14" s="6">
        <f>'Sales Report Data'!C11</f>
        <v>2877</v>
      </c>
      <c r="E14" s="6" t="str">
        <f>'Sales Report Data'!D11</f>
        <v>Net</v>
      </c>
      <c r="F14" s="6">
        <f>'Sales Report Data'!E11</f>
        <v>11.4</v>
      </c>
      <c r="G14" s="6">
        <f>'Sales Report Data'!F11</f>
        <v>16.3</v>
      </c>
      <c r="H14" s="6">
        <f t="shared" si="0"/>
        <v>4.9000000000000004</v>
      </c>
      <c r="I14" s="6">
        <f t="shared" si="1"/>
        <v>0.49000000000000005</v>
      </c>
      <c r="J14" s="6" t="str">
        <f>'Sales Report Data'!I11</f>
        <v>Juan</v>
      </c>
      <c r="K14" s="6" t="str">
        <f>'Sales Report Data'!J11</f>
        <v>Hernandez</v>
      </c>
      <c r="L14" s="6" t="str">
        <f>'Sales Report Data'!K11</f>
        <v>CO</v>
      </c>
    </row>
    <row r="15" spans="2:12" ht="16" x14ac:dyDescent="0.35">
      <c r="B15" s="6" t="str">
        <f>'Sales Report Data'!A12</f>
        <v>Jan</v>
      </c>
      <c r="C15" s="6">
        <f>'Sales Report Data'!B12</f>
        <v>1011</v>
      </c>
      <c r="D15" s="6">
        <f>'Sales Report Data'!C12</f>
        <v>2877</v>
      </c>
      <c r="E15" s="6" t="str">
        <f>'Sales Report Data'!D12</f>
        <v>Net</v>
      </c>
      <c r="F15" s="6">
        <f>'Sales Report Data'!E12</f>
        <v>11.4</v>
      </c>
      <c r="G15" s="6">
        <f>'Sales Report Data'!F12</f>
        <v>16.3</v>
      </c>
      <c r="H15" s="6">
        <f t="shared" si="0"/>
        <v>4.9000000000000004</v>
      </c>
      <c r="I15" s="6">
        <f t="shared" si="1"/>
        <v>0.49000000000000005</v>
      </c>
      <c r="J15" s="6" t="str">
        <f>'Sales Report Data'!I12</f>
        <v>Juan</v>
      </c>
      <c r="K15" s="6" t="str">
        <f>'Sales Report Data'!J12</f>
        <v>Hernandez</v>
      </c>
      <c r="L15" s="6" t="str">
        <f>'Sales Report Data'!K12</f>
        <v>AZ</v>
      </c>
    </row>
    <row r="16" spans="2:12" ht="16" x14ac:dyDescent="0.35">
      <c r="B16" s="6" t="str">
        <f>'Sales Report Data'!A13</f>
        <v>Jan</v>
      </c>
      <c r="C16" s="6">
        <f>'Sales Report Data'!B13</f>
        <v>1012</v>
      </c>
      <c r="D16" s="6">
        <f>'Sales Report Data'!C13</f>
        <v>4421</v>
      </c>
      <c r="E16" s="6" t="str">
        <f>'Sales Report Data'!D13</f>
        <v>Skimmer</v>
      </c>
      <c r="F16" s="6">
        <f>'Sales Report Data'!E13</f>
        <v>45</v>
      </c>
      <c r="G16" s="6">
        <f>'Sales Report Data'!F13</f>
        <v>87</v>
      </c>
      <c r="H16" s="6">
        <f t="shared" si="0"/>
        <v>42</v>
      </c>
      <c r="I16" s="6">
        <f t="shared" si="1"/>
        <v>4.2</v>
      </c>
      <c r="J16" s="6" t="str">
        <f>'Sales Report Data'!I13</f>
        <v>Doug</v>
      </c>
      <c r="K16" s="6" t="str">
        <f>'Sales Report Data'!J13</f>
        <v>Smith</v>
      </c>
      <c r="L16" s="6" t="str">
        <f>'Sales Report Data'!K13</f>
        <v>NM</v>
      </c>
    </row>
    <row r="17" spans="2:12" ht="16" x14ac:dyDescent="0.35">
      <c r="B17" s="6" t="str">
        <f>'Sales Report Data'!A14</f>
        <v>Jan</v>
      </c>
      <c r="C17" s="6">
        <f>'Sales Report Data'!B14</f>
        <v>1013</v>
      </c>
      <c r="D17" s="6">
        <f>'Sales Report Data'!C14</f>
        <v>9212</v>
      </c>
      <c r="E17" s="6" t="str">
        <f>'Sales Report Data'!D14</f>
        <v>1 Gal Muratic Acid</v>
      </c>
      <c r="F17" s="6">
        <f>'Sales Report Data'!E14</f>
        <v>4</v>
      </c>
      <c r="G17" s="6">
        <f>'Sales Report Data'!F14</f>
        <v>7</v>
      </c>
      <c r="H17" s="6">
        <f t="shared" si="0"/>
        <v>3</v>
      </c>
      <c r="I17" s="6">
        <f t="shared" si="1"/>
        <v>0.30000000000000004</v>
      </c>
      <c r="J17" s="6" t="str">
        <f>'Sales Report Data'!I14</f>
        <v>Hellen</v>
      </c>
      <c r="K17" s="6" t="str">
        <f>'Sales Report Data'!J14</f>
        <v>Johnson</v>
      </c>
      <c r="L17" s="6" t="str">
        <f>'Sales Report Data'!K14</f>
        <v>CO</v>
      </c>
    </row>
    <row r="18" spans="2:12" ht="16" x14ac:dyDescent="0.35">
      <c r="B18" s="6" t="str">
        <f>'Sales Report Data'!A15</f>
        <v>Jan</v>
      </c>
      <c r="C18" s="6">
        <f>'Sales Report Data'!B15</f>
        <v>1014</v>
      </c>
      <c r="D18" s="6">
        <f>'Sales Report Data'!C15</f>
        <v>8722</v>
      </c>
      <c r="E18" s="6" t="str">
        <f>'Sales Report Data'!D15</f>
        <v>Water Pump</v>
      </c>
      <c r="F18" s="6">
        <f>'Sales Report Data'!E15</f>
        <v>344</v>
      </c>
      <c r="G18" s="6">
        <f>'Sales Report Data'!F15</f>
        <v>502</v>
      </c>
      <c r="H18" s="6">
        <f t="shared" si="0"/>
        <v>158</v>
      </c>
      <c r="I18" s="6">
        <f t="shared" si="1"/>
        <v>31.6</v>
      </c>
      <c r="J18" s="6" t="str">
        <f>'Sales Report Data'!I15</f>
        <v>Chalie</v>
      </c>
      <c r="K18" s="6" t="str">
        <f>'Sales Report Data'!J15</f>
        <v>Barns</v>
      </c>
      <c r="L18" s="6" t="str">
        <f>'Sales Report Data'!K15</f>
        <v>CA</v>
      </c>
    </row>
    <row r="19" spans="2:12" ht="16" x14ac:dyDescent="0.35">
      <c r="B19" s="6" t="str">
        <f>'Sales Report Data'!A16</f>
        <v>Jan</v>
      </c>
      <c r="C19" s="6">
        <f>'Sales Report Data'!B16</f>
        <v>1015</v>
      </c>
      <c r="D19" s="6">
        <f>'Sales Report Data'!C16</f>
        <v>2877</v>
      </c>
      <c r="E19" s="6" t="str">
        <f>'Sales Report Data'!D16</f>
        <v>Net</v>
      </c>
      <c r="F19" s="6">
        <f>'Sales Report Data'!E16</f>
        <v>11.4</v>
      </c>
      <c r="G19" s="6">
        <f>'Sales Report Data'!F16</f>
        <v>16.3</v>
      </c>
      <c r="H19" s="6">
        <f t="shared" si="0"/>
        <v>4.9000000000000004</v>
      </c>
      <c r="I19" s="6">
        <f t="shared" si="1"/>
        <v>0.49000000000000005</v>
      </c>
      <c r="J19" s="6" t="str">
        <f>'Sales Report Data'!I16</f>
        <v>Hellen</v>
      </c>
      <c r="K19" s="6" t="str">
        <f>'Sales Report Data'!J16</f>
        <v>Johnson</v>
      </c>
      <c r="L19" s="6" t="str">
        <f>'Sales Report Data'!K16</f>
        <v>AZ</v>
      </c>
    </row>
    <row r="20" spans="2:12" ht="16" x14ac:dyDescent="0.35">
      <c r="B20" s="6" t="str">
        <f>'Sales Report Data'!A17</f>
        <v>Jan</v>
      </c>
      <c r="C20" s="6">
        <f>'Sales Report Data'!B17</f>
        <v>1016</v>
      </c>
      <c r="D20" s="6">
        <f>'Sales Report Data'!C17</f>
        <v>2499</v>
      </c>
      <c r="E20" s="6" t="str">
        <f>'Sales Report Data'!D17</f>
        <v>8 ft Hose</v>
      </c>
      <c r="F20" s="6">
        <f>'Sales Report Data'!E17</f>
        <v>6.2</v>
      </c>
      <c r="G20" s="6">
        <f>'Sales Report Data'!F17</f>
        <v>9.1999999999999993</v>
      </c>
      <c r="H20" s="6">
        <f t="shared" si="0"/>
        <v>2.9999999999999991</v>
      </c>
      <c r="I20" s="6">
        <f t="shared" si="1"/>
        <v>0.29999999999999993</v>
      </c>
      <c r="J20" s="6" t="str">
        <f>'Sales Report Data'!I17</f>
        <v>Doug</v>
      </c>
      <c r="K20" s="6" t="str">
        <f>'Sales Report Data'!J17</f>
        <v>Smith</v>
      </c>
      <c r="L20" s="6" t="str">
        <f>'Sales Report Data'!K17</f>
        <v>CA</v>
      </c>
    </row>
    <row r="21" spans="2:12" ht="16" x14ac:dyDescent="0.35">
      <c r="B21" s="6" t="str">
        <f>'Sales Report Data'!A18</f>
        <v>Feb</v>
      </c>
      <c r="C21" s="6">
        <f>'Sales Report Data'!B18</f>
        <v>1017</v>
      </c>
      <c r="D21" s="6">
        <f>'Sales Report Data'!C18</f>
        <v>2242</v>
      </c>
      <c r="E21" s="6" t="str">
        <f>'Sales Report Data'!D18</f>
        <v>AutoVac</v>
      </c>
      <c r="F21" s="6">
        <f>'Sales Report Data'!E18</f>
        <v>60</v>
      </c>
      <c r="G21" s="6">
        <f>'Sales Report Data'!F18</f>
        <v>124</v>
      </c>
      <c r="H21" s="6">
        <f t="shared" si="0"/>
        <v>64</v>
      </c>
      <c r="I21" s="6">
        <f t="shared" si="1"/>
        <v>12.8</v>
      </c>
      <c r="J21" s="6" t="str">
        <f>'Sales Report Data'!I18</f>
        <v>Juan</v>
      </c>
      <c r="K21" s="6" t="str">
        <f>'Sales Report Data'!J18</f>
        <v>Hernandez</v>
      </c>
      <c r="L21" s="6" t="str">
        <f>'Sales Report Data'!K18</f>
        <v>NM</v>
      </c>
    </row>
    <row r="22" spans="2:12" ht="16" x14ac:dyDescent="0.35">
      <c r="B22" s="6" t="str">
        <f>'Sales Report Data'!A19</f>
        <v>Feb</v>
      </c>
      <c r="C22" s="6">
        <f>'Sales Report Data'!B19</f>
        <v>1018</v>
      </c>
      <c r="D22" s="6">
        <f>'Sales Report Data'!C19</f>
        <v>1109</v>
      </c>
      <c r="E22" s="6" t="str">
        <f>'Sales Report Data'!D19</f>
        <v>Chlorine Test Kit</v>
      </c>
      <c r="F22" s="6">
        <f>'Sales Report Data'!E19</f>
        <v>3</v>
      </c>
      <c r="G22" s="6">
        <f>'Sales Report Data'!F19</f>
        <v>8</v>
      </c>
      <c r="H22" s="6">
        <f t="shared" si="0"/>
        <v>5</v>
      </c>
      <c r="I22" s="6">
        <f t="shared" si="1"/>
        <v>0.5</v>
      </c>
      <c r="J22" s="6" t="str">
        <f>'Sales Report Data'!I19</f>
        <v>Doug</v>
      </c>
      <c r="K22" s="6" t="str">
        <f>'Sales Report Data'!J19</f>
        <v>Smith</v>
      </c>
      <c r="L22" s="6" t="str">
        <f>'Sales Report Data'!K19</f>
        <v>CA</v>
      </c>
    </row>
    <row r="23" spans="2:12" ht="16" x14ac:dyDescent="0.35">
      <c r="B23" s="6" t="str">
        <f>'Sales Report Data'!A20</f>
        <v>Feb</v>
      </c>
      <c r="C23" s="6">
        <f>'Sales Report Data'!B20</f>
        <v>1019</v>
      </c>
      <c r="D23" s="6">
        <f>'Sales Report Data'!C20</f>
        <v>2499</v>
      </c>
      <c r="E23" s="6" t="str">
        <f>'Sales Report Data'!D20</f>
        <v>8 ft Hose</v>
      </c>
      <c r="F23" s="6">
        <f>'Sales Report Data'!E20</f>
        <v>6.2</v>
      </c>
      <c r="G23" s="6">
        <f>'Sales Report Data'!F20</f>
        <v>9.1999999999999993</v>
      </c>
      <c r="H23" s="6">
        <f t="shared" si="0"/>
        <v>2.9999999999999991</v>
      </c>
      <c r="I23" s="6">
        <f t="shared" si="1"/>
        <v>0.29999999999999993</v>
      </c>
      <c r="J23" s="6" t="str">
        <f>'Sales Report Data'!I20</f>
        <v>Doug</v>
      </c>
      <c r="K23" s="6" t="str">
        <f>'Sales Report Data'!J20</f>
        <v>Smith</v>
      </c>
      <c r="L23" s="6" t="str">
        <f>'Sales Report Data'!K20</f>
        <v>CO</v>
      </c>
    </row>
    <row r="24" spans="2:12" ht="16" x14ac:dyDescent="0.35">
      <c r="B24" s="6" t="str">
        <f>'Sales Report Data'!A21</f>
        <v>Feb</v>
      </c>
      <c r="C24" s="6">
        <f>'Sales Report Data'!B21</f>
        <v>1020</v>
      </c>
      <c r="D24" s="6">
        <f>'Sales Report Data'!C21</f>
        <v>2499</v>
      </c>
      <c r="E24" s="6" t="str">
        <f>'Sales Report Data'!D21</f>
        <v>8 ft Hose</v>
      </c>
      <c r="F24" s="6">
        <f>'Sales Report Data'!E21</f>
        <v>6.2</v>
      </c>
      <c r="G24" s="6">
        <f>'Sales Report Data'!F21</f>
        <v>9.1999999999999993</v>
      </c>
      <c r="H24" s="6">
        <f t="shared" si="0"/>
        <v>2.9999999999999991</v>
      </c>
      <c r="I24" s="6">
        <f t="shared" si="1"/>
        <v>0.29999999999999993</v>
      </c>
      <c r="J24" s="6" t="str">
        <f>'Sales Report Data'!I21</f>
        <v>Doug</v>
      </c>
      <c r="K24" s="6" t="str">
        <f>'Sales Report Data'!J21</f>
        <v>Smith</v>
      </c>
      <c r="L24" s="6" t="str">
        <f>'Sales Report Data'!K21</f>
        <v>NV</v>
      </c>
    </row>
    <row r="25" spans="2:12" ht="16" x14ac:dyDescent="0.35">
      <c r="B25" s="6" t="str">
        <f>'Sales Report Data'!A22</f>
        <v>Feb</v>
      </c>
      <c r="C25" s="6">
        <f>'Sales Report Data'!B22</f>
        <v>1021</v>
      </c>
      <c r="D25" s="6">
        <f>'Sales Report Data'!C22</f>
        <v>1109</v>
      </c>
      <c r="E25" s="6" t="str">
        <f>'Sales Report Data'!D22</f>
        <v>Chlorine Test Kit</v>
      </c>
      <c r="F25" s="6">
        <f>'Sales Report Data'!E22</f>
        <v>3</v>
      </c>
      <c r="G25" s="6">
        <f>'Sales Report Data'!F22</f>
        <v>8</v>
      </c>
      <c r="H25" s="6">
        <f t="shared" si="0"/>
        <v>5</v>
      </c>
      <c r="I25" s="6">
        <f t="shared" si="1"/>
        <v>0.5</v>
      </c>
      <c r="J25" s="6" t="str">
        <f>'Sales Report Data'!I22</f>
        <v>Juan</v>
      </c>
      <c r="K25" s="6" t="str">
        <f>'Sales Report Data'!J22</f>
        <v>Hernandez</v>
      </c>
      <c r="L25" s="6" t="str">
        <f>'Sales Report Data'!K22</f>
        <v>CO</v>
      </c>
    </row>
    <row r="26" spans="2:12" ht="16" x14ac:dyDescent="0.35">
      <c r="B26" s="6" t="str">
        <f>'Sales Report Data'!A23</f>
        <v>Feb</v>
      </c>
      <c r="C26" s="6">
        <f>'Sales Report Data'!B23</f>
        <v>1022</v>
      </c>
      <c r="D26" s="6">
        <f>'Sales Report Data'!C23</f>
        <v>2877</v>
      </c>
      <c r="E26" s="6" t="str">
        <f>'Sales Report Data'!D23</f>
        <v>Net</v>
      </c>
      <c r="F26" s="6">
        <f>'Sales Report Data'!E23</f>
        <v>11.4</v>
      </c>
      <c r="G26" s="6">
        <f>'Sales Report Data'!F23</f>
        <v>16.3</v>
      </c>
      <c r="H26" s="6">
        <f t="shared" si="0"/>
        <v>4.9000000000000004</v>
      </c>
      <c r="I26" s="6">
        <f t="shared" si="1"/>
        <v>0.49000000000000005</v>
      </c>
      <c r="J26" s="6" t="str">
        <f>'Sales Report Data'!I23</f>
        <v>Doug</v>
      </c>
      <c r="K26" s="6" t="str">
        <f>'Sales Report Data'!J23</f>
        <v>Smith</v>
      </c>
      <c r="L26" s="6" t="str">
        <f>'Sales Report Data'!K23</f>
        <v>UT</v>
      </c>
    </row>
    <row r="27" spans="2:12" ht="16" x14ac:dyDescent="0.35">
      <c r="B27" s="6" t="str">
        <f>'Sales Report Data'!A24</f>
        <v>Feb</v>
      </c>
      <c r="C27" s="6">
        <f>'Sales Report Data'!B24</f>
        <v>1023</v>
      </c>
      <c r="D27" s="6">
        <f>'Sales Report Data'!C24</f>
        <v>1109</v>
      </c>
      <c r="E27" s="6" t="str">
        <f>'Sales Report Data'!D24</f>
        <v>Chlorine Test Kit</v>
      </c>
      <c r="F27" s="6">
        <f>'Sales Report Data'!E24</f>
        <v>3</v>
      </c>
      <c r="G27" s="6">
        <f>'Sales Report Data'!F24</f>
        <v>8</v>
      </c>
      <c r="H27" s="6">
        <f t="shared" si="0"/>
        <v>5</v>
      </c>
      <c r="I27" s="6">
        <f t="shared" si="1"/>
        <v>0.5</v>
      </c>
      <c r="J27" s="6" t="str">
        <f>'Sales Report Data'!I24</f>
        <v>Hellen</v>
      </c>
      <c r="K27" s="6" t="str">
        <f>'Sales Report Data'!J24</f>
        <v>Johnson</v>
      </c>
      <c r="L27" s="6" t="str">
        <f>'Sales Report Data'!K24</f>
        <v>NM</v>
      </c>
    </row>
    <row r="28" spans="2:12" ht="16" x14ac:dyDescent="0.35">
      <c r="B28" s="6" t="str">
        <f>'Sales Report Data'!A25</f>
        <v>Feb</v>
      </c>
      <c r="C28" s="6">
        <f>'Sales Report Data'!B25</f>
        <v>1024</v>
      </c>
      <c r="D28" s="6">
        <f>'Sales Report Data'!C25</f>
        <v>9212</v>
      </c>
      <c r="E28" s="6" t="str">
        <f>'Sales Report Data'!D25</f>
        <v>1 Gal Muratic Acid</v>
      </c>
      <c r="F28" s="6">
        <f>'Sales Report Data'!E25</f>
        <v>4</v>
      </c>
      <c r="G28" s="6">
        <f>'Sales Report Data'!F25</f>
        <v>7</v>
      </c>
      <c r="H28" s="6">
        <f t="shared" si="0"/>
        <v>3</v>
      </c>
      <c r="I28" s="6">
        <f t="shared" si="1"/>
        <v>0.30000000000000004</v>
      </c>
      <c r="J28" s="6" t="str">
        <f>'Sales Report Data'!I25</f>
        <v>Juan</v>
      </c>
      <c r="K28" s="6" t="str">
        <f>'Sales Report Data'!J25</f>
        <v>Hernandez</v>
      </c>
      <c r="L28" s="6" t="str">
        <f>'Sales Report Data'!K25</f>
        <v>UT</v>
      </c>
    </row>
    <row r="29" spans="2:12" ht="16" x14ac:dyDescent="0.35">
      <c r="B29" s="6" t="str">
        <f>'Sales Report Data'!A26</f>
        <v>Feb</v>
      </c>
      <c r="C29" s="6">
        <f>'Sales Report Data'!B26</f>
        <v>1025</v>
      </c>
      <c r="D29" s="6">
        <f>'Sales Report Data'!C26</f>
        <v>2877</v>
      </c>
      <c r="E29" s="6" t="str">
        <f>'Sales Report Data'!D26</f>
        <v>Net</v>
      </c>
      <c r="F29" s="6">
        <f>'Sales Report Data'!E26</f>
        <v>11.4</v>
      </c>
      <c r="G29" s="6">
        <f>'Sales Report Data'!F26</f>
        <v>16.3</v>
      </c>
      <c r="H29" s="6">
        <f t="shared" si="0"/>
        <v>4.9000000000000004</v>
      </c>
      <c r="I29" s="6">
        <f t="shared" si="1"/>
        <v>0.49000000000000005</v>
      </c>
      <c r="J29" s="6" t="str">
        <f>'Sales Report Data'!I26</f>
        <v>Hellen</v>
      </c>
      <c r="K29" s="6" t="str">
        <f>'Sales Report Data'!J26</f>
        <v>Johnson</v>
      </c>
      <c r="L29" s="6" t="str">
        <f>'Sales Report Data'!K26</f>
        <v>NV</v>
      </c>
    </row>
    <row r="30" spans="2:12" ht="16" x14ac:dyDescent="0.35">
      <c r="B30" s="6" t="str">
        <f>'Sales Report Data'!A27</f>
        <v>Feb</v>
      </c>
      <c r="C30" s="6">
        <f>'Sales Report Data'!B27</f>
        <v>1026</v>
      </c>
      <c r="D30" s="6">
        <f>'Sales Report Data'!C27</f>
        <v>6119</v>
      </c>
      <c r="E30" s="6" t="str">
        <f>'Sales Report Data'!D27</f>
        <v>Algea Killer 8 oz</v>
      </c>
      <c r="F30" s="6">
        <f>'Sales Report Data'!E27</f>
        <v>9</v>
      </c>
      <c r="G30" s="6">
        <f>'Sales Report Data'!F27</f>
        <v>14</v>
      </c>
      <c r="H30" s="6">
        <f t="shared" si="0"/>
        <v>5</v>
      </c>
      <c r="I30" s="6">
        <f t="shared" si="1"/>
        <v>0.5</v>
      </c>
      <c r="J30" s="6" t="str">
        <f>'Sales Report Data'!I27</f>
        <v>Hellen</v>
      </c>
      <c r="K30" s="6" t="str">
        <f>'Sales Report Data'!J27</f>
        <v>Johnson</v>
      </c>
      <c r="L30" s="6" t="str">
        <f>'Sales Report Data'!K27</f>
        <v>NM</v>
      </c>
    </row>
    <row r="31" spans="2:12" ht="16" x14ac:dyDescent="0.35">
      <c r="B31" s="6" t="str">
        <f>'Sales Report Data'!A28</f>
        <v>Feb</v>
      </c>
      <c r="C31" s="6">
        <f>'Sales Report Data'!B28</f>
        <v>1027</v>
      </c>
      <c r="D31" s="6">
        <f>'Sales Report Data'!C28</f>
        <v>6119</v>
      </c>
      <c r="E31" s="6" t="str">
        <f>'Sales Report Data'!D28</f>
        <v>Algea Killer 8 oz</v>
      </c>
      <c r="F31" s="6">
        <f>'Sales Report Data'!E28</f>
        <v>9</v>
      </c>
      <c r="G31" s="6">
        <f>'Sales Report Data'!F28</f>
        <v>14</v>
      </c>
      <c r="H31" s="6">
        <f t="shared" si="0"/>
        <v>5</v>
      </c>
      <c r="I31" s="6">
        <f t="shared" si="1"/>
        <v>0.5</v>
      </c>
      <c r="J31" s="6" t="str">
        <f>'Sales Report Data'!I28</f>
        <v>Chalie</v>
      </c>
      <c r="K31" s="6" t="str">
        <f>'Sales Report Data'!J28</f>
        <v>Barns</v>
      </c>
      <c r="L31" s="6" t="str">
        <f>'Sales Report Data'!K28</f>
        <v>NV</v>
      </c>
    </row>
    <row r="32" spans="2:12" ht="16" x14ac:dyDescent="0.35">
      <c r="B32" s="6" t="str">
        <f>'Sales Report Data'!A29</f>
        <v>Feb</v>
      </c>
      <c r="C32" s="6">
        <f>'Sales Report Data'!B29</f>
        <v>1028</v>
      </c>
      <c r="D32" s="6">
        <f>'Sales Report Data'!C29</f>
        <v>8722</v>
      </c>
      <c r="E32" s="6" t="str">
        <f>'Sales Report Data'!D29</f>
        <v>Water Pump</v>
      </c>
      <c r="F32" s="6">
        <f>'Sales Report Data'!E29</f>
        <v>344</v>
      </c>
      <c r="G32" s="6">
        <f>'Sales Report Data'!F29</f>
        <v>502</v>
      </c>
      <c r="H32" s="6">
        <f t="shared" si="0"/>
        <v>158</v>
      </c>
      <c r="I32" s="6">
        <f t="shared" si="1"/>
        <v>31.6</v>
      </c>
      <c r="J32" s="6" t="str">
        <f>'Sales Report Data'!I29</f>
        <v>Chalie</v>
      </c>
      <c r="K32" s="6" t="str">
        <f>'Sales Report Data'!J29</f>
        <v>Barns</v>
      </c>
      <c r="L32" s="6" t="str">
        <f>'Sales Report Data'!K29</f>
        <v>AZ</v>
      </c>
    </row>
    <row r="33" spans="2:12" ht="16" x14ac:dyDescent="0.35">
      <c r="B33" s="6" t="str">
        <f>'Sales Report Data'!A30</f>
        <v>Feb</v>
      </c>
      <c r="C33" s="6">
        <f>'Sales Report Data'!B30</f>
        <v>1029</v>
      </c>
      <c r="D33" s="6">
        <f>'Sales Report Data'!C30</f>
        <v>2499</v>
      </c>
      <c r="E33" s="6" t="str">
        <f>'Sales Report Data'!D30</f>
        <v>8 ft Hose</v>
      </c>
      <c r="F33" s="6">
        <f>'Sales Report Data'!E30</f>
        <v>6.2</v>
      </c>
      <c r="G33" s="6">
        <f>'Sales Report Data'!F30</f>
        <v>9.1999999999999993</v>
      </c>
      <c r="H33" s="6">
        <f t="shared" si="0"/>
        <v>2.9999999999999991</v>
      </c>
      <c r="I33" s="6">
        <f t="shared" si="1"/>
        <v>0.29999999999999993</v>
      </c>
      <c r="J33" s="6" t="str">
        <f>'Sales Report Data'!I30</f>
        <v>Juan</v>
      </c>
      <c r="K33" s="6" t="str">
        <f>'Sales Report Data'!J30</f>
        <v>Hernandez</v>
      </c>
      <c r="L33" s="6" t="str">
        <f>'Sales Report Data'!K30</f>
        <v>AZ</v>
      </c>
    </row>
    <row r="34" spans="2:12" ht="16" x14ac:dyDescent="0.35">
      <c r="B34" s="6" t="str">
        <f>'Sales Report Data'!A31</f>
        <v>Feb</v>
      </c>
      <c r="C34" s="6">
        <f>'Sales Report Data'!B31</f>
        <v>1030</v>
      </c>
      <c r="D34" s="6">
        <f>'Sales Report Data'!C31</f>
        <v>4421</v>
      </c>
      <c r="E34" s="6" t="str">
        <f>'Sales Report Data'!D31</f>
        <v>Skimmer</v>
      </c>
      <c r="F34" s="6">
        <f>'Sales Report Data'!E31</f>
        <v>45</v>
      </c>
      <c r="G34" s="6">
        <f>'Sales Report Data'!F31</f>
        <v>87</v>
      </c>
      <c r="H34" s="6">
        <f t="shared" si="0"/>
        <v>42</v>
      </c>
      <c r="I34" s="6">
        <f t="shared" si="1"/>
        <v>4.2</v>
      </c>
      <c r="J34" s="6" t="str">
        <f>'Sales Report Data'!I31</f>
        <v>Juan</v>
      </c>
      <c r="K34" s="6" t="str">
        <f>'Sales Report Data'!J31</f>
        <v>Hernandez</v>
      </c>
      <c r="L34" s="6" t="str">
        <f>'Sales Report Data'!K31</f>
        <v>NV</v>
      </c>
    </row>
    <row r="35" spans="2:12" ht="16" x14ac:dyDescent="0.35">
      <c r="B35" s="6" t="str">
        <f>'Sales Report Data'!A32</f>
        <v>Feb</v>
      </c>
      <c r="C35" s="6">
        <f>'Sales Report Data'!B32</f>
        <v>1031</v>
      </c>
      <c r="D35" s="6">
        <f>'Sales Report Data'!C32</f>
        <v>1109</v>
      </c>
      <c r="E35" s="6" t="str">
        <f>'Sales Report Data'!D32</f>
        <v>Chlorine Test Kit</v>
      </c>
      <c r="F35" s="6">
        <f>'Sales Report Data'!E32</f>
        <v>3</v>
      </c>
      <c r="G35" s="6">
        <f>'Sales Report Data'!F32</f>
        <v>8</v>
      </c>
      <c r="H35" s="6">
        <f t="shared" si="0"/>
        <v>5</v>
      </c>
      <c r="I35" s="6">
        <f t="shared" si="1"/>
        <v>0.5</v>
      </c>
      <c r="J35" s="6" t="str">
        <f>'Sales Report Data'!I32</f>
        <v>Juan</v>
      </c>
      <c r="K35" s="6" t="str">
        <f>'Sales Report Data'!J32</f>
        <v>Hernandez</v>
      </c>
      <c r="L35" s="6" t="str">
        <f>'Sales Report Data'!K32</f>
        <v>CA</v>
      </c>
    </row>
    <row r="36" spans="2:12" ht="16" x14ac:dyDescent="0.35">
      <c r="B36" s="6" t="str">
        <f>'Sales Report Data'!A33</f>
        <v>Feb</v>
      </c>
      <c r="C36" s="6">
        <f>'Sales Report Data'!B33</f>
        <v>1032</v>
      </c>
      <c r="D36" s="6">
        <f>'Sales Report Data'!C33</f>
        <v>2877</v>
      </c>
      <c r="E36" s="6" t="str">
        <f>'Sales Report Data'!D33</f>
        <v>Net</v>
      </c>
      <c r="F36" s="6">
        <f>'Sales Report Data'!E33</f>
        <v>11.4</v>
      </c>
      <c r="G36" s="6">
        <f>'Sales Report Data'!F33</f>
        <v>16.3</v>
      </c>
      <c r="H36" s="6">
        <f t="shared" si="0"/>
        <v>4.9000000000000004</v>
      </c>
      <c r="I36" s="6">
        <f t="shared" si="1"/>
        <v>0.49000000000000005</v>
      </c>
      <c r="J36" s="6" t="str">
        <f>'Sales Report Data'!I33</f>
        <v>Chalie</v>
      </c>
      <c r="K36" s="6" t="str">
        <f>'Sales Report Data'!J33</f>
        <v>Barns</v>
      </c>
      <c r="L36" s="6" t="str">
        <f>'Sales Report Data'!K33</f>
        <v>AZ</v>
      </c>
    </row>
    <row r="37" spans="2:12" ht="16" x14ac:dyDescent="0.35">
      <c r="B37" s="6" t="str">
        <f>'Sales Report Data'!A34</f>
        <v>Feb</v>
      </c>
      <c r="C37" s="6">
        <f>'Sales Report Data'!B34</f>
        <v>1033</v>
      </c>
      <c r="D37" s="6">
        <f>'Sales Report Data'!C34</f>
        <v>9822</v>
      </c>
      <c r="E37" s="6" t="str">
        <f>'Sales Report Data'!D34</f>
        <v>Pool Cover</v>
      </c>
      <c r="F37" s="6">
        <f>'Sales Report Data'!E34</f>
        <v>58.3</v>
      </c>
      <c r="G37" s="6">
        <f>'Sales Report Data'!F34</f>
        <v>98.4</v>
      </c>
      <c r="H37" s="6">
        <f t="shared" si="0"/>
        <v>40.100000000000009</v>
      </c>
      <c r="I37" s="6">
        <f t="shared" si="1"/>
        <v>8.0200000000000014</v>
      </c>
      <c r="J37" s="6" t="str">
        <f>'Sales Report Data'!I34</f>
        <v>Juan</v>
      </c>
      <c r="K37" s="6" t="str">
        <f>'Sales Report Data'!J34</f>
        <v>Hernandez</v>
      </c>
      <c r="L37" s="6" t="str">
        <f>'Sales Report Data'!K34</f>
        <v>CA</v>
      </c>
    </row>
    <row r="38" spans="2:12" ht="16" x14ac:dyDescent="0.35">
      <c r="B38" s="6" t="str">
        <f>'Sales Report Data'!A35</f>
        <v>Feb</v>
      </c>
      <c r="C38" s="6">
        <f>'Sales Report Data'!B35</f>
        <v>1034</v>
      </c>
      <c r="D38" s="6">
        <f>'Sales Report Data'!C35</f>
        <v>2877</v>
      </c>
      <c r="E38" s="6" t="str">
        <f>'Sales Report Data'!D35</f>
        <v>Net</v>
      </c>
      <c r="F38" s="6">
        <f>'Sales Report Data'!E35</f>
        <v>11.4</v>
      </c>
      <c r="G38" s="6">
        <f>'Sales Report Data'!F35</f>
        <v>16.3</v>
      </c>
      <c r="H38" s="6">
        <f t="shared" si="0"/>
        <v>4.9000000000000004</v>
      </c>
      <c r="I38" s="6">
        <f t="shared" si="1"/>
        <v>0.49000000000000005</v>
      </c>
      <c r="J38" s="6" t="str">
        <f>'Sales Report Data'!I35</f>
        <v>Juan</v>
      </c>
      <c r="K38" s="6" t="str">
        <f>'Sales Report Data'!J35</f>
        <v>Hernandez</v>
      </c>
      <c r="L38" s="6" t="str">
        <f>'Sales Report Data'!K35</f>
        <v>CO</v>
      </c>
    </row>
    <row r="39" spans="2:12" ht="16" x14ac:dyDescent="0.35">
      <c r="B39" s="6" t="str">
        <f>'Sales Report Data'!A36</f>
        <v>Mar</v>
      </c>
      <c r="C39" s="6">
        <f>'Sales Report Data'!B36</f>
        <v>1035</v>
      </c>
      <c r="D39" s="6">
        <f>'Sales Report Data'!C36</f>
        <v>2499</v>
      </c>
      <c r="E39" s="6" t="str">
        <f>'Sales Report Data'!D36</f>
        <v>8 ft Hose</v>
      </c>
      <c r="F39" s="6">
        <f>'Sales Report Data'!E36</f>
        <v>6.2</v>
      </c>
      <c r="G39" s="6">
        <f>'Sales Report Data'!F36</f>
        <v>9.1999999999999993</v>
      </c>
      <c r="H39" s="6">
        <f t="shared" si="0"/>
        <v>2.9999999999999991</v>
      </c>
      <c r="I39" s="6">
        <f t="shared" si="1"/>
        <v>0.29999999999999993</v>
      </c>
      <c r="J39" s="6" t="str">
        <f>'Sales Report Data'!I36</f>
        <v>Hellen</v>
      </c>
      <c r="K39" s="6" t="str">
        <f>'Sales Report Data'!J36</f>
        <v>Johnson</v>
      </c>
      <c r="L39" s="6" t="str">
        <f>'Sales Report Data'!K36</f>
        <v>CA</v>
      </c>
    </row>
    <row r="40" spans="2:12" ht="16" x14ac:dyDescent="0.35">
      <c r="B40" s="6" t="str">
        <f>'Sales Report Data'!A37</f>
        <v>Mar</v>
      </c>
      <c r="C40" s="6">
        <f>'Sales Report Data'!B37</f>
        <v>1036</v>
      </c>
      <c r="D40" s="6">
        <f>'Sales Report Data'!C37</f>
        <v>2499</v>
      </c>
      <c r="E40" s="6" t="str">
        <f>'Sales Report Data'!D37</f>
        <v>8 ft Hose</v>
      </c>
      <c r="F40" s="6">
        <f>'Sales Report Data'!E37</f>
        <v>6.2</v>
      </c>
      <c r="G40" s="6">
        <f>'Sales Report Data'!F37</f>
        <v>9.1999999999999993</v>
      </c>
      <c r="H40" s="6">
        <f t="shared" si="0"/>
        <v>2.9999999999999991</v>
      </c>
      <c r="I40" s="6">
        <f t="shared" si="1"/>
        <v>0.29999999999999993</v>
      </c>
      <c r="J40" s="6" t="str">
        <f>'Sales Report Data'!I37</f>
        <v>Juan</v>
      </c>
      <c r="K40" s="6" t="str">
        <f>'Sales Report Data'!J37</f>
        <v>Hernandez</v>
      </c>
      <c r="L40" s="6" t="str">
        <f>'Sales Report Data'!K37</f>
        <v>NV</v>
      </c>
    </row>
    <row r="41" spans="2:12" ht="16" x14ac:dyDescent="0.35">
      <c r="B41" s="6" t="str">
        <f>'Sales Report Data'!A38</f>
        <v>Mar</v>
      </c>
      <c r="C41" s="6">
        <f>'Sales Report Data'!B38</f>
        <v>1037</v>
      </c>
      <c r="D41" s="6">
        <f>'Sales Report Data'!C38</f>
        <v>6622</v>
      </c>
      <c r="E41" s="6" t="str">
        <f>'Sales Report Data'!D38</f>
        <v>5 Gal Chlorine</v>
      </c>
      <c r="F41" s="6">
        <f>'Sales Report Data'!E38</f>
        <v>42</v>
      </c>
      <c r="G41" s="6">
        <f>'Sales Report Data'!F38</f>
        <v>77</v>
      </c>
      <c r="H41" s="6">
        <f t="shared" si="0"/>
        <v>35</v>
      </c>
      <c r="I41" s="6">
        <f t="shared" si="1"/>
        <v>3.5</v>
      </c>
      <c r="J41" s="6" t="str">
        <f>'Sales Report Data'!I38</f>
        <v>Juan</v>
      </c>
      <c r="K41" s="6" t="str">
        <f>'Sales Report Data'!J38</f>
        <v>Hernandez</v>
      </c>
      <c r="L41" s="6" t="str">
        <f>'Sales Report Data'!K38</f>
        <v>NV</v>
      </c>
    </row>
    <row r="42" spans="2:12" ht="16" x14ac:dyDescent="0.35">
      <c r="B42" s="6" t="str">
        <f>'Sales Report Data'!A39</f>
        <v>Mar</v>
      </c>
      <c r="C42" s="6">
        <f>'Sales Report Data'!B39</f>
        <v>1038</v>
      </c>
      <c r="D42" s="6">
        <f>'Sales Report Data'!C39</f>
        <v>2499</v>
      </c>
      <c r="E42" s="6" t="str">
        <f>'Sales Report Data'!D39</f>
        <v>8 ft Hose</v>
      </c>
      <c r="F42" s="6">
        <f>'Sales Report Data'!E39</f>
        <v>6.2</v>
      </c>
      <c r="G42" s="6">
        <f>'Sales Report Data'!F39</f>
        <v>9.1999999999999993</v>
      </c>
      <c r="H42" s="6">
        <f t="shared" si="0"/>
        <v>2.9999999999999991</v>
      </c>
      <c r="I42" s="6">
        <f t="shared" si="1"/>
        <v>0.29999999999999993</v>
      </c>
      <c r="J42" s="6" t="str">
        <f>'Sales Report Data'!I39</f>
        <v>Juan</v>
      </c>
      <c r="K42" s="6" t="str">
        <f>'Sales Report Data'!J39</f>
        <v>Hernandez</v>
      </c>
      <c r="L42" s="6" t="str">
        <f>'Sales Report Data'!K39</f>
        <v>NV</v>
      </c>
    </row>
    <row r="43" spans="2:12" ht="16" x14ac:dyDescent="0.35">
      <c r="B43" s="6" t="str">
        <f>'Sales Report Data'!A40</f>
        <v>Mar</v>
      </c>
      <c r="C43" s="6">
        <f>'Sales Report Data'!B40</f>
        <v>1039</v>
      </c>
      <c r="D43" s="6">
        <f>'Sales Report Data'!C40</f>
        <v>2877</v>
      </c>
      <c r="E43" s="6" t="str">
        <f>'Sales Report Data'!D40</f>
        <v>Net</v>
      </c>
      <c r="F43" s="6">
        <f>'Sales Report Data'!E40</f>
        <v>11.4</v>
      </c>
      <c r="G43" s="6">
        <f>'Sales Report Data'!F40</f>
        <v>16.3</v>
      </c>
      <c r="H43" s="6">
        <f t="shared" si="0"/>
        <v>4.9000000000000004</v>
      </c>
      <c r="I43" s="6">
        <f t="shared" si="1"/>
        <v>0.49000000000000005</v>
      </c>
      <c r="J43" s="6" t="str">
        <f>'Sales Report Data'!I40</f>
        <v>Juan</v>
      </c>
      <c r="K43" s="6" t="str">
        <f>'Sales Report Data'!J40</f>
        <v>Hernandez</v>
      </c>
      <c r="L43" s="6" t="str">
        <f>'Sales Report Data'!K40</f>
        <v>CA</v>
      </c>
    </row>
    <row r="44" spans="2:12" ht="16" x14ac:dyDescent="0.35">
      <c r="B44" s="6" t="str">
        <f>'Sales Report Data'!A41</f>
        <v>Mar</v>
      </c>
      <c r="C44" s="6">
        <f>'Sales Report Data'!B41</f>
        <v>1040</v>
      </c>
      <c r="D44" s="6">
        <f>'Sales Report Data'!C41</f>
        <v>1109</v>
      </c>
      <c r="E44" s="6" t="str">
        <f>'Sales Report Data'!D41</f>
        <v>Chlorine Test Kit</v>
      </c>
      <c r="F44" s="6">
        <f>'Sales Report Data'!E41</f>
        <v>3</v>
      </c>
      <c r="G44" s="6">
        <f>'Sales Report Data'!F41</f>
        <v>8</v>
      </c>
      <c r="H44" s="6">
        <f t="shared" si="0"/>
        <v>5</v>
      </c>
      <c r="I44" s="6">
        <f t="shared" si="1"/>
        <v>0.5</v>
      </c>
      <c r="J44" s="6" t="str">
        <f>'Sales Report Data'!I41</f>
        <v>Juan</v>
      </c>
      <c r="K44" s="6" t="str">
        <f>'Sales Report Data'!J41</f>
        <v>Hernandez</v>
      </c>
      <c r="L44" s="6" t="str">
        <f>'Sales Report Data'!K41</f>
        <v>AZ</v>
      </c>
    </row>
    <row r="45" spans="2:12" ht="16" x14ac:dyDescent="0.35">
      <c r="B45" s="6" t="str">
        <f>'Sales Report Data'!A42</f>
        <v>Mar</v>
      </c>
      <c r="C45" s="6">
        <f>'Sales Report Data'!B42</f>
        <v>1041</v>
      </c>
      <c r="D45" s="6">
        <f>'Sales Report Data'!C42</f>
        <v>2499</v>
      </c>
      <c r="E45" s="6" t="str">
        <f>'Sales Report Data'!D42</f>
        <v>8 ft Hose</v>
      </c>
      <c r="F45" s="6">
        <f>'Sales Report Data'!E42</f>
        <v>6.2</v>
      </c>
      <c r="G45" s="6">
        <f>'Sales Report Data'!F42</f>
        <v>9.1999999999999993</v>
      </c>
      <c r="H45" s="6">
        <f t="shared" si="0"/>
        <v>2.9999999999999991</v>
      </c>
      <c r="I45" s="6">
        <f t="shared" si="1"/>
        <v>0.29999999999999993</v>
      </c>
      <c r="J45" s="6" t="str">
        <f>'Sales Report Data'!I42</f>
        <v>Chalie</v>
      </c>
      <c r="K45" s="6" t="str">
        <f>'Sales Report Data'!J42</f>
        <v>Barns</v>
      </c>
      <c r="L45" s="6" t="str">
        <f>'Sales Report Data'!K42</f>
        <v>NM</v>
      </c>
    </row>
    <row r="46" spans="2:12" ht="16" x14ac:dyDescent="0.35">
      <c r="B46" s="6" t="str">
        <f>'Sales Report Data'!A43</f>
        <v>Mar</v>
      </c>
      <c r="C46" s="6">
        <f>'Sales Report Data'!B43</f>
        <v>1042</v>
      </c>
      <c r="D46" s="6">
        <f>'Sales Report Data'!C43</f>
        <v>8722</v>
      </c>
      <c r="E46" s="6" t="str">
        <f>'Sales Report Data'!D43</f>
        <v>Water Pump</v>
      </c>
      <c r="F46" s="6">
        <f>'Sales Report Data'!E43</f>
        <v>344</v>
      </c>
      <c r="G46" s="6">
        <f>'Sales Report Data'!F43</f>
        <v>502</v>
      </c>
      <c r="H46" s="6">
        <f t="shared" si="0"/>
        <v>158</v>
      </c>
      <c r="I46" s="6">
        <f t="shared" si="1"/>
        <v>31.6</v>
      </c>
      <c r="J46" s="6" t="str">
        <f>'Sales Report Data'!I43</f>
        <v>Doug</v>
      </c>
      <c r="K46" s="6" t="str">
        <f>'Sales Report Data'!J43</f>
        <v>Smith</v>
      </c>
      <c r="L46" s="6" t="str">
        <f>'Sales Report Data'!K43</f>
        <v>NM</v>
      </c>
    </row>
    <row r="47" spans="2:12" ht="16" x14ac:dyDescent="0.35">
      <c r="B47" s="6" t="str">
        <f>'Sales Report Data'!A44</f>
        <v>Mar</v>
      </c>
      <c r="C47" s="6">
        <f>'Sales Report Data'!B44</f>
        <v>1043</v>
      </c>
      <c r="D47" s="6">
        <f>'Sales Report Data'!C44</f>
        <v>2242</v>
      </c>
      <c r="E47" s="6" t="str">
        <f>'Sales Report Data'!D44</f>
        <v>AutoVac</v>
      </c>
      <c r="F47" s="6">
        <f>'Sales Report Data'!E44</f>
        <v>60</v>
      </c>
      <c r="G47" s="6">
        <f>'Sales Report Data'!F44</f>
        <v>124</v>
      </c>
      <c r="H47" s="6">
        <f t="shared" si="0"/>
        <v>64</v>
      </c>
      <c r="I47" s="6">
        <f t="shared" si="1"/>
        <v>12.8</v>
      </c>
      <c r="J47" s="6" t="str">
        <f>'Sales Report Data'!I44</f>
        <v>Doug</v>
      </c>
      <c r="K47" s="6" t="str">
        <f>'Sales Report Data'!J44</f>
        <v>Smith</v>
      </c>
      <c r="L47" s="6" t="str">
        <f>'Sales Report Data'!K44</f>
        <v>CA</v>
      </c>
    </row>
    <row r="48" spans="2:12" ht="16" x14ac:dyDescent="0.35">
      <c r="B48" s="6" t="str">
        <f>'Sales Report Data'!A45</f>
        <v>Mar</v>
      </c>
      <c r="C48" s="6">
        <f>'Sales Report Data'!B45</f>
        <v>1044</v>
      </c>
      <c r="D48" s="6">
        <f>'Sales Report Data'!C45</f>
        <v>2877</v>
      </c>
      <c r="E48" s="6" t="str">
        <f>'Sales Report Data'!D45</f>
        <v>Net</v>
      </c>
      <c r="F48" s="6">
        <f>'Sales Report Data'!E45</f>
        <v>11.4</v>
      </c>
      <c r="G48" s="6">
        <f>'Sales Report Data'!F45</f>
        <v>16.3</v>
      </c>
      <c r="H48" s="6">
        <f t="shared" si="0"/>
        <v>4.9000000000000004</v>
      </c>
      <c r="I48" s="6">
        <f t="shared" si="1"/>
        <v>0.49000000000000005</v>
      </c>
      <c r="J48" s="6" t="str">
        <f>'Sales Report Data'!I45</f>
        <v>Doug</v>
      </c>
      <c r="K48" s="6" t="str">
        <f>'Sales Report Data'!J45</f>
        <v>Smith</v>
      </c>
      <c r="L48" s="6" t="str">
        <f>'Sales Report Data'!K45</f>
        <v>CA</v>
      </c>
    </row>
    <row r="49" spans="2:12" ht="16" x14ac:dyDescent="0.35">
      <c r="B49" s="6" t="str">
        <f>'Sales Report Data'!A46</f>
        <v>Mar</v>
      </c>
      <c r="C49" s="6">
        <f>'Sales Report Data'!B46</f>
        <v>1045</v>
      </c>
      <c r="D49" s="6">
        <f>'Sales Report Data'!C46</f>
        <v>8722</v>
      </c>
      <c r="E49" s="6" t="str">
        <f>'Sales Report Data'!D46</f>
        <v>Water Pump</v>
      </c>
      <c r="F49" s="6">
        <f>'Sales Report Data'!E46</f>
        <v>344</v>
      </c>
      <c r="G49" s="6">
        <f>'Sales Report Data'!F46</f>
        <v>502</v>
      </c>
      <c r="H49" s="6">
        <f t="shared" si="0"/>
        <v>158</v>
      </c>
      <c r="I49" s="6">
        <f t="shared" si="1"/>
        <v>31.6</v>
      </c>
      <c r="J49" s="6" t="str">
        <f>'Sales Report Data'!I46</f>
        <v>Hellen</v>
      </c>
      <c r="K49" s="6" t="str">
        <f>'Sales Report Data'!J46</f>
        <v>Johnson</v>
      </c>
      <c r="L49" s="6" t="str">
        <f>'Sales Report Data'!K46</f>
        <v>AZ</v>
      </c>
    </row>
    <row r="50" spans="2:12" ht="16" x14ac:dyDescent="0.35">
      <c r="B50" s="6" t="str">
        <f>'Sales Report Data'!A47</f>
        <v>Mar</v>
      </c>
      <c r="C50" s="6">
        <f>'Sales Report Data'!B47</f>
        <v>1046</v>
      </c>
      <c r="D50" s="6">
        <f>'Sales Report Data'!C47</f>
        <v>6119</v>
      </c>
      <c r="E50" s="6" t="str">
        <f>'Sales Report Data'!D47</f>
        <v>Algea Killer 8 oz</v>
      </c>
      <c r="F50" s="6">
        <f>'Sales Report Data'!E47</f>
        <v>9</v>
      </c>
      <c r="G50" s="6">
        <f>'Sales Report Data'!F47</f>
        <v>14</v>
      </c>
      <c r="H50" s="6">
        <f t="shared" si="0"/>
        <v>5</v>
      </c>
      <c r="I50" s="6">
        <f t="shared" si="1"/>
        <v>0.5</v>
      </c>
      <c r="J50" s="6" t="str">
        <f>'Sales Report Data'!I47</f>
        <v>Juan</v>
      </c>
      <c r="K50" s="6" t="str">
        <f>'Sales Report Data'!J47</f>
        <v>Hernandez</v>
      </c>
      <c r="L50" s="6" t="str">
        <f>'Sales Report Data'!K47</f>
        <v>UT</v>
      </c>
    </row>
    <row r="51" spans="2:12" ht="16" x14ac:dyDescent="0.35">
      <c r="B51" s="6" t="str">
        <f>'Sales Report Data'!A48</f>
        <v>Mar</v>
      </c>
      <c r="C51" s="6">
        <f>'Sales Report Data'!B48</f>
        <v>1047</v>
      </c>
      <c r="D51" s="6">
        <f>'Sales Report Data'!C48</f>
        <v>6622</v>
      </c>
      <c r="E51" s="6" t="str">
        <f>'Sales Report Data'!D48</f>
        <v>5 Gal Chlorine</v>
      </c>
      <c r="F51" s="6">
        <f>'Sales Report Data'!E48</f>
        <v>42</v>
      </c>
      <c r="G51" s="6">
        <f>'Sales Report Data'!F48</f>
        <v>77</v>
      </c>
      <c r="H51" s="6">
        <f t="shared" si="0"/>
        <v>35</v>
      </c>
      <c r="I51" s="6">
        <f t="shared" si="1"/>
        <v>3.5</v>
      </c>
      <c r="J51" s="6" t="str">
        <f>'Sales Report Data'!I48</f>
        <v>Hellen</v>
      </c>
      <c r="K51" s="6" t="str">
        <f>'Sales Report Data'!J48</f>
        <v>Johnson</v>
      </c>
      <c r="L51" s="6" t="str">
        <f>'Sales Report Data'!K48</f>
        <v>AZ</v>
      </c>
    </row>
    <row r="52" spans="2:12" ht="16" x14ac:dyDescent="0.35">
      <c r="B52" s="6" t="str">
        <f>'Sales Report Data'!A49</f>
        <v>Mar</v>
      </c>
      <c r="C52" s="6">
        <f>'Sales Report Data'!B49</f>
        <v>1048</v>
      </c>
      <c r="D52" s="6">
        <f>'Sales Report Data'!C49</f>
        <v>8722</v>
      </c>
      <c r="E52" s="6" t="str">
        <f>'Sales Report Data'!D49</f>
        <v>Water Pump</v>
      </c>
      <c r="F52" s="6">
        <f>'Sales Report Data'!E49</f>
        <v>344</v>
      </c>
      <c r="G52" s="6">
        <f>'Sales Report Data'!F49</f>
        <v>502</v>
      </c>
      <c r="H52" s="6">
        <f t="shared" si="0"/>
        <v>158</v>
      </c>
      <c r="I52" s="6">
        <f t="shared" si="1"/>
        <v>31.6</v>
      </c>
      <c r="J52" s="6" t="str">
        <f>'Sales Report Data'!I49</f>
        <v>Chalie</v>
      </c>
      <c r="K52" s="6" t="str">
        <f>'Sales Report Data'!J49</f>
        <v>Barns</v>
      </c>
      <c r="L52" s="6" t="str">
        <f>'Sales Report Data'!K49</f>
        <v>AZ</v>
      </c>
    </row>
    <row r="53" spans="2:12" ht="16" x14ac:dyDescent="0.35">
      <c r="B53" s="6" t="str">
        <f>'Sales Report Data'!A50</f>
        <v>April</v>
      </c>
      <c r="C53" s="6">
        <f>'Sales Report Data'!B50</f>
        <v>1049</v>
      </c>
      <c r="D53" s="6">
        <f>'Sales Report Data'!C50</f>
        <v>2499</v>
      </c>
      <c r="E53" s="6" t="str">
        <f>'Sales Report Data'!D50</f>
        <v>8 ft Hose</v>
      </c>
      <c r="F53" s="6">
        <f>'Sales Report Data'!E50</f>
        <v>6.2</v>
      </c>
      <c r="G53" s="6">
        <f>'Sales Report Data'!F50</f>
        <v>9.1999999999999993</v>
      </c>
      <c r="H53" s="6">
        <f t="shared" si="0"/>
        <v>2.9999999999999991</v>
      </c>
      <c r="I53" s="6">
        <f t="shared" si="1"/>
        <v>0.29999999999999993</v>
      </c>
      <c r="J53" s="6" t="str">
        <f>'Sales Report Data'!I50</f>
        <v>Chalie</v>
      </c>
      <c r="K53" s="6" t="str">
        <f>'Sales Report Data'!J50</f>
        <v>Barns</v>
      </c>
      <c r="L53" s="6" t="str">
        <f>'Sales Report Data'!K50</f>
        <v>CO</v>
      </c>
    </row>
    <row r="54" spans="2:12" ht="16" x14ac:dyDescent="0.35">
      <c r="B54" s="6" t="str">
        <f>'Sales Report Data'!A51</f>
        <v>April</v>
      </c>
      <c r="C54" s="6">
        <f>'Sales Report Data'!B51</f>
        <v>1050</v>
      </c>
      <c r="D54" s="6">
        <f>'Sales Report Data'!C51</f>
        <v>2877</v>
      </c>
      <c r="E54" s="6" t="str">
        <f>'Sales Report Data'!D51</f>
        <v>Net</v>
      </c>
      <c r="F54" s="6">
        <f>'Sales Report Data'!E51</f>
        <v>11.4</v>
      </c>
      <c r="G54" s="6">
        <f>'Sales Report Data'!F51</f>
        <v>16.3</v>
      </c>
      <c r="H54" s="6">
        <f t="shared" si="0"/>
        <v>4.9000000000000004</v>
      </c>
      <c r="I54" s="6">
        <f t="shared" si="1"/>
        <v>0.49000000000000005</v>
      </c>
      <c r="J54" s="6" t="str">
        <f>'Sales Report Data'!I51</f>
        <v>Chalie</v>
      </c>
      <c r="K54" s="6" t="str">
        <f>'Sales Report Data'!J51</f>
        <v>Barns</v>
      </c>
      <c r="L54" s="6" t="str">
        <f>'Sales Report Data'!K51</f>
        <v>AZ</v>
      </c>
    </row>
    <row r="55" spans="2:12" ht="16" x14ac:dyDescent="0.35">
      <c r="B55" s="6" t="str">
        <f>'Sales Report Data'!A52</f>
        <v>April</v>
      </c>
      <c r="C55" s="6">
        <f>'Sales Report Data'!B52</f>
        <v>1051</v>
      </c>
      <c r="D55" s="6">
        <f>'Sales Report Data'!C52</f>
        <v>6119</v>
      </c>
      <c r="E55" s="6" t="str">
        <f>'Sales Report Data'!D52</f>
        <v>Algea Killer 8 oz</v>
      </c>
      <c r="F55" s="6">
        <f>'Sales Report Data'!E52</f>
        <v>9</v>
      </c>
      <c r="G55" s="6">
        <f>'Sales Report Data'!F52</f>
        <v>14</v>
      </c>
      <c r="H55" s="6">
        <f t="shared" si="0"/>
        <v>5</v>
      </c>
      <c r="I55" s="6">
        <f t="shared" si="1"/>
        <v>0.5</v>
      </c>
      <c r="J55" s="6" t="str">
        <f>'Sales Report Data'!I52</f>
        <v>Doug</v>
      </c>
      <c r="K55" s="6" t="str">
        <f>'Sales Report Data'!J52</f>
        <v>Smith</v>
      </c>
      <c r="L55" s="6" t="str">
        <f>'Sales Report Data'!K52</f>
        <v>UT</v>
      </c>
    </row>
    <row r="56" spans="2:12" ht="16" x14ac:dyDescent="0.35">
      <c r="B56" s="6" t="str">
        <f>'Sales Report Data'!A53</f>
        <v>April</v>
      </c>
      <c r="C56" s="6">
        <f>'Sales Report Data'!B53</f>
        <v>1052</v>
      </c>
      <c r="D56" s="6">
        <f>'Sales Report Data'!C53</f>
        <v>6622</v>
      </c>
      <c r="E56" s="6" t="str">
        <f>'Sales Report Data'!D53</f>
        <v>5 Gal Chlorine</v>
      </c>
      <c r="F56" s="6">
        <f>'Sales Report Data'!E53</f>
        <v>42</v>
      </c>
      <c r="G56" s="6">
        <f>'Sales Report Data'!F53</f>
        <v>77</v>
      </c>
      <c r="H56" s="6">
        <f t="shared" si="0"/>
        <v>35</v>
      </c>
      <c r="I56" s="6">
        <f t="shared" si="1"/>
        <v>3.5</v>
      </c>
      <c r="J56" s="6" t="str">
        <f>'Sales Report Data'!I53</f>
        <v>Doug</v>
      </c>
      <c r="K56" s="6" t="str">
        <f>'Sales Report Data'!J53</f>
        <v>Smith</v>
      </c>
      <c r="L56" s="6" t="str">
        <f>'Sales Report Data'!K53</f>
        <v>AZ</v>
      </c>
    </row>
    <row r="57" spans="2:12" ht="16" x14ac:dyDescent="0.35">
      <c r="B57" s="6" t="str">
        <f>'Sales Report Data'!A54</f>
        <v>April</v>
      </c>
      <c r="C57" s="6">
        <f>'Sales Report Data'!B54</f>
        <v>1053</v>
      </c>
      <c r="D57" s="6">
        <f>'Sales Report Data'!C54</f>
        <v>2242</v>
      </c>
      <c r="E57" s="6" t="str">
        <f>'Sales Report Data'!D54</f>
        <v>AutoVac</v>
      </c>
      <c r="F57" s="6">
        <f>'Sales Report Data'!E54</f>
        <v>60</v>
      </c>
      <c r="G57" s="6">
        <f>'Sales Report Data'!F54</f>
        <v>124</v>
      </c>
      <c r="H57" s="6">
        <f t="shared" si="0"/>
        <v>64</v>
      </c>
      <c r="I57" s="6">
        <f t="shared" si="1"/>
        <v>12.8</v>
      </c>
      <c r="J57" s="6" t="str">
        <f>'Sales Report Data'!I54</f>
        <v>Chalie</v>
      </c>
      <c r="K57" s="6" t="str">
        <f>'Sales Report Data'!J54</f>
        <v>Barns</v>
      </c>
      <c r="L57" s="6" t="str">
        <f>'Sales Report Data'!K54</f>
        <v>CA</v>
      </c>
    </row>
    <row r="58" spans="2:12" ht="16" x14ac:dyDescent="0.35">
      <c r="B58" s="6" t="str">
        <f>'Sales Report Data'!A55</f>
        <v>April</v>
      </c>
      <c r="C58" s="6">
        <f>'Sales Report Data'!B55</f>
        <v>1054</v>
      </c>
      <c r="D58" s="6">
        <f>'Sales Report Data'!C55</f>
        <v>4421</v>
      </c>
      <c r="E58" s="6" t="str">
        <f>'Sales Report Data'!D55</f>
        <v>Skimmer</v>
      </c>
      <c r="F58" s="6">
        <f>'Sales Report Data'!E55</f>
        <v>45</v>
      </c>
      <c r="G58" s="6">
        <f>'Sales Report Data'!F55</f>
        <v>87</v>
      </c>
      <c r="H58" s="6">
        <f t="shared" si="0"/>
        <v>42</v>
      </c>
      <c r="I58" s="6">
        <f t="shared" si="1"/>
        <v>4.2</v>
      </c>
      <c r="J58" s="6" t="str">
        <f>'Sales Report Data'!I55</f>
        <v>Doug</v>
      </c>
      <c r="K58" s="6" t="str">
        <f>'Sales Report Data'!J55</f>
        <v>Smith</v>
      </c>
      <c r="L58" s="6" t="str">
        <f>'Sales Report Data'!K55</f>
        <v>NV</v>
      </c>
    </row>
    <row r="59" spans="2:12" ht="16" x14ac:dyDescent="0.35">
      <c r="B59" s="6" t="str">
        <f>'Sales Report Data'!A56</f>
        <v>April</v>
      </c>
      <c r="C59" s="6">
        <f>'Sales Report Data'!B56</f>
        <v>1055</v>
      </c>
      <c r="D59" s="6">
        <f>'Sales Report Data'!C56</f>
        <v>6119</v>
      </c>
      <c r="E59" s="6" t="str">
        <f>'Sales Report Data'!D56</f>
        <v>Algea Killer 8 oz</v>
      </c>
      <c r="F59" s="6">
        <f>'Sales Report Data'!E56</f>
        <v>9</v>
      </c>
      <c r="G59" s="6">
        <f>'Sales Report Data'!F56</f>
        <v>14</v>
      </c>
      <c r="H59" s="6">
        <f t="shared" si="0"/>
        <v>5</v>
      </c>
      <c r="I59" s="6">
        <f t="shared" si="1"/>
        <v>0.5</v>
      </c>
      <c r="J59" s="6" t="str">
        <f>'Sales Report Data'!I56</f>
        <v>Juan</v>
      </c>
      <c r="K59" s="6" t="str">
        <f>'Sales Report Data'!J56</f>
        <v>Hernandez</v>
      </c>
      <c r="L59" s="6" t="str">
        <f>'Sales Report Data'!K56</f>
        <v>NV</v>
      </c>
    </row>
    <row r="60" spans="2:12" ht="16" x14ac:dyDescent="0.35">
      <c r="B60" s="6" t="str">
        <f>'Sales Report Data'!A57</f>
        <v>April</v>
      </c>
      <c r="C60" s="6">
        <f>'Sales Report Data'!B57</f>
        <v>1056</v>
      </c>
      <c r="D60" s="6">
        <f>'Sales Report Data'!C57</f>
        <v>1109</v>
      </c>
      <c r="E60" s="6" t="str">
        <f>'Sales Report Data'!D57</f>
        <v>Chlorine Test Kit</v>
      </c>
      <c r="F60" s="6">
        <f>'Sales Report Data'!E57</f>
        <v>3</v>
      </c>
      <c r="G60" s="6">
        <f>'Sales Report Data'!F57</f>
        <v>8</v>
      </c>
      <c r="H60" s="6">
        <f t="shared" si="0"/>
        <v>5</v>
      </c>
      <c r="I60" s="6">
        <f t="shared" si="1"/>
        <v>0.5</v>
      </c>
      <c r="J60" s="6" t="str">
        <f>'Sales Report Data'!I57</f>
        <v>Doug</v>
      </c>
      <c r="K60" s="6" t="str">
        <f>'Sales Report Data'!J57</f>
        <v>Smith</v>
      </c>
      <c r="L60" s="6" t="str">
        <f>'Sales Report Data'!K57</f>
        <v>CA</v>
      </c>
    </row>
    <row r="61" spans="2:12" ht="16" x14ac:dyDescent="0.35">
      <c r="B61" s="6" t="str">
        <f>'Sales Report Data'!A58</f>
        <v>April</v>
      </c>
      <c r="C61" s="6">
        <f>'Sales Report Data'!B58</f>
        <v>1057</v>
      </c>
      <c r="D61" s="6">
        <f>'Sales Report Data'!C58</f>
        <v>2499</v>
      </c>
      <c r="E61" s="6" t="str">
        <f>'Sales Report Data'!D58</f>
        <v>8 ft Hose</v>
      </c>
      <c r="F61" s="6">
        <f>'Sales Report Data'!E58</f>
        <v>6.2</v>
      </c>
      <c r="G61" s="6">
        <f>'Sales Report Data'!F58</f>
        <v>9.1999999999999993</v>
      </c>
      <c r="H61" s="6">
        <f t="shared" si="0"/>
        <v>2.9999999999999991</v>
      </c>
      <c r="I61" s="6">
        <f t="shared" si="1"/>
        <v>0.29999999999999993</v>
      </c>
      <c r="J61" s="6" t="str">
        <f>'Sales Report Data'!I58</f>
        <v>Juan</v>
      </c>
      <c r="K61" s="6" t="str">
        <f>'Sales Report Data'!J58</f>
        <v>Hernandez</v>
      </c>
      <c r="L61" s="6" t="str">
        <f>'Sales Report Data'!K58</f>
        <v>CA</v>
      </c>
    </row>
    <row r="62" spans="2:12" ht="16" x14ac:dyDescent="0.35">
      <c r="B62" s="6" t="str">
        <f>'Sales Report Data'!A59</f>
        <v>April</v>
      </c>
      <c r="C62" s="6">
        <f>'Sales Report Data'!B59</f>
        <v>1058</v>
      </c>
      <c r="D62" s="6">
        <f>'Sales Report Data'!C59</f>
        <v>6119</v>
      </c>
      <c r="E62" s="6" t="str">
        <f>'Sales Report Data'!D59</f>
        <v>Algea Killer 8 oz</v>
      </c>
      <c r="F62" s="6">
        <f>'Sales Report Data'!E59</f>
        <v>9</v>
      </c>
      <c r="G62" s="6">
        <f>'Sales Report Data'!F59</f>
        <v>14</v>
      </c>
      <c r="H62" s="6">
        <f t="shared" si="0"/>
        <v>5</v>
      </c>
      <c r="I62" s="6">
        <f t="shared" si="1"/>
        <v>0.5</v>
      </c>
      <c r="J62" s="6" t="str">
        <f>'Sales Report Data'!I59</f>
        <v>Hellen</v>
      </c>
      <c r="K62" s="6" t="str">
        <f>'Sales Report Data'!J59</f>
        <v>Johnson</v>
      </c>
      <c r="L62" s="6" t="str">
        <f>'Sales Report Data'!K59</f>
        <v>AZ</v>
      </c>
    </row>
    <row r="63" spans="2:12" ht="16" x14ac:dyDescent="0.35">
      <c r="B63" s="6" t="str">
        <f>'Sales Report Data'!A60</f>
        <v>April</v>
      </c>
      <c r="C63" s="6">
        <f>'Sales Report Data'!B60</f>
        <v>1059</v>
      </c>
      <c r="D63" s="6">
        <f>'Sales Report Data'!C60</f>
        <v>2242</v>
      </c>
      <c r="E63" s="6" t="str">
        <f>'Sales Report Data'!D60</f>
        <v>AutoVac</v>
      </c>
      <c r="F63" s="6">
        <f>'Sales Report Data'!E60</f>
        <v>60</v>
      </c>
      <c r="G63" s="6">
        <f>'Sales Report Data'!F60</f>
        <v>124</v>
      </c>
      <c r="H63" s="6">
        <f t="shared" si="0"/>
        <v>64</v>
      </c>
      <c r="I63" s="6">
        <f t="shared" si="1"/>
        <v>12.8</v>
      </c>
      <c r="J63" s="6" t="str">
        <f>'Sales Report Data'!I60</f>
        <v>Doug</v>
      </c>
      <c r="K63" s="6" t="str">
        <f>'Sales Report Data'!J60</f>
        <v>Smith</v>
      </c>
      <c r="L63" s="6" t="str">
        <f>'Sales Report Data'!K60</f>
        <v>AZ</v>
      </c>
    </row>
    <row r="64" spans="2:12" ht="16" x14ac:dyDescent="0.35">
      <c r="B64" s="6" t="str">
        <f>'Sales Report Data'!A61</f>
        <v>April</v>
      </c>
      <c r="C64" s="6">
        <f>'Sales Report Data'!B61</f>
        <v>1060</v>
      </c>
      <c r="D64" s="6">
        <f>'Sales Report Data'!C61</f>
        <v>6119</v>
      </c>
      <c r="E64" s="6" t="str">
        <f>'Sales Report Data'!D61</f>
        <v>Algea Killer 8 oz</v>
      </c>
      <c r="F64" s="6">
        <f>'Sales Report Data'!E61</f>
        <v>9</v>
      </c>
      <c r="G64" s="6">
        <f>'Sales Report Data'!F61</f>
        <v>14</v>
      </c>
      <c r="H64" s="6">
        <f t="shared" si="0"/>
        <v>5</v>
      </c>
      <c r="I64" s="6">
        <f t="shared" si="1"/>
        <v>0.5</v>
      </c>
      <c r="J64" s="6" t="str">
        <f>'Sales Report Data'!I61</f>
        <v>Doug</v>
      </c>
      <c r="K64" s="6" t="str">
        <f>'Sales Report Data'!J61</f>
        <v>Smith</v>
      </c>
      <c r="L64" s="6" t="str">
        <f>'Sales Report Data'!K61</f>
        <v>NV</v>
      </c>
    </row>
    <row r="65" spans="2:12" ht="16" x14ac:dyDescent="0.35">
      <c r="B65" s="6" t="str">
        <f>'Sales Report Data'!A62</f>
        <v>May</v>
      </c>
      <c r="C65" s="6">
        <f>'Sales Report Data'!B62</f>
        <v>1061</v>
      </c>
      <c r="D65" s="6">
        <f>'Sales Report Data'!C62</f>
        <v>1109</v>
      </c>
      <c r="E65" s="6" t="str">
        <f>'Sales Report Data'!D62</f>
        <v>Chlorine Test Kit</v>
      </c>
      <c r="F65" s="6">
        <f>'Sales Report Data'!E62</f>
        <v>3</v>
      </c>
      <c r="G65" s="6">
        <f>'Sales Report Data'!F62</f>
        <v>8</v>
      </c>
      <c r="H65" s="6">
        <f t="shared" si="0"/>
        <v>5</v>
      </c>
      <c r="I65" s="6">
        <f t="shared" si="1"/>
        <v>0.5</v>
      </c>
      <c r="J65" s="6" t="str">
        <f>'Sales Report Data'!I62</f>
        <v>Doug</v>
      </c>
      <c r="K65" s="6" t="str">
        <f>'Sales Report Data'!J62</f>
        <v>Smith</v>
      </c>
      <c r="L65" s="6" t="str">
        <f>'Sales Report Data'!K62</f>
        <v>NV</v>
      </c>
    </row>
    <row r="66" spans="2:12" ht="16" x14ac:dyDescent="0.35">
      <c r="B66" s="6" t="str">
        <f>'Sales Report Data'!A63</f>
        <v>May</v>
      </c>
      <c r="C66" s="6">
        <f>'Sales Report Data'!B63</f>
        <v>1062</v>
      </c>
      <c r="D66" s="6">
        <f>'Sales Report Data'!C63</f>
        <v>2499</v>
      </c>
      <c r="E66" s="6" t="str">
        <f>'Sales Report Data'!D63</f>
        <v>8 ft Hose</v>
      </c>
      <c r="F66" s="6">
        <f>'Sales Report Data'!E63</f>
        <v>6.2</v>
      </c>
      <c r="G66" s="6">
        <f>'Sales Report Data'!F63</f>
        <v>9.1999999999999993</v>
      </c>
      <c r="H66" s="6">
        <f t="shared" si="0"/>
        <v>2.9999999999999991</v>
      </c>
      <c r="I66" s="6">
        <f t="shared" si="1"/>
        <v>0.29999999999999993</v>
      </c>
      <c r="J66" s="6" t="str">
        <f>'Sales Report Data'!I63</f>
        <v>Chalie</v>
      </c>
      <c r="K66" s="6" t="str">
        <f>'Sales Report Data'!J63</f>
        <v>Barns</v>
      </c>
      <c r="L66" s="6" t="str">
        <f>'Sales Report Data'!K63</f>
        <v>AZ</v>
      </c>
    </row>
    <row r="67" spans="2:12" ht="16" x14ac:dyDescent="0.35">
      <c r="B67" s="6" t="str">
        <f>'Sales Report Data'!A64</f>
        <v>May</v>
      </c>
      <c r="C67" s="6">
        <f>'Sales Report Data'!B64</f>
        <v>1063</v>
      </c>
      <c r="D67" s="6">
        <f>'Sales Report Data'!C64</f>
        <v>1109</v>
      </c>
      <c r="E67" s="6" t="str">
        <f>'Sales Report Data'!D64</f>
        <v>Chlorine Test Kit</v>
      </c>
      <c r="F67" s="6">
        <f>'Sales Report Data'!E64</f>
        <v>3</v>
      </c>
      <c r="G67" s="6">
        <f>'Sales Report Data'!F64</f>
        <v>8</v>
      </c>
      <c r="H67" s="6">
        <f t="shared" si="0"/>
        <v>5</v>
      </c>
      <c r="I67" s="6">
        <f t="shared" si="1"/>
        <v>0.5</v>
      </c>
      <c r="J67" s="6" t="str">
        <f>'Sales Report Data'!I64</f>
        <v>Doug</v>
      </c>
      <c r="K67" s="6" t="str">
        <f>'Sales Report Data'!J64</f>
        <v>Smith</v>
      </c>
      <c r="L67" s="6" t="str">
        <f>'Sales Report Data'!K64</f>
        <v>CA</v>
      </c>
    </row>
    <row r="68" spans="2:12" ht="16" x14ac:dyDescent="0.35">
      <c r="B68" s="6" t="str">
        <f>'Sales Report Data'!A65</f>
        <v>May</v>
      </c>
      <c r="C68" s="6">
        <f>'Sales Report Data'!B65</f>
        <v>1064</v>
      </c>
      <c r="D68" s="6">
        <f>'Sales Report Data'!C65</f>
        <v>2499</v>
      </c>
      <c r="E68" s="6" t="str">
        <f>'Sales Report Data'!D65</f>
        <v>8 ft Hose</v>
      </c>
      <c r="F68" s="6">
        <f>'Sales Report Data'!E65</f>
        <v>6.2</v>
      </c>
      <c r="G68" s="6">
        <f>'Sales Report Data'!F65</f>
        <v>9.1999999999999993</v>
      </c>
      <c r="H68" s="6">
        <f t="shared" si="0"/>
        <v>2.9999999999999991</v>
      </c>
      <c r="I68" s="6">
        <f t="shared" si="1"/>
        <v>0.29999999999999993</v>
      </c>
      <c r="J68" s="6" t="str">
        <f>'Sales Report Data'!I65</f>
        <v>Hellen</v>
      </c>
      <c r="K68" s="6" t="str">
        <f>'Sales Report Data'!J65</f>
        <v>Johnson</v>
      </c>
      <c r="L68" s="6" t="str">
        <f>'Sales Report Data'!K65</f>
        <v>AZ</v>
      </c>
    </row>
    <row r="69" spans="2:12" ht="16" x14ac:dyDescent="0.35">
      <c r="B69" s="6" t="str">
        <f>'Sales Report Data'!A66</f>
        <v>May</v>
      </c>
      <c r="C69" s="6">
        <f>'Sales Report Data'!B66</f>
        <v>1065</v>
      </c>
      <c r="D69" s="6">
        <f>'Sales Report Data'!C66</f>
        <v>2499</v>
      </c>
      <c r="E69" s="6" t="str">
        <f>'Sales Report Data'!D66</f>
        <v>8 ft Hose</v>
      </c>
      <c r="F69" s="6">
        <f>'Sales Report Data'!E66</f>
        <v>6.2</v>
      </c>
      <c r="G69" s="6">
        <f>'Sales Report Data'!F66</f>
        <v>9.1999999999999993</v>
      </c>
      <c r="H69" s="6">
        <f t="shared" si="0"/>
        <v>2.9999999999999991</v>
      </c>
      <c r="I69" s="6">
        <f t="shared" si="1"/>
        <v>0.29999999999999993</v>
      </c>
      <c r="J69" s="6" t="str">
        <f>'Sales Report Data'!I66</f>
        <v>Doug</v>
      </c>
      <c r="K69" s="6" t="str">
        <f>'Sales Report Data'!J66</f>
        <v>Smith</v>
      </c>
      <c r="L69" s="6" t="str">
        <f>'Sales Report Data'!K66</f>
        <v>NM</v>
      </c>
    </row>
    <row r="70" spans="2:12" ht="16" x14ac:dyDescent="0.35">
      <c r="B70" s="6" t="str">
        <f>'Sales Report Data'!A67</f>
        <v>May</v>
      </c>
      <c r="C70" s="6">
        <f>'Sales Report Data'!B67</f>
        <v>1066</v>
      </c>
      <c r="D70" s="6">
        <f>'Sales Report Data'!C67</f>
        <v>2877</v>
      </c>
      <c r="E70" s="6" t="str">
        <f>'Sales Report Data'!D67</f>
        <v>Net</v>
      </c>
      <c r="F70" s="6">
        <f>'Sales Report Data'!E67</f>
        <v>11.4</v>
      </c>
      <c r="G70" s="6">
        <f>'Sales Report Data'!F67</f>
        <v>16.3</v>
      </c>
      <c r="H70" s="6">
        <f t="shared" ref="H70:H133" si="2">G70-F70</f>
        <v>4.9000000000000004</v>
      </c>
      <c r="I70" s="6">
        <f t="shared" ref="I70:I133" si="3">IF(F70&gt;50,0.2*H70,0.1*H70)</f>
        <v>0.49000000000000005</v>
      </c>
      <c r="J70" s="6" t="str">
        <f>'Sales Report Data'!I67</f>
        <v>Doug</v>
      </c>
      <c r="K70" s="6" t="str">
        <f>'Sales Report Data'!J67</f>
        <v>Smith</v>
      </c>
      <c r="L70" s="6" t="str">
        <f>'Sales Report Data'!K67</f>
        <v>NV</v>
      </c>
    </row>
    <row r="71" spans="2:12" ht="16" x14ac:dyDescent="0.35">
      <c r="B71" s="6" t="str">
        <f>'Sales Report Data'!A68</f>
        <v>May</v>
      </c>
      <c r="C71" s="6">
        <f>'Sales Report Data'!B68</f>
        <v>1067</v>
      </c>
      <c r="D71" s="6">
        <f>'Sales Report Data'!C68</f>
        <v>2877</v>
      </c>
      <c r="E71" s="6" t="str">
        <f>'Sales Report Data'!D68</f>
        <v>Net</v>
      </c>
      <c r="F71" s="6">
        <f>'Sales Report Data'!E68</f>
        <v>11.4</v>
      </c>
      <c r="G71" s="6">
        <f>'Sales Report Data'!F68</f>
        <v>16.3</v>
      </c>
      <c r="H71" s="6">
        <f t="shared" si="2"/>
        <v>4.9000000000000004</v>
      </c>
      <c r="I71" s="6">
        <f t="shared" si="3"/>
        <v>0.49000000000000005</v>
      </c>
      <c r="J71" s="6" t="str">
        <f>'Sales Report Data'!I68</f>
        <v>Doug</v>
      </c>
      <c r="K71" s="6" t="str">
        <f>'Sales Report Data'!J68</f>
        <v>Smith</v>
      </c>
      <c r="L71" s="6" t="str">
        <f>'Sales Report Data'!K68</f>
        <v>UT</v>
      </c>
    </row>
    <row r="72" spans="2:12" ht="16" x14ac:dyDescent="0.35">
      <c r="B72" s="6" t="str">
        <f>'Sales Report Data'!A69</f>
        <v>May</v>
      </c>
      <c r="C72" s="6">
        <f>'Sales Report Data'!B69</f>
        <v>1068</v>
      </c>
      <c r="D72" s="6">
        <f>'Sales Report Data'!C69</f>
        <v>6119</v>
      </c>
      <c r="E72" s="6" t="str">
        <f>'Sales Report Data'!D69</f>
        <v>Algea Killer 8 oz</v>
      </c>
      <c r="F72" s="6">
        <f>'Sales Report Data'!E69</f>
        <v>9</v>
      </c>
      <c r="G72" s="6">
        <f>'Sales Report Data'!F69</f>
        <v>14</v>
      </c>
      <c r="H72" s="6">
        <f t="shared" si="2"/>
        <v>5</v>
      </c>
      <c r="I72" s="6">
        <f t="shared" si="3"/>
        <v>0.5</v>
      </c>
      <c r="J72" s="6" t="str">
        <f>'Sales Report Data'!I69</f>
        <v>Juan</v>
      </c>
      <c r="K72" s="6" t="str">
        <f>'Sales Report Data'!J69</f>
        <v>Hernandez</v>
      </c>
      <c r="L72" s="6" t="str">
        <f>'Sales Report Data'!K69</f>
        <v>CA</v>
      </c>
    </row>
    <row r="73" spans="2:12" ht="16" x14ac:dyDescent="0.35">
      <c r="B73" s="6" t="str">
        <f>'Sales Report Data'!A70</f>
        <v>May</v>
      </c>
      <c r="C73" s="6">
        <f>'Sales Report Data'!B70</f>
        <v>1069</v>
      </c>
      <c r="D73" s="6">
        <f>'Sales Report Data'!C70</f>
        <v>1109</v>
      </c>
      <c r="E73" s="6" t="str">
        <f>'Sales Report Data'!D70</f>
        <v>Chlorine Test Kit</v>
      </c>
      <c r="F73" s="6">
        <f>'Sales Report Data'!E70</f>
        <v>3</v>
      </c>
      <c r="G73" s="6">
        <f>'Sales Report Data'!F70</f>
        <v>8</v>
      </c>
      <c r="H73" s="6">
        <f t="shared" si="2"/>
        <v>5</v>
      </c>
      <c r="I73" s="6">
        <f t="shared" si="3"/>
        <v>0.5</v>
      </c>
      <c r="J73" s="6" t="str">
        <f>'Sales Report Data'!I70</f>
        <v>Doug</v>
      </c>
      <c r="K73" s="6" t="str">
        <f>'Sales Report Data'!J70</f>
        <v>Smith</v>
      </c>
      <c r="L73" s="6" t="str">
        <f>'Sales Report Data'!K70</f>
        <v>AZ</v>
      </c>
    </row>
    <row r="74" spans="2:12" ht="16" x14ac:dyDescent="0.35">
      <c r="B74" s="6" t="str">
        <f>'Sales Report Data'!A71</f>
        <v>May</v>
      </c>
      <c r="C74" s="6">
        <f>'Sales Report Data'!B71</f>
        <v>1070</v>
      </c>
      <c r="D74" s="6">
        <f>'Sales Report Data'!C71</f>
        <v>2499</v>
      </c>
      <c r="E74" s="6" t="str">
        <f>'Sales Report Data'!D71</f>
        <v>8 ft Hose</v>
      </c>
      <c r="F74" s="6">
        <f>'Sales Report Data'!E71</f>
        <v>6.2</v>
      </c>
      <c r="G74" s="6">
        <f>'Sales Report Data'!F71</f>
        <v>9.1999999999999993</v>
      </c>
      <c r="H74" s="6">
        <f t="shared" si="2"/>
        <v>2.9999999999999991</v>
      </c>
      <c r="I74" s="6">
        <f t="shared" si="3"/>
        <v>0.29999999999999993</v>
      </c>
      <c r="J74" s="6" t="str">
        <f>'Sales Report Data'!I71</f>
        <v>Hellen</v>
      </c>
      <c r="K74" s="6" t="str">
        <f>'Sales Report Data'!J71</f>
        <v>Johnson</v>
      </c>
      <c r="L74" s="6" t="str">
        <f>'Sales Report Data'!K71</f>
        <v>AZ</v>
      </c>
    </row>
    <row r="75" spans="2:12" ht="16" x14ac:dyDescent="0.35">
      <c r="B75" s="6" t="str">
        <f>'Sales Report Data'!A72</f>
        <v>May</v>
      </c>
      <c r="C75" s="6">
        <f>'Sales Report Data'!B72</f>
        <v>1071</v>
      </c>
      <c r="D75" s="6">
        <f>'Sales Report Data'!C72</f>
        <v>1109</v>
      </c>
      <c r="E75" s="6" t="str">
        <f>'Sales Report Data'!D72</f>
        <v>Chlorine Test Kit</v>
      </c>
      <c r="F75" s="6">
        <f>'Sales Report Data'!E72</f>
        <v>3</v>
      </c>
      <c r="G75" s="6">
        <f>'Sales Report Data'!F72</f>
        <v>8</v>
      </c>
      <c r="H75" s="6">
        <f t="shared" si="2"/>
        <v>5</v>
      </c>
      <c r="I75" s="6">
        <f t="shared" si="3"/>
        <v>0.5</v>
      </c>
      <c r="J75" s="6" t="str">
        <f>'Sales Report Data'!I72</f>
        <v>Chalie</v>
      </c>
      <c r="K75" s="6" t="str">
        <f>'Sales Report Data'!J72</f>
        <v>Barns</v>
      </c>
      <c r="L75" s="6" t="str">
        <f>'Sales Report Data'!K72</f>
        <v>AZ</v>
      </c>
    </row>
    <row r="76" spans="2:12" ht="16" x14ac:dyDescent="0.35">
      <c r="B76" s="6" t="str">
        <f>'Sales Report Data'!A73</f>
        <v>May</v>
      </c>
      <c r="C76" s="6">
        <f>'Sales Report Data'!B73</f>
        <v>1072</v>
      </c>
      <c r="D76" s="6">
        <f>'Sales Report Data'!C73</f>
        <v>1109</v>
      </c>
      <c r="E76" s="6" t="str">
        <f>'Sales Report Data'!D73</f>
        <v>Chlorine Test Kit</v>
      </c>
      <c r="F76" s="6">
        <f>'Sales Report Data'!E73</f>
        <v>3</v>
      </c>
      <c r="G76" s="6">
        <f>'Sales Report Data'!F73</f>
        <v>8</v>
      </c>
      <c r="H76" s="6">
        <f t="shared" si="2"/>
        <v>5</v>
      </c>
      <c r="I76" s="6">
        <f t="shared" si="3"/>
        <v>0.5</v>
      </c>
      <c r="J76" s="6" t="str">
        <f>'Sales Report Data'!I73</f>
        <v>Doug</v>
      </c>
      <c r="K76" s="6" t="str">
        <f>'Sales Report Data'!J73</f>
        <v>Smith</v>
      </c>
      <c r="L76" s="6" t="str">
        <f>'Sales Report Data'!K73</f>
        <v>NV</v>
      </c>
    </row>
    <row r="77" spans="2:12" ht="16" x14ac:dyDescent="0.35">
      <c r="B77" s="6" t="str">
        <f>'Sales Report Data'!A74</f>
        <v>May</v>
      </c>
      <c r="C77" s="6">
        <f>'Sales Report Data'!B74</f>
        <v>1073</v>
      </c>
      <c r="D77" s="6">
        <f>'Sales Report Data'!C74</f>
        <v>6622</v>
      </c>
      <c r="E77" s="6" t="str">
        <f>'Sales Report Data'!D74</f>
        <v>5 Gal Chlorine</v>
      </c>
      <c r="F77" s="6">
        <f>'Sales Report Data'!E74</f>
        <v>42</v>
      </c>
      <c r="G77" s="6">
        <f>'Sales Report Data'!F74</f>
        <v>77</v>
      </c>
      <c r="H77" s="6">
        <f t="shared" si="2"/>
        <v>35</v>
      </c>
      <c r="I77" s="6">
        <f t="shared" si="3"/>
        <v>3.5</v>
      </c>
      <c r="J77" s="6" t="str">
        <f>'Sales Report Data'!I74</f>
        <v>Doug</v>
      </c>
      <c r="K77" s="6" t="str">
        <f>'Sales Report Data'!J74</f>
        <v>Smith</v>
      </c>
      <c r="L77" s="6" t="str">
        <f>'Sales Report Data'!K74</f>
        <v>CA</v>
      </c>
    </row>
    <row r="78" spans="2:12" ht="16" x14ac:dyDescent="0.35">
      <c r="B78" s="6" t="str">
        <f>'Sales Report Data'!A75</f>
        <v>May</v>
      </c>
      <c r="C78" s="6">
        <f>'Sales Report Data'!B75</f>
        <v>1074</v>
      </c>
      <c r="D78" s="6">
        <f>'Sales Report Data'!C75</f>
        <v>2877</v>
      </c>
      <c r="E78" s="6" t="str">
        <f>'Sales Report Data'!D75</f>
        <v>Net</v>
      </c>
      <c r="F78" s="6">
        <f>'Sales Report Data'!E75</f>
        <v>11.4</v>
      </c>
      <c r="G78" s="6">
        <f>'Sales Report Data'!F75</f>
        <v>16.3</v>
      </c>
      <c r="H78" s="6">
        <f t="shared" si="2"/>
        <v>4.9000000000000004</v>
      </c>
      <c r="I78" s="6">
        <f t="shared" si="3"/>
        <v>0.49000000000000005</v>
      </c>
      <c r="J78" s="6" t="str">
        <f>'Sales Report Data'!I75</f>
        <v>Doug</v>
      </c>
      <c r="K78" s="6" t="str">
        <f>'Sales Report Data'!J75</f>
        <v>Smith</v>
      </c>
      <c r="L78" s="6" t="str">
        <f>'Sales Report Data'!K75</f>
        <v>AZ</v>
      </c>
    </row>
    <row r="79" spans="2:12" ht="16" x14ac:dyDescent="0.35">
      <c r="B79" s="6" t="str">
        <f>'Sales Report Data'!A76</f>
        <v>May</v>
      </c>
      <c r="C79" s="6">
        <f>'Sales Report Data'!B76</f>
        <v>1075</v>
      </c>
      <c r="D79" s="6">
        <f>'Sales Report Data'!C76</f>
        <v>1109</v>
      </c>
      <c r="E79" s="6" t="str">
        <f>'Sales Report Data'!D76</f>
        <v>Chlorine Test Kit</v>
      </c>
      <c r="F79" s="6">
        <f>'Sales Report Data'!E76</f>
        <v>3</v>
      </c>
      <c r="G79" s="6">
        <f>'Sales Report Data'!F76</f>
        <v>8</v>
      </c>
      <c r="H79" s="6">
        <f t="shared" si="2"/>
        <v>5</v>
      </c>
      <c r="I79" s="6">
        <f t="shared" si="3"/>
        <v>0.5</v>
      </c>
      <c r="J79" s="6" t="str">
        <f>'Sales Report Data'!I76</f>
        <v>Hellen</v>
      </c>
      <c r="K79" s="6" t="str">
        <f>'Sales Report Data'!J76</f>
        <v>Johnson</v>
      </c>
      <c r="L79" s="6" t="str">
        <f>'Sales Report Data'!K76</f>
        <v>CA</v>
      </c>
    </row>
    <row r="80" spans="2:12" ht="16" x14ac:dyDescent="0.35">
      <c r="B80" s="6" t="str">
        <f>'Sales Report Data'!A77</f>
        <v>May</v>
      </c>
      <c r="C80" s="6">
        <f>'Sales Report Data'!B77</f>
        <v>1076</v>
      </c>
      <c r="D80" s="6">
        <f>'Sales Report Data'!C77</f>
        <v>1109</v>
      </c>
      <c r="E80" s="6" t="str">
        <f>'Sales Report Data'!D77</f>
        <v>Chlorine Test Kit</v>
      </c>
      <c r="F80" s="6">
        <f>'Sales Report Data'!E77</f>
        <v>3</v>
      </c>
      <c r="G80" s="6">
        <f>'Sales Report Data'!F77</f>
        <v>8</v>
      </c>
      <c r="H80" s="6">
        <f t="shared" si="2"/>
        <v>5</v>
      </c>
      <c r="I80" s="6">
        <f t="shared" si="3"/>
        <v>0.5</v>
      </c>
      <c r="J80" s="6" t="str">
        <f>'Sales Report Data'!I77</f>
        <v>Juan</v>
      </c>
      <c r="K80" s="6" t="str">
        <f>'Sales Report Data'!J77</f>
        <v>Hernandez</v>
      </c>
      <c r="L80" s="6" t="str">
        <f>'Sales Report Data'!K77</f>
        <v>AZ</v>
      </c>
    </row>
    <row r="81" spans="2:12" ht="16" x14ac:dyDescent="0.35">
      <c r="B81" s="6" t="str">
        <f>'Sales Report Data'!A78</f>
        <v>May</v>
      </c>
      <c r="C81" s="6">
        <f>'Sales Report Data'!B78</f>
        <v>1077</v>
      </c>
      <c r="D81" s="6">
        <f>'Sales Report Data'!C78</f>
        <v>9822</v>
      </c>
      <c r="E81" s="6" t="str">
        <f>'Sales Report Data'!D78</f>
        <v>Pool Cover</v>
      </c>
      <c r="F81" s="6">
        <f>'Sales Report Data'!E78</f>
        <v>58.3</v>
      </c>
      <c r="G81" s="6">
        <f>'Sales Report Data'!F78</f>
        <v>98.4</v>
      </c>
      <c r="H81" s="6">
        <f t="shared" si="2"/>
        <v>40.100000000000009</v>
      </c>
      <c r="I81" s="6">
        <f t="shared" si="3"/>
        <v>8.0200000000000014</v>
      </c>
      <c r="J81" s="6" t="str">
        <f>'Sales Report Data'!I78</f>
        <v>Hellen</v>
      </c>
      <c r="K81" s="6" t="str">
        <f>'Sales Report Data'!J78</f>
        <v>Johnson</v>
      </c>
      <c r="L81" s="6" t="str">
        <f>'Sales Report Data'!K78</f>
        <v>AZ</v>
      </c>
    </row>
    <row r="82" spans="2:12" ht="16" x14ac:dyDescent="0.35">
      <c r="B82" s="6" t="str">
        <f>'Sales Report Data'!A79</f>
        <v>May</v>
      </c>
      <c r="C82" s="6">
        <f>'Sales Report Data'!B79</f>
        <v>1078</v>
      </c>
      <c r="D82" s="6">
        <f>'Sales Report Data'!C79</f>
        <v>2877</v>
      </c>
      <c r="E82" s="6" t="str">
        <f>'Sales Report Data'!D79</f>
        <v>Net</v>
      </c>
      <c r="F82" s="6">
        <f>'Sales Report Data'!E79</f>
        <v>11.4</v>
      </c>
      <c r="G82" s="6">
        <f>'Sales Report Data'!F79</f>
        <v>16.3</v>
      </c>
      <c r="H82" s="6">
        <f t="shared" si="2"/>
        <v>4.9000000000000004</v>
      </c>
      <c r="I82" s="6">
        <f t="shared" si="3"/>
        <v>0.49000000000000005</v>
      </c>
      <c r="J82" s="6" t="str">
        <f>'Sales Report Data'!I79</f>
        <v>Juan</v>
      </c>
      <c r="K82" s="6" t="str">
        <f>'Sales Report Data'!J79</f>
        <v>Hernandez</v>
      </c>
      <c r="L82" s="6" t="str">
        <f>'Sales Report Data'!K79</f>
        <v>NV</v>
      </c>
    </row>
    <row r="83" spans="2:12" ht="16" x14ac:dyDescent="0.35">
      <c r="B83" s="6" t="str">
        <f>'Sales Report Data'!A80</f>
        <v>June</v>
      </c>
      <c r="C83" s="6">
        <f>'Sales Report Data'!B80</f>
        <v>1079</v>
      </c>
      <c r="D83" s="6">
        <f>'Sales Report Data'!C80</f>
        <v>2877</v>
      </c>
      <c r="E83" s="6" t="str">
        <f>'Sales Report Data'!D80</f>
        <v>Net</v>
      </c>
      <c r="F83" s="6">
        <f>'Sales Report Data'!E80</f>
        <v>11.4</v>
      </c>
      <c r="G83" s="6">
        <f>'Sales Report Data'!F80</f>
        <v>16.3</v>
      </c>
      <c r="H83" s="6">
        <f t="shared" si="2"/>
        <v>4.9000000000000004</v>
      </c>
      <c r="I83" s="6">
        <f t="shared" si="3"/>
        <v>0.49000000000000005</v>
      </c>
      <c r="J83" s="6" t="str">
        <f>'Sales Report Data'!I80</f>
        <v>Juan</v>
      </c>
      <c r="K83" s="6" t="str">
        <f>'Sales Report Data'!J80</f>
        <v>Hernandez</v>
      </c>
      <c r="L83" s="6" t="str">
        <f>'Sales Report Data'!K80</f>
        <v>NM</v>
      </c>
    </row>
    <row r="84" spans="2:12" ht="16" x14ac:dyDescent="0.35">
      <c r="B84" s="6" t="str">
        <f>'Sales Report Data'!A81</f>
        <v>June</v>
      </c>
      <c r="C84" s="6">
        <f>'Sales Report Data'!B81</f>
        <v>1080</v>
      </c>
      <c r="D84" s="6">
        <f>'Sales Report Data'!C81</f>
        <v>4421</v>
      </c>
      <c r="E84" s="6" t="str">
        <f>'Sales Report Data'!D81</f>
        <v>Skimmer</v>
      </c>
      <c r="F84" s="6">
        <f>'Sales Report Data'!E81</f>
        <v>45</v>
      </c>
      <c r="G84" s="6">
        <f>'Sales Report Data'!F81</f>
        <v>87</v>
      </c>
      <c r="H84" s="6">
        <f t="shared" si="2"/>
        <v>42</v>
      </c>
      <c r="I84" s="6">
        <f t="shared" si="3"/>
        <v>4.2</v>
      </c>
      <c r="J84" s="6" t="str">
        <f>'Sales Report Data'!I81</f>
        <v>Doug</v>
      </c>
      <c r="K84" s="6" t="str">
        <f>'Sales Report Data'!J81</f>
        <v>Smith</v>
      </c>
      <c r="L84" s="6" t="str">
        <f>'Sales Report Data'!K81</f>
        <v>CA</v>
      </c>
    </row>
    <row r="85" spans="2:12" ht="16" x14ac:dyDescent="0.35">
      <c r="B85" s="6" t="str">
        <f>'Sales Report Data'!A82</f>
        <v>June</v>
      </c>
      <c r="C85" s="6">
        <f>'Sales Report Data'!B82</f>
        <v>1081</v>
      </c>
      <c r="D85" s="6">
        <f>'Sales Report Data'!C82</f>
        <v>6119</v>
      </c>
      <c r="E85" s="6" t="str">
        <f>'Sales Report Data'!D82</f>
        <v>Algea Killer 8 oz</v>
      </c>
      <c r="F85" s="6">
        <f>'Sales Report Data'!E82</f>
        <v>9</v>
      </c>
      <c r="G85" s="6">
        <f>'Sales Report Data'!F82</f>
        <v>14</v>
      </c>
      <c r="H85" s="6">
        <f t="shared" si="2"/>
        <v>5</v>
      </c>
      <c r="I85" s="6">
        <f t="shared" si="3"/>
        <v>0.5</v>
      </c>
      <c r="J85" s="6" t="str">
        <f>'Sales Report Data'!I82</f>
        <v>Doug</v>
      </c>
      <c r="K85" s="6" t="str">
        <f>'Sales Report Data'!J82</f>
        <v>Smith</v>
      </c>
      <c r="L85" s="6" t="str">
        <f>'Sales Report Data'!K82</f>
        <v>UT</v>
      </c>
    </row>
    <row r="86" spans="2:12" ht="16" x14ac:dyDescent="0.35">
      <c r="B86" s="6" t="str">
        <f>'Sales Report Data'!A83</f>
        <v>June</v>
      </c>
      <c r="C86" s="6">
        <f>'Sales Report Data'!B83</f>
        <v>1082</v>
      </c>
      <c r="D86" s="6">
        <f>'Sales Report Data'!C83</f>
        <v>1109</v>
      </c>
      <c r="E86" s="6" t="str">
        <f>'Sales Report Data'!D83</f>
        <v>Chlorine Test Kit</v>
      </c>
      <c r="F86" s="6">
        <f>'Sales Report Data'!E83</f>
        <v>3</v>
      </c>
      <c r="G86" s="6">
        <f>'Sales Report Data'!F83</f>
        <v>8</v>
      </c>
      <c r="H86" s="6">
        <f t="shared" si="2"/>
        <v>5</v>
      </c>
      <c r="I86" s="6">
        <f t="shared" si="3"/>
        <v>0.5</v>
      </c>
      <c r="J86" s="6" t="str">
        <f>'Sales Report Data'!I83</f>
        <v>Chalie</v>
      </c>
      <c r="K86" s="6" t="str">
        <f>'Sales Report Data'!J83</f>
        <v>Barns</v>
      </c>
      <c r="L86" s="6" t="str">
        <f>'Sales Report Data'!K83</f>
        <v>CA</v>
      </c>
    </row>
    <row r="87" spans="2:12" ht="16" x14ac:dyDescent="0.35">
      <c r="B87" s="6" t="str">
        <f>'Sales Report Data'!A84</f>
        <v>June</v>
      </c>
      <c r="C87" s="6">
        <f>'Sales Report Data'!B84</f>
        <v>1083</v>
      </c>
      <c r="D87" s="6">
        <f>'Sales Report Data'!C84</f>
        <v>1109</v>
      </c>
      <c r="E87" s="6" t="str">
        <f>'Sales Report Data'!D84</f>
        <v>Chlorine Test Kit</v>
      </c>
      <c r="F87" s="6">
        <f>'Sales Report Data'!E84</f>
        <v>3</v>
      </c>
      <c r="G87" s="6">
        <f>'Sales Report Data'!F84</f>
        <v>8</v>
      </c>
      <c r="H87" s="6">
        <f t="shared" si="2"/>
        <v>5</v>
      </c>
      <c r="I87" s="6">
        <f t="shared" si="3"/>
        <v>0.5</v>
      </c>
      <c r="J87" s="6" t="str">
        <f>'Sales Report Data'!I84</f>
        <v>Chalie</v>
      </c>
      <c r="K87" s="6" t="str">
        <f>'Sales Report Data'!J84</f>
        <v>Barns</v>
      </c>
      <c r="L87" s="6" t="str">
        <f>'Sales Report Data'!K84</f>
        <v>NV</v>
      </c>
    </row>
    <row r="88" spans="2:12" ht="16" x14ac:dyDescent="0.35">
      <c r="B88" s="6" t="str">
        <f>'Sales Report Data'!A85</f>
        <v>June</v>
      </c>
      <c r="C88" s="6">
        <f>'Sales Report Data'!B85</f>
        <v>1084</v>
      </c>
      <c r="D88" s="6">
        <f>'Sales Report Data'!C85</f>
        <v>6119</v>
      </c>
      <c r="E88" s="6" t="str">
        <f>'Sales Report Data'!D85</f>
        <v>Algea Killer 8 oz</v>
      </c>
      <c r="F88" s="6">
        <f>'Sales Report Data'!E85</f>
        <v>9</v>
      </c>
      <c r="G88" s="6">
        <f>'Sales Report Data'!F85</f>
        <v>14</v>
      </c>
      <c r="H88" s="6">
        <f t="shared" si="2"/>
        <v>5</v>
      </c>
      <c r="I88" s="6">
        <f t="shared" si="3"/>
        <v>0.5</v>
      </c>
      <c r="J88" s="6" t="str">
        <f>'Sales Report Data'!I85</f>
        <v>Chalie</v>
      </c>
      <c r="K88" s="6" t="str">
        <f>'Sales Report Data'!J85</f>
        <v>Barns</v>
      </c>
      <c r="L88" s="6" t="str">
        <f>'Sales Report Data'!K85</f>
        <v>AZ</v>
      </c>
    </row>
    <row r="89" spans="2:12" ht="16" x14ac:dyDescent="0.35">
      <c r="B89" s="6" t="str">
        <f>'Sales Report Data'!A86</f>
        <v>June</v>
      </c>
      <c r="C89" s="6">
        <f>'Sales Report Data'!B86</f>
        <v>1085</v>
      </c>
      <c r="D89" s="6">
        <f>'Sales Report Data'!C86</f>
        <v>9822</v>
      </c>
      <c r="E89" s="6" t="str">
        <f>'Sales Report Data'!D86</f>
        <v>Pool Cover</v>
      </c>
      <c r="F89" s="6">
        <f>'Sales Report Data'!E86</f>
        <v>58.3</v>
      </c>
      <c r="G89" s="6">
        <f>'Sales Report Data'!F86</f>
        <v>98.4</v>
      </c>
      <c r="H89" s="6">
        <f t="shared" si="2"/>
        <v>40.100000000000009</v>
      </c>
      <c r="I89" s="6">
        <f t="shared" si="3"/>
        <v>8.0200000000000014</v>
      </c>
      <c r="J89" s="6" t="str">
        <f>'Sales Report Data'!I86</f>
        <v>Doug</v>
      </c>
      <c r="K89" s="6" t="str">
        <f>'Sales Report Data'!J86</f>
        <v>Smith</v>
      </c>
      <c r="L89" s="6" t="str">
        <f>'Sales Report Data'!K86</f>
        <v>NV</v>
      </c>
    </row>
    <row r="90" spans="2:12" ht="16" x14ac:dyDescent="0.35">
      <c r="B90" s="6" t="str">
        <f>'Sales Report Data'!A87</f>
        <v>June</v>
      </c>
      <c r="C90" s="6">
        <f>'Sales Report Data'!B87</f>
        <v>1086</v>
      </c>
      <c r="D90" s="6">
        <f>'Sales Report Data'!C87</f>
        <v>1109</v>
      </c>
      <c r="E90" s="6" t="str">
        <f>'Sales Report Data'!D87</f>
        <v>Chlorine Test Kit</v>
      </c>
      <c r="F90" s="6">
        <f>'Sales Report Data'!E87</f>
        <v>3</v>
      </c>
      <c r="G90" s="6">
        <f>'Sales Report Data'!F87</f>
        <v>8</v>
      </c>
      <c r="H90" s="6">
        <f t="shared" si="2"/>
        <v>5</v>
      </c>
      <c r="I90" s="6">
        <f t="shared" si="3"/>
        <v>0.5</v>
      </c>
      <c r="J90" s="6" t="str">
        <f>'Sales Report Data'!I87</f>
        <v>Hellen</v>
      </c>
      <c r="K90" s="6" t="str">
        <f>'Sales Report Data'!J87</f>
        <v>Johnson</v>
      </c>
      <c r="L90" s="6" t="str">
        <f>'Sales Report Data'!K87</f>
        <v>AZ</v>
      </c>
    </row>
    <row r="91" spans="2:12" ht="16" x14ac:dyDescent="0.35">
      <c r="B91" s="6" t="str">
        <f>'Sales Report Data'!A88</f>
        <v>June</v>
      </c>
      <c r="C91" s="6">
        <f>'Sales Report Data'!B88</f>
        <v>1087</v>
      </c>
      <c r="D91" s="6">
        <f>'Sales Report Data'!C88</f>
        <v>2499</v>
      </c>
      <c r="E91" s="6" t="str">
        <f>'Sales Report Data'!D88</f>
        <v>8 ft Hose</v>
      </c>
      <c r="F91" s="6">
        <f>'Sales Report Data'!E88</f>
        <v>6.2</v>
      </c>
      <c r="G91" s="6">
        <f>'Sales Report Data'!F88</f>
        <v>9.1999999999999993</v>
      </c>
      <c r="H91" s="6">
        <f t="shared" si="2"/>
        <v>2.9999999999999991</v>
      </c>
      <c r="I91" s="6">
        <f t="shared" si="3"/>
        <v>0.29999999999999993</v>
      </c>
      <c r="J91" s="6" t="str">
        <f>'Sales Report Data'!I88</f>
        <v>Chalie</v>
      </c>
      <c r="K91" s="6" t="str">
        <f>'Sales Report Data'!J88</f>
        <v>Barns</v>
      </c>
      <c r="L91" s="6" t="str">
        <f>'Sales Report Data'!K88</f>
        <v>CA</v>
      </c>
    </row>
    <row r="92" spans="2:12" ht="16" x14ac:dyDescent="0.35">
      <c r="B92" s="6" t="str">
        <f>'Sales Report Data'!A89</f>
        <v>June</v>
      </c>
      <c r="C92" s="6">
        <f>'Sales Report Data'!B89</f>
        <v>1088</v>
      </c>
      <c r="D92" s="6">
        <f>'Sales Report Data'!C89</f>
        <v>2499</v>
      </c>
      <c r="E92" s="6" t="str">
        <f>'Sales Report Data'!D89</f>
        <v>8 ft Hose</v>
      </c>
      <c r="F92" s="6">
        <f>'Sales Report Data'!E89</f>
        <v>6.2</v>
      </c>
      <c r="G92" s="6">
        <f>'Sales Report Data'!F89</f>
        <v>9.1999999999999993</v>
      </c>
      <c r="H92" s="6">
        <f t="shared" si="2"/>
        <v>2.9999999999999991</v>
      </c>
      <c r="I92" s="6">
        <f t="shared" si="3"/>
        <v>0.29999999999999993</v>
      </c>
      <c r="J92" s="6" t="str">
        <f>'Sales Report Data'!I89</f>
        <v>Chalie</v>
      </c>
      <c r="K92" s="6" t="str">
        <f>'Sales Report Data'!J89</f>
        <v>Barns</v>
      </c>
      <c r="L92" s="6" t="str">
        <f>'Sales Report Data'!K89</f>
        <v>NM</v>
      </c>
    </row>
    <row r="93" spans="2:12" ht="16" x14ac:dyDescent="0.35">
      <c r="B93" s="6" t="str">
        <f>'Sales Report Data'!A90</f>
        <v>June</v>
      </c>
      <c r="C93" s="6">
        <f>'Sales Report Data'!B90</f>
        <v>1089</v>
      </c>
      <c r="D93" s="6">
        <f>'Sales Report Data'!C90</f>
        <v>6119</v>
      </c>
      <c r="E93" s="6" t="str">
        <f>'Sales Report Data'!D90</f>
        <v>Algea Killer 8 oz</v>
      </c>
      <c r="F93" s="6">
        <f>'Sales Report Data'!E90</f>
        <v>9</v>
      </c>
      <c r="G93" s="6">
        <f>'Sales Report Data'!F90</f>
        <v>14</v>
      </c>
      <c r="H93" s="6">
        <f t="shared" si="2"/>
        <v>5</v>
      </c>
      <c r="I93" s="6">
        <f t="shared" si="3"/>
        <v>0.5</v>
      </c>
      <c r="J93" s="6" t="str">
        <f>'Sales Report Data'!I90</f>
        <v>Doug</v>
      </c>
      <c r="K93" s="6" t="str">
        <f>'Sales Report Data'!J90</f>
        <v>Smith</v>
      </c>
      <c r="L93" s="6" t="str">
        <f>'Sales Report Data'!K90</f>
        <v>NV</v>
      </c>
    </row>
    <row r="94" spans="2:12" ht="16" x14ac:dyDescent="0.35">
      <c r="B94" s="6" t="str">
        <f>'Sales Report Data'!A91</f>
        <v>June</v>
      </c>
      <c r="C94" s="6">
        <f>'Sales Report Data'!B91</f>
        <v>1090</v>
      </c>
      <c r="D94" s="6">
        <f>'Sales Report Data'!C91</f>
        <v>2877</v>
      </c>
      <c r="E94" s="6" t="str">
        <f>'Sales Report Data'!D91</f>
        <v>Net</v>
      </c>
      <c r="F94" s="6">
        <f>'Sales Report Data'!E91</f>
        <v>11.4</v>
      </c>
      <c r="G94" s="6">
        <f>'Sales Report Data'!F91</f>
        <v>16.3</v>
      </c>
      <c r="H94" s="6">
        <f t="shared" si="2"/>
        <v>4.9000000000000004</v>
      </c>
      <c r="I94" s="6">
        <f t="shared" si="3"/>
        <v>0.49000000000000005</v>
      </c>
      <c r="J94" s="6" t="str">
        <f>'Sales Report Data'!I91</f>
        <v>Chalie</v>
      </c>
      <c r="K94" s="6" t="str">
        <f>'Sales Report Data'!J91</f>
        <v>Barns</v>
      </c>
      <c r="L94" s="6" t="str">
        <f>'Sales Report Data'!K91</f>
        <v>CA</v>
      </c>
    </row>
    <row r="95" spans="2:12" ht="16" x14ac:dyDescent="0.35">
      <c r="B95" s="6" t="str">
        <f>'Sales Report Data'!A92</f>
        <v>June</v>
      </c>
      <c r="C95" s="6">
        <f>'Sales Report Data'!B92</f>
        <v>1091</v>
      </c>
      <c r="D95" s="6">
        <f>'Sales Report Data'!C92</f>
        <v>2877</v>
      </c>
      <c r="E95" s="6" t="str">
        <f>'Sales Report Data'!D92</f>
        <v>Net</v>
      </c>
      <c r="F95" s="6">
        <f>'Sales Report Data'!E92</f>
        <v>11.4</v>
      </c>
      <c r="G95" s="6">
        <f>'Sales Report Data'!F92</f>
        <v>16.3</v>
      </c>
      <c r="H95" s="6">
        <f t="shared" si="2"/>
        <v>4.9000000000000004</v>
      </c>
      <c r="I95" s="6">
        <f t="shared" si="3"/>
        <v>0.49000000000000005</v>
      </c>
      <c r="J95" s="6" t="str">
        <f>'Sales Report Data'!I92</f>
        <v>Hellen</v>
      </c>
      <c r="K95" s="6" t="str">
        <f>'Sales Report Data'!J92</f>
        <v>Johnson</v>
      </c>
      <c r="L95" s="6" t="str">
        <f>'Sales Report Data'!K92</f>
        <v>NV</v>
      </c>
    </row>
    <row r="96" spans="2:12" ht="16" x14ac:dyDescent="0.35">
      <c r="B96" s="6" t="str">
        <f>'Sales Report Data'!A93</f>
        <v>June</v>
      </c>
      <c r="C96" s="6">
        <f>'Sales Report Data'!B93</f>
        <v>1092</v>
      </c>
      <c r="D96" s="6">
        <f>'Sales Report Data'!C93</f>
        <v>2877</v>
      </c>
      <c r="E96" s="6" t="str">
        <f>'Sales Report Data'!D93</f>
        <v>Net</v>
      </c>
      <c r="F96" s="6">
        <f>'Sales Report Data'!E93</f>
        <v>11.4</v>
      </c>
      <c r="G96" s="6">
        <f>'Sales Report Data'!F93</f>
        <v>16.3</v>
      </c>
      <c r="H96" s="6">
        <f t="shared" si="2"/>
        <v>4.9000000000000004</v>
      </c>
      <c r="I96" s="6">
        <f t="shared" si="3"/>
        <v>0.49000000000000005</v>
      </c>
      <c r="J96" s="6" t="str">
        <f>'Sales Report Data'!I93</f>
        <v>Doug</v>
      </c>
      <c r="K96" s="6" t="str">
        <f>'Sales Report Data'!J93</f>
        <v>Smith</v>
      </c>
      <c r="L96" s="6" t="str">
        <f>'Sales Report Data'!K93</f>
        <v>CA</v>
      </c>
    </row>
    <row r="97" spans="2:12" ht="16" x14ac:dyDescent="0.35">
      <c r="B97" s="6" t="str">
        <f>'Sales Report Data'!A94</f>
        <v>June</v>
      </c>
      <c r="C97" s="6">
        <f>'Sales Report Data'!B94</f>
        <v>1093</v>
      </c>
      <c r="D97" s="6">
        <f>'Sales Report Data'!C94</f>
        <v>6119</v>
      </c>
      <c r="E97" s="6" t="str">
        <f>'Sales Report Data'!D94</f>
        <v>Algea Killer 8 oz</v>
      </c>
      <c r="F97" s="6">
        <f>'Sales Report Data'!E94</f>
        <v>9</v>
      </c>
      <c r="G97" s="6">
        <f>'Sales Report Data'!F94</f>
        <v>14</v>
      </c>
      <c r="H97" s="6">
        <f t="shared" si="2"/>
        <v>5</v>
      </c>
      <c r="I97" s="6">
        <f t="shared" si="3"/>
        <v>0.5</v>
      </c>
      <c r="J97" s="6" t="str">
        <f>'Sales Report Data'!I94</f>
        <v>Juan</v>
      </c>
      <c r="K97" s="6" t="str">
        <f>'Sales Report Data'!J94</f>
        <v>Hernandez</v>
      </c>
      <c r="L97" s="6" t="str">
        <f>'Sales Report Data'!K94</f>
        <v>AZ</v>
      </c>
    </row>
    <row r="98" spans="2:12" ht="16" x14ac:dyDescent="0.35">
      <c r="B98" s="6" t="str">
        <f>'Sales Report Data'!A95</f>
        <v>June</v>
      </c>
      <c r="C98" s="6">
        <f>'Sales Report Data'!B95</f>
        <v>1094</v>
      </c>
      <c r="D98" s="6">
        <f>'Sales Report Data'!C95</f>
        <v>6119</v>
      </c>
      <c r="E98" s="6" t="str">
        <f>'Sales Report Data'!D95</f>
        <v>Algea Killer 8 oz</v>
      </c>
      <c r="F98" s="6">
        <f>'Sales Report Data'!E95</f>
        <v>9</v>
      </c>
      <c r="G98" s="6">
        <f>'Sales Report Data'!F95</f>
        <v>14</v>
      </c>
      <c r="H98" s="6">
        <f t="shared" si="2"/>
        <v>5</v>
      </c>
      <c r="I98" s="6">
        <f t="shared" si="3"/>
        <v>0.5</v>
      </c>
      <c r="J98" s="6" t="str">
        <f>'Sales Report Data'!I95</f>
        <v>Doug</v>
      </c>
      <c r="K98" s="6" t="str">
        <f>'Sales Report Data'!J95</f>
        <v>Smith</v>
      </c>
      <c r="L98" s="6" t="str">
        <f>'Sales Report Data'!K95</f>
        <v>CA</v>
      </c>
    </row>
    <row r="99" spans="2:12" ht="16" x14ac:dyDescent="0.35">
      <c r="B99" s="6" t="str">
        <f>'Sales Report Data'!A96</f>
        <v>June</v>
      </c>
      <c r="C99" s="6">
        <f>'Sales Report Data'!B96</f>
        <v>1095</v>
      </c>
      <c r="D99" s="6">
        <f>'Sales Report Data'!C96</f>
        <v>2499</v>
      </c>
      <c r="E99" s="6" t="str">
        <f>'Sales Report Data'!D96</f>
        <v>8 ft Hose</v>
      </c>
      <c r="F99" s="6">
        <f>'Sales Report Data'!E96</f>
        <v>6.2</v>
      </c>
      <c r="G99" s="6">
        <f>'Sales Report Data'!F96</f>
        <v>9.1999999999999993</v>
      </c>
      <c r="H99" s="6">
        <f t="shared" si="2"/>
        <v>2.9999999999999991</v>
      </c>
      <c r="I99" s="6">
        <f t="shared" si="3"/>
        <v>0.29999999999999993</v>
      </c>
      <c r="J99" s="6" t="str">
        <f>'Sales Report Data'!I96</f>
        <v>Hellen</v>
      </c>
      <c r="K99" s="6" t="str">
        <f>'Sales Report Data'!J96</f>
        <v>Johnson</v>
      </c>
      <c r="L99" s="6" t="str">
        <f>'Sales Report Data'!K96</f>
        <v>AZ</v>
      </c>
    </row>
    <row r="100" spans="2:12" ht="16" x14ac:dyDescent="0.35">
      <c r="B100" s="6" t="str">
        <f>'Sales Report Data'!A97</f>
        <v>June</v>
      </c>
      <c r="C100" s="6">
        <f>'Sales Report Data'!B97</f>
        <v>1096</v>
      </c>
      <c r="D100" s="6">
        <f>'Sales Report Data'!C97</f>
        <v>6119</v>
      </c>
      <c r="E100" s="6" t="str">
        <f>'Sales Report Data'!D97</f>
        <v>Algea Killer 8 oz</v>
      </c>
      <c r="F100" s="6">
        <f>'Sales Report Data'!E97</f>
        <v>9</v>
      </c>
      <c r="G100" s="6">
        <f>'Sales Report Data'!F97</f>
        <v>14</v>
      </c>
      <c r="H100" s="6">
        <f t="shared" si="2"/>
        <v>5</v>
      </c>
      <c r="I100" s="6">
        <f t="shared" si="3"/>
        <v>0.5</v>
      </c>
      <c r="J100" s="6" t="str">
        <f>'Sales Report Data'!I97</f>
        <v>Doug</v>
      </c>
      <c r="K100" s="6" t="str">
        <f>'Sales Report Data'!J97</f>
        <v>Smith</v>
      </c>
      <c r="L100" s="6" t="str">
        <f>'Sales Report Data'!K97</f>
        <v>AZ</v>
      </c>
    </row>
    <row r="101" spans="2:12" ht="16" x14ac:dyDescent="0.35">
      <c r="B101" s="6" t="str">
        <f>'Sales Report Data'!A98</f>
        <v>June</v>
      </c>
      <c r="C101" s="6">
        <f>'Sales Report Data'!B98</f>
        <v>1097</v>
      </c>
      <c r="D101" s="6">
        <f>'Sales Report Data'!C98</f>
        <v>9212</v>
      </c>
      <c r="E101" s="6" t="str">
        <f>'Sales Report Data'!D98</f>
        <v>1 Gal Muratic Acid</v>
      </c>
      <c r="F101" s="6">
        <f>'Sales Report Data'!E98</f>
        <v>4</v>
      </c>
      <c r="G101" s="6">
        <f>'Sales Report Data'!F98</f>
        <v>7</v>
      </c>
      <c r="H101" s="6">
        <f t="shared" si="2"/>
        <v>3</v>
      </c>
      <c r="I101" s="6">
        <f t="shared" si="3"/>
        <v>0.30000000000000004</v>
      </c>
      <c r="J101" s="6" t="str">
        <f>'Sales Report Data'!I98</f>
        <v>Hellen</v>
      </c>
      <c r="K101" s="6" t="str">
        <f>'Sales Report Data'!J98</f>
        <v>Johnson</v>
      </c>
      <c r="L101" s="6" t="str">
        <f>'Sales Report Data'!K98</f>
        <v>NV</v>
      </c>
    </row>
    <row r="102" spans="2:12" ht="16" x14ac:dyDescent="0.35">
      <c r="B102" s="6" t="str">
        <f>'Sales Report Data'!A99</f>
        <v>June</v>
      </c>
      <c r="C102" s="6">
        <f>'Sales Report Data'!B99</f>
        <v>1098</v>
      </c>
      <c r="D102" s="6">
        <f>'Sales Report Data'!C99</f>
        <v>2877</v>
      </c>
      <c r="E102" s="6" t="str">
        <f>'Sales Report Data'!D99</f>
        <v>Net</v>
      </c>
      <c r="F102" s="6">
        <f>'Sales Report Data'!E99</f>
        <v>11.4</v>
      </c>
      <c r="G102" s="6">
        <f>'Sales Report Data'!F99</f>
        <v>16.3</v>
      </c>
      <c r="H102" s="6">
        <f t="shared" si="2"/>
        <v>4.9000000000000004</v>
      </c>
      <c r="I102" s="6">
        <f t="shared" si="3"/>
        <v>0.49000000000000005</v>
      </c>
      <c r="J102" s="6" t="str">
        <f>'Sales Report Data'!I99</f>
        <v>Juan</v>
      </c>
      <c r="K102" s="6" t="str">
        <f>'Sales Report Data'!J99</f>
        <v>Hernandez</v>
      </c>
      <c r="L102" s="6" t="str">
        <f>'Sales Report Data'!K99</f>
        <v>NM</v>
      </c>
    </row>
    <row r="103" spans="2:12" ht="16" x14ac:dyDescent="0.35">
      <c r="B103" s="6" t="str">
        <f>'Sales Report Data'!A100</f>
        <v>July</v>
      </c>
      <c r="C103" s="6">
        <f>'Sales Report Data'!B100</f>
        <v>1099</v>
      </c>
      <c r="D103" s="6">
        <f>'Sales Report Data'!C100</f>
        <v>2877</v>
      </c>
      <c r="E103" s="6" t="str">
        <f>'Sales Report Data'!D100</f>
        <v>Net</v>
      </c>
      <c r="F103" s="6">
        <f>'Sales Report Data'!E100</f>
        <v>11.4</v>
      </c>
      <c r="G103" s="6">
        <f>'Sales Report Data'!F100</f>
        <v>16.3</v>
      </c>
      <c r="H103" s="6">
        <f t="shared" si="2"/>
        <v>4.9000000000000004</v>
      </c>
      <c r="I103" s="6">
        <f t="shared" si="3"/>
        <v>0.49000000000000005</v>
      </c>
      <c r="J103" s="6" t="str">
        <f>'Sales Report Data'!I100</f>
        <v>Doug</v>
      </c>
      <c r="K103" s="6" t="str">
        <f>'Sales Report Data'!J100</f>
        <v>Smith</v>
      </c>
      <c r="L103" s="6" t="str">
        <f>'Sales Report Data'!K100</f>
        <v>CA</v>
      </c>
    </row>
    <row r="104" spans="2:12" ht="16" x14ac:dyDescent="0.35">
      <c r="B104" s="6" t="str">
        <f>'Sales Report Data'!A101</f>
        <v>July</v>
      </c>
      <c r="C104" s="6">
        <f>'Sales Report Data'!B101</f>
        <v>1100</v>
      </c>
      <c r="D104" s="6">
        <f>'Sales Report Data'!C101</f>
        <v>6119</v>
      </c>
      <c r="E104" s="6" t="str">
        <f>'Sales Report Data'!D101</f>
        <v>Algea Killer 8 oz</v>
      </c>
      <c r="F104" s="6">
        <f>'Sales Report Data'!E101</f>
        <v>9</v>
      </c>
      <c r="G104" s="6">
        <f>'Sales Report Data'!F101</f>
        <v>14</v>
      </c>
      <c r="H104" s="6">
        <f t="shared" si="2"/>
        <v>5</v>
      </c>
      <c r="I104" s="6">
        <f t="shared" si="3"/>
        <v>0.5</v>
      </c>
      <c r="J104" s="6" t="str">
        <f>'Sales Report Data'!I101</f>
        <v>Chalie</v>
      </c>
      <c r="K104" s="6" t="str">
        <f>'Sales Report Data'!J101</f>
        <v>Barns</v>
      </c>
      <c r="L104" s="6" t="str">
        <f>'Sales Report Data'!K101</f>
        <v>UT</v>
      </c>
    </row>
    <row r="105" spans="2:12" ht="16" x14ac:dyDescent="0.35">
      <c r="B105" s="6" t="str">
        <f>'Sales Report Data'!A102</f>
        <v>July</v>
      </c>
      <c r="C105" s="6">
        <f>'Sales Report Data'!B102</f>
        <v>1101</v>
      </c>
      <c r="D105" s="6">
        <f>'Sales Report Data'!C102</f>
        <v>2499</v>
      </c>
      <c r="E105" s="6" t="str">
        <f>'Sales Report Data'!D102</f>
        <v>8 ft Hose</v>
      </c>
      <c r="F105" s="6">
        <f>'Sales Report Data'!E102</f>
        <v>6.2</v>
      </c>
      <c r="G105" s="6">
        <f>'Sales Report Data'!F102</f>
        <v>9.1999999999999993</v>
      </c>
      <c r="H105" s="6">
        <f t="shared" si="2"/>
        <v>2.9999999999999991</v>
      </c>
      <c r="I105" s="6">
        <f t="shared" si="3"/>
        <v>0.29999999999999993</v>
      </c>
      <c r="J105" s="6" t="str">
        <f>'Sales Report Data'!I102</f>
        <v>Doug</v>
      </c>
      <c r="K105" s="6" t="str">
        <f>'Sales Report Data'!J102</f>
        <v>Smith</v>
      </c>
      <c r="L105" s="6" t="str">
        <f>'Sales Report Data'!K102</f>
        <v>CA</v>
      </c>
    </row>
    <row r="106" spans="2:12" ht="16" x14ac:dyDescent="0.35">
      <c r="B106" s="6" t="str">
        <f>'Sales Report Data'!A103</f>
        <v>July</v>
      </c>
      <c r="C106" s="6">
        <f>'Sales Report Data'!B103</f>
        <v>1102</v>
      </c>
      <c r="D106" s="6">
        <f>'Sales Report Data'!C103</f>
        <v>2242</v>
      </c>
      <c r="E106" s="6" t="str">
        <f>'Sales Report Data'!D103</f>
        <v>AutoVac</v>
      </c>
      <c r="F106" s="6">
        <f>'Sales Report Data'!E103</f>
        <v>60</v>
      </c>
      <c r="G106" s="6">
        <f>'Sales Report Data'!F103</f>
        <v>124</v>
      </c>
      <c r="H106" s="6">
        <f t="shared" si="2"/>
        <v>64</v>
      </c>
      <c r="I106" s="6">
        <f t="shared" si="3"/>
        <v>12.8</v>
      </c>
      <c r="J106" s="6" t="str">
        <f>'Sales Report Data'!I103</f>
        <v>Juan</v>
      </c>
      <c r="K106" s="6" t="str">
        <f>'Sales Report Data'!J103</f>
        <v>Hernandez</v>
      </c>
      <c r="L106" s="6" t="str">
        <f>'Sales Report Data'!K103</f>
        <v>NV</v>
      </c>
    </row>
    <row r="107" spans="2:12" ht="16" x14ac:dyDescent="0.35">
      <c r="B107" s="6" t="str">
        <f>'Sales Report Data'!A104</f>
        <v>July</v>
      </c>
      <c r="C107" s="6">
        <f>'Sales Report Data'!B104</f>
        <v>1103</v>
      </c>
      <c r="D107" s="6">
        <f>'Sales Report Data'!C104</f>
        <v>2877</v>
      </c>
      <c r="E107" s="6" t="str">
        <f>'Sales Report Data'!D104</f>
        <v>Net</v>
      </c>
      <c r="F107" s="6">
        <f>'Sales Report Data'!E104</f>
        <v>11.4</v>
      </c>
      <c r="G107" s="6">
        <f>'Sales Report Data'!F104</f>
        <v>16.3</v>
      </c>
      <c r="H107" s="6">
        <f t="shared" si="2"/>
        <v>4.9000000000000004</v>
      </c>
      <c r="I107" s="6">
        <f t="shared" si="3"/>
        <v>0.49000000000000005</v>
      </c>
      <c r="J107" s="6" t="str">
        <f>'Sales Report Data'!I104</f>
        <v>Juan</v>
      </c>
      <c r="K107" s="6" t="str">
        <f>'Sales Report Data'!J104</f>
        <v>Hernandez</v>
      </c>
      <c r="L107" s="6" t="str">
        <f>'Sales Report Data'!K104</f>
        <v>AZ</v>
      </c>
    </row>
    <row r="108" spans="2:12" ht="16" x14ac:dyDescent="0.35">
      <c r="B108" s="6" t="str">
        <f>'Sales Report Data'!A105</f>
        <v>July</v>
      </c>
      <c r="C108" s="6">
        <f>'Sales Report Data'!B105</f>
        <v>1104</v>
      </c>
      <c r="D108" s="6">
        <f>'Sales Report Data'!C105</f>
        <v>2877</v>
      </c>
      <c r="E108" s="6" t="str">
        <f>'Sales Report Data'!D105</f>
        <v>Net</v>
      </c>
      <c r="F108" s="6">
        <f>'Sales Report Data'!E105</f>
        <v>11.4</v>
      </c>
      <c r="G108" s="6">
        <f>'Sales Report Data'!F105</f>
        <v>16.3</v>
      </c>
      <c r="H108" s="6">
        <f t="shared" si="2"/>
        <v>4.9000000000000004</v>
      </c>
      <c r="I108" s="6">
        <f t="shared" si="3"/>
        <v>0.49000000000000005</v>
      </c>
      <c r="J108" s="6" t="str">
        <f>'Sales Report Data'!I105</f>
        <v>Doug</v>
      </c>
      <c r="K108" s="6" t="str">
        <f>'Sales Report Data'!J105</f>
        <v>Smith</v>
      </c>
      <c r="L108" s="6" t="str">
        <f>'Sales Report Data'!K105</f>
        <v>NV</v>
      </c>
    </row>
    <row r="109" spans="2:12" ht="16" x14ac:dyDescent="0.35">
      <c r="B109" s="6" t="str">
        <f>'Sales Report Data'!A106</f>
        <v>July</v>
      </c>
      <c r="C109" s="6">
        <f>'Sales Report Data'!B106</f>
        <v>1105</v>
      </c>
      <c r="D109" s="6">
        <f>'Sales Report Data'!C106</f>
        <v>2499</v>
      </c>
      <c r="E109" s="6" t="str">
        <f>'Sales Report Data'!D106</f>
        <v>8 ft Hose</v>
      </c>
      <c r="F109" s="6">
        <f>'Sales Report Data'!E106</f>
        <v>6.2</v>
      </c>
      <c r="G109" s="6">
        <f>'Sales Report Data'!F106</f>
        <v>9.1999999999999993</v>
      </c>
      <c r="H109" s="6">
        <f t="shared" si="2"/>
        <v>2.9999999999999991</v>
      </c>
      <c r="I109" s="6">
        <f t="shared" si="3"/>
        <v>0.29999999999999993</v>
      </c>
      <c r="J109" s="6" t="str">
        <f>'Sales Report Data'!I106</f>
        <v>Juan</v>
      </c>
      <c r="K109" s="6" t="str">
        <f>'Sales Report Data'!J106</f>
        <v>Hernandez</v>
      </c>
      <c r="L109" s="6" t="str">
        <f>'Sales Report Data'!K106</f>
        <v>AZ</v>
      </c>
    </row>
    <row r="110" spans="2:12" ht="16" x14ac:dyDescent="0.35">
      <c r="B110" s="6" t="str">
        <f>'Sales Report Data'!A107</f>
        <v>July</v>
      </c>
      <c r="C110" s="6">
        <f>'Sales Report Data'!B107</f>
        <v>1106</v>
      </c>
      <c r="D110" s="6">
        <f>'Sales Report Data'!C107</f>
        <v>9822</v>
      </c>
      <c r="E110" s="6" t="str">
        <f>'Sales Report Data'!D107</f>
        <v>Pool Cover</v>
      </c>
      <c r="F110" s="6">
        <f>'Sales Report Data'!E107</f>
        <v>58.3</v>
      </c>
      <c r="G110" s="6">
        <f>'Sales Report Data'!F107</f>
        <v>98.4</v>
      </c>
      <c r="H110" s="6">
        <f t="shared" si="2"/>
        <v>40.100000000000009</v>
      </c>
      <c r="I110" s="6">
        <f t="shared" si="3"/>
        <v>8.0200000000000014</v>
      </c>
      <c r="J110" s="6" t="str">
        <f>'Sales Report Data'!I107</f>
        <v>Juan</v>
      </c>
      <c r="K110" s="6" t="str">
        <f>'Sales Report Data'!J107</f>
        <v>Hernandez</v>
      </c>
      <c r="L110" s="6" t="str">
        <f>'Sales Report Data'!K107</f>
        <v>CA</v>
      </c>
    </row>
    <row r="111" spans="2:12" ht="16" x14ac:dyDescent="0.35">
      <c r="B111" s="6" t="str">
        <f>'Sales Report Data'!A108</f>
        <v>July</v>
      </c>
      <c r="C111" s="6">
        <f>'Sales Report Data'!B108</f>
        <v>1107</v>
      </c>
      <c r="D111" s="6">
        <f>'Sales Report Data'!C108</f>
        <v>1109</v>
      </c>
      <c r="E111" s="6" t="str">
        <f>'Sales Report Data'!D108</f>
        <v>Chlorine Test Kit</v>
      </c>
      <c r="F111" s="6">
        <f>'Sales Report Data'!E108</f>
        <v>3</v>
      </c>
      <c r="G111" s="6">
        <f>'Sales Report Data'!F108</f>
        <v>8</v>
      </c>
      <c r="H111" s="6">
        <f t="shared" si="2"/>
        <v>5</v>
      </c>
      <c r="I111" s="6">
        <f t="shared" si="3"/>
        <v>0.5</v>
      </c>
      <c r="J111" s="6" t="str">
        <f>'Sales Report Data'!I108</f>
        <v>Hellen</v>
      </c>
      <c r="K111" s="6" t="str">
        <f>'Sales Report Data'!J108</f>
        <v>Johnson</v>
      </c>
      <c r="L111" s="6" t="str">
        <f>'Sales Report Data'!K108</f>
        <v>NM</v>
      </c>
    </row>
    <row r="112" spans="2:12" ht="16" x14ac:dyDescent="0.35">
      <c r="B112" s="6" t="str">
        <f>'Sales Report Data'!A109</f>
        <v>July</v>
      </c>
      <c r="C112" s="6">
        <f>'Sales Report Data'!B109</f>
        <v>1108</v>
      </c>
      <c r="D112" s="6">
        <f>'Sales Report Data'!C109</f>
        <v>9822</v>
      </c>
      <c r="E112" s="6" t="str">
        <f>'Sales Report Data'!D109</f>
        <v>Pool Cover</v>
      </c>
      <c r="F112" s="6">
        <f>'Sales Report Data'!E109</f>
        <v>58.3</v>
      </c>
      <c r="G112" s="6">
        <f>'Sales Report Data'!F109</f>
        <v>98.4</v>
      </c>
      <c r="H112" s="6">
        <f t="shared" si="2"/>
        <v>40.100000000000009</v>
      </c>
      <c r="I112" s="6">
        <f t="shared" si="3"/>
        <v>8.0200000000000014</v>
      </c>
      <c r="J112" s="6" t="str">
        <f>'Sales Report Data'!I109</f>
        <v>Doug</v>
      </c>
      <c r="K112" s="6" t="str">
        <f>'Sales Report Data'!J109</f>
        <v>Smith</v>
      </c>
      <c r="L112" s="6" t="str">
        <f>'Sales Report Data'!K109</f>
        <v>NV</v>
      </c>
    </row>
    <row r="113" spans="2:12" ht="16" x14ac:dyDescent="0.35">
      <c r="B113" s="6" t="str">
        <f>'Sales Report Data'!A110</f>
        <v>July</v>
      </c>
      <c r="C113" s="6">
        <f>'Sales Report Data'!B110</f>
        <v>1109</v>
      </c>
      <c r="D113" s="6">
        <f>'Sales Report Data'!C110</f>
        <v>8722</v>
      </c>
      <c r="E113" s="6" t="str">
        <f>'Sales Report Data'!D110</f>
        <v>Water Pump</v>
      </c>
      <c r="F113" s="6">
        <f>'Sales Report Data'!E110</f>
        <v>344</v>
      </c>
      <c r="G113" s="6">
        <f>'Sales Report Data'!F110</f>
        <v>502</v>
      </c>
      <c r="H113" s="6">
        <f t="shared" si="2"/>
        <v>158</v>
      </c>
      <c r="I113" s="6">
        <f t="shared" si="3"/>
        <v>31.6</v>
      </c>
      <c r="J113" s="6" t="str">
        <f>'Sales Report Data'!I110</f>
        <v>Juan</v>
      </c>
      <c r="K113" s="6" t="str">
        <f>'Sales Report Data'!J110</f>
        <v>Hernandez</v>
      </c>
      <c r="L113" s="6" t="str">
        <f>'Sales Report Data'!K110</f>
        <v>CA</v>
      </c>
    </row>
    <row r="114" spans="2:12" ht="16" x14ac:dyDescent="0.35">
      <c r="B114" s="6" t="str">
        <f>'Sales Report Data'!A111</f>
        <v>July</v>
      </c>
      <c r="C114" s="6">
        <f>'Sales Report Data'!B111</f>
        <v>1110</v>
      </c>
      <c r="D114" s="6">
        <f>'Sales Report Data'!C111</f>
        <v>8722</v>
      </c>
      <c r="E114" s="6" t="str">
        <f>'Sales Report Data'!D111</f>
        <v>Water Pump</v>
      </c>
      <c r="F114" s="6">
        <f>'Sales Report Data'!E111</f>
        <v>344</v>
      </c>
      <c r="G114" s="6">
        <f>'Sales Report Data'!F111</f>
        <v>502</v>
      </c>
      <c r="H114" s="6">
        <f t="shared" si="2"/>
        <v>158</v>
      </c>
      <c r="I114" s="6">
        <f t="shared" si="3"/>
        <v>31.6</v>
      </c>
      <c r="J114" s="6" t="str">
        <f>'Sales Report Data'!I111</f>
        <v>Hellen</v>
      </c>
      <c r="K114" s="6" t="str">
        <f>'Sales Report Data'!J111</f>
        <v>Johnson</v>
      </c>
      <c r="L114" s="6" t="str">
        <f>'Sales Report Data'!K111</f>
        <v>NV</v>
      </c>
    </row>
    <row r="115" spans="2:12" ht="16" x14ac:dyDescent="0.35">
      <c r="B115" s="6" t="str">
        <f>'Sales Report Data'!A112</f>
        <v>July</v>
      </c>
      <c r="C115" s="6">
        <f>'Sales Report Data'!B112</f>
        <v>1111</v>
      </c>
      <c r="D115" s="6">
        <f>'Sales Report Data'!C112</f>
        <v>6622</v>
      </c>
      <c r="E115" s="6" t="str">
        <f>'Sales Report Data'!D112</f>
        <v>5 Gal Chlorine</v>
      </c>
      <c r="F115" s="6">
        <f>'Sales Report Data'!E112</f>
        <v>42</v>
      </c>
      <c r="G115" s="6">
        <f>'Sales Report Data'!F112</f>
        <v>77</v>
      </c>
      <c r="H115" s="6">
        <f t="shared" si="2"/>
        <v>35</v>
      </c>
      <c r="I115" s="6">
        <f t="shared" si="3"/>
        <v>3.5</v>
      </c>
      <c r="J115" s="6" t="str">
        <f>'Sales Report Data'!I112</f>
        <v>Hellen</v>
      </c>
      <c r="K115" s="6" t="str">
        <f>'Sales Report Data'!J112</f>
        <v>Johnson</v>
      </c>
      <c r="L115" s="6" t="str">
        <f>'Sales Report Data'!K112</f>
        <v>CA</v>
      </c>
    </row>
    <row r="116" spans="2:12" ht="16" x14ac:dyDescent="0.35">
      <c r="B116" s="6" t="str">
        <f>'Sales Report Data'!A113</f>
        <v>July</v>
      </c>
      <c r="C116" s="6">
        <f>'Sales Report Data'!B113</f>
        <v>1112</v>
      </c>
      <c r="D116" s="6">
        <f>'Sales Report Data'!C113</f>
        <v>6622</v>
      </c>
      <c r="E116" s="6" t="str">
        <f>'Sales Report Data'!D113</f>
        <v>5 Gal Chlorine</v>
      </c>
      <c r="F116" s="6">
        <f>'Sales Report Data'!E113</f>
        <v>42</v>
      </c>
      <c r="G116" s="6">
        <f>'Sales Report Data'!F113</f>
        <v>77</v>
      </c>
      <c r="H116" s="6">
        <f t="shared" si="2"/>
        <v>35</v>
      </c>
      <c r="I116" s="6">
        <f t="shared" si="3"/>
        <v>3.5</v>
      </c>
      <c r="J116" s="6" t="str">
        <f>'Sales Report Data'!I113</f>
        <v>Doug</v>
      </c>
      <c r="K116" s="6" t="str">
        <f>'Sales Report Data'!J113</f>
        <v>Smith</v>
      </c>
      <c r="L116" s="6" t="str">
        <f>'Sales Report Data'!K113</f>
        <v>AZ</v>
      </c>
    </row>
    <row r="117" spans="2:12" ht="16" x14ac:dyDescent="0.35">
      <c r="B117" s="6" t="str">
        <f>'Sales Report Data'!A114</f>
        <v>July</v>
      </c>
      <c r="C117" s="6">
        <f>'Sales Report Data'!B114</f>
        <v>1113</v>
      </c>
      <c r="D117" s="6">
        <f>'Sales Report Data'!C114</f>
        <v>9822</v>
      </c>
      <c r="E117" s="6" t="str">
        <f>'Sales Report Data'!D114</f>
        <v>Pool Cover</v>
      </c>
      <c r="F117" s="6">
        <f>'Sales Report Data'!E114</f>
        <v>58.3</v>
      </c>
      <c r="G117" s="6">
        <f>'Sales Report Data'!F114</f>
        <v>98.4</v>
      </c>
      <c r="H117" s="6">
        <f t="shared" si="2"/>
        <v>40.100000000000009</v>
      </c>
      <c r="I117" s="6">
        <f t="shared" si="3"/>
        <v>8.0200000000000014</v>
      </c>
      <c r="J117" s="6" t="str">
        <f>'Sales Report Data'!I114</f>
        <v>Chalie</v>
      </c>
      <c r="K117" s="6" t="str">
        <f>'Sales Report Data'!J114</f>
        <v>Barns</v>
      </c>
      <c r="L117" s="6" t="str">
        <f>'Sales Report Data'!K114</f>
        <v>CA</v>
      </c>
    </row>
    <row r="118" spans="2:12" ht="16" x14ac:dyDescent="0.35">
      <c r="B118" s="6" t="str">
        <f>'Sales Report Data'!A115</f>
        <v>July</v>
      </c>
      <c r="C118" s="6">
        <f>'Sales Report Data'!B115</f>
        <v>1114</v>
      </c>
      <c r="D118" s="6">
        <f>'Sales Report Data'!C115</f>
        <v>2242</v>
      </c>
      <c r="E118" s="6" t="str">
        <f>'Sales Report Data'!D115</f>
        <v>AutoVac</v>
      </c>
      <c r="F118" s="6">
        <f>'Sales Report Data'!E115</f>
        <v>60</v>
      </c>
      <c r="G118" s="6">
        <f>'Sales Report Data'!F115</f>
        <v>124</v>
      </c>
      <c r="H118" s="6">
        <f t="shared" si="2"/>
        <v>64</v>
      </c>
      <c r="I118" s="6">
        <f t="shared" si="3"/>
        <v>12.8</v>
      </c>
      <c r="J118" s="6" t="str">
        <f>'Sales Report Data'!I115</f>
        <v>Juan</v>
      </c>
      <c r="K118" s="6" t="str">
        <f>'Sales Report Data'!J115</f>
        <v>Hernandez</v>
      </c>
      <c r="L118" s="6" t="str">
        <f>'Sales Report Data'!K115</f>
        <v>AZ</v>
      </c>
    </row>
    <row r="119" spans="2:12" ht="16" x14ac:dyDescent="0.35">
      <c r="B119" s="6" t="str">
        <f>'Sales Report Data'!A116</f>
        <v>July</v>
      </c>
      <c r="C119" s="6">
        <f>'Sales Report Data'!B116</f>
        <v>1115</v>
      </c>
      <c r="D119" s="6">
        <f>'Sales Report Data'!C116</f>
        <v>8722</v>
      </c>
      <c r="E119" s="6" t="str">
        <f>'Sales Report Data'!D116</f>
        <v>Water Pump</v>
      </c>
      <c r="F119" s="6">
        <f>'Sales Report Data'!E116</f>
        <v>344</v>
      </c>
      <c r="G119" s="6">
        <f>'Sales Report Data'!F116</f>
        <v>502</v>
      </c>
      <c r="H119" s="6">
        <f t="shared" si="2"/>
        <v>158</v>
      </c>
      <c r="I119" s="6">
        <f t="shared" si="3"/>
        <v>31.6</v>
      </c>
      <c r="J119" s="6" t="str">
        <f>'Sales Report Data'!I116</f>
        <v>Chalie</v>
      </c>
      <c r="K119" s="6" t="str">
        <f>'Sales Report Data'!J116</f>
        <v>Barns</v>
      </c>
      <c r="L119" s="6" t="str">
        <f>'Sales Report Data'!K116</f>
        <v>AZ</v>
      </c>
    </row>
    <row r="120" spans="2:12" ht="16" x14ac:dyDescent="0.35">
      <c r="B120" s="6" t="str">
        <f>'Sales Report Data'!A117</f>
        <v>July</v>
      </c>
      <c r="C120" s="6">
        <f>'Sales Report Data'!B117</f>
        <v>1116</v>
      </c>
      <c r="D120" s="6">
        <f>'Sales Report Data'!C117</f>
        <v>6622</v>
      </c>
      <c r="E120" s="6" t="str">
        <f>'Sales Report Data'!D117</f>
        <v>5 Gal Chlorine</v>
      </c>
      <c r="F120" s="6">
        <f>'Sales Report Data'!E117</f>
        <v>42</v>
      </c>
      <c r="G120" s="6">
        <f>'Sales Report Data'!F117</f>
        <v>77</v>
      </c>
      <c r="H120" s="6">
        <f t="shared" si="2"/>
        <v>35</v>
      </c>
      <c r="I120" s="6">
        <f t="shared" si="3"/>
        <v>3.5</v>
      </c>
      <c r="J120" s="6" t="str">
        <f>'Sales Report Data'!I117</f>
        <v>Doug</v>
      </c>
      <c r="K120" s="6" t="str">
        <f>'Sales Report Data'!J117</f>
        <v>Smith</v>
      </c>
      <c r="L120" s="6" t="str">
        <f>'Sales Report Data'!K117</f>
        <v>NV</v>
      </c>
    </row>
    <row r="121" spans="2:12" ht="16" x14ac:dyDescent="0.35">
      <c r="B121" s="6" t="str">
        <f>'Sales Report Data'!A118</f>
        <v>July</v>
      </c>
      <c r="C121" s="6">
        <f>'Sales Report Data'!B118</f>
        <v>1117</v>
      </c>
      <c r="D121" s="6">
        <f>'Sales Report Data'!C118</f>
        <v>8722</v>
      </c>
      <c r="E121" s="6" t="str">
        <f>'Sales Report Data'!D118</f>
        <v>Water Pump</v>
      </c>
      <c r="F121" s="6">
        <f>'Sales Report Data'!E118</f>
        <v>344</v>
      </c>
      <c r="G121" s="6">
        <f>'Sales Report Data'!F118</f>
        <v>502</v>
      </c>
      <c r="H121" s="6">
        <f t="shared" si="2"/>
        <v>158</v>
      </c>
      <c r="I121" s="6">
        <f t="shared" si="3"/>
        <v>31.6</v>
      </c>
      <c r="J121" s="6" t="str">
        <f>'Sales Report Data'!I118</f>
        <v>Hellen</v>
      </c>
      <c r="K121" s="6" t="str">
        <f>'Sales Report Data'!J118</f>
        <v>Johnson</v>
      </c>
      <c r="L121" s="6" t="str">
        <f>'Sales Report Data'!K118</f>
        <v>NM</v>
      </c>
    </row>
    <row r="122" spans="2:12" ht="16" x14ac:dyDescent="0.35">
      <c r="B122" s="6" t="str">
        <f>'Sales Report Data'!A119</f>
        <v>July</v>
      </c>
      <c r="C122" s="6">
        <f>'Sales Report Data'!B119</f>
        <v>1118</v>
      </c>
      <c r="D122" s="6">
        <f>'Sales Report Data'!C119</f>
        <v>9822</v>
      </c>
      <c r="E122" s="6" t="str">
        <f>'Sales Report Data'!D119</f>
        <v>Pool Cover</v>
      </c>
      <c r="F122" s="6">
        <f>'Sales Report Data'!E119</f>
        <v>58.3</v>
      </c>
      <c r="G122" s="6">
        <f>'Sales Report Data'!F119</f>
        <v>98.4</v>
      </c>
      <c r="H122" s="6">
        <f t="shared" si="2"/>
        <v>40.100000000000009</v>
      </c>
      <c r="I122" s="6">
        <f t="shared" si="3"/>
        <v>8.0200000000000014</v>
      </c>
      <c r="J122" s="6" t="str">
        <f>'Sales Report Data'!I119</f>
        <v>Juan</v>
      </c>
      <c r="K122" s="6" t="str">
        <f>'Sales Report Data'!J119</f>
        <v>Hernandez</v>
      </c>
      <c r="L122" s="6" t="str">
        <f>'Sales Report Data'!K119</f>
        <v>CA</v>
      </c>
    </row>
    <row r="123" spans="2:12" ht="16" x14ac:dyDescent="0.35">
      <c r="B123" s="6" t="str">
        <f>'Sales Report Data'!A120</f>
        <v>July</v>
      </c>
      <c r="C123" s="6">
        <f>'Sales Report Data'!B120</f>
        <v>1119</v>
      </c>
      <c r="D123" s="6">
        <f>'Sales Report Data'!C120</f>
        <v>2242</v>
      </c>
      <c r="E123" s="6" t="str">
        <f>'Sales Report Data'!D120</f>
        <v>AutoVac</v>
      </c>
      <c r="F123" s="6">
        <f>'Sales Report Data'!E120</f>
        <v>60</v>
      </c>
      <c r="G123" s="6">
        <f>'Sales Report Data'!F120</f>
        <v>124</v>
      </c>
      <c r="H123" s="6">
        <f t="shared" si="2"/>
        <v>64</v>
      </c>
      <c r="I123" s="6">
        <f t="shared" si="3"/>
        <v>12.8</v>
      </c>
      <c r="J123" s="6" t="str">
        <f>'Sales Report Data'!I120</f>
        <v>Chalie</v>
      </c>
      <c r="K123" s="6" t="str">
        <f>'Sales Report Data'!J120</f>
        <v>Barns</v>
      </c>
      <c r="L123" s="6" t="str">
        <f>'Sales Report Data'!K120</f>
        <v>UT</v>
      </c>
    </row>
    <row r="124" spans="2:12" ht="16" x14ac:dyDescent="0.35">
      <c r="B124" s="6" t="str">
        <f>'Sales Report Data'!A121</f>
        <v>July</v>
      </c>
      <c r="C124" s="6">
        <f>'Sales Report Data'!B121</f>
        <v>1120</v>
      </c>
      <c r="D124" s="6">
        <f>'Sales Report Data'!C121</f>
        <v>2242</v>
      </c>
      <c r="E124" s="6" t="str">
        <f>'Sales Report Data'!D121</f>
        <v>AutoVac</v>
      </c>
      <c r="F124" s="6">
        <f>'Sales Report Data'!E121</f>
        <v>60</v>
      </c>
      <c r="G124" s="6">
        <f>'Sales Report Data'!F121</f>
        <v>124</v>
      </c>
      <c r="H124" s="6">
        <f t="shared" si="2"/>
        <v>64</v>
      </c>
      <c r="I124" s="6">
        <f t="shared" si="3"/>
        <v>12.8</v>
      </c>
      <c r="J124" s="6" t="str">
        <f>'Sales Report Data'!I121</f>
        <v>Doug</v>
      </c>
      <c r="K124" s="6" t="str">
        <f>'Sales Report Data'!J121</f>
        <v>Smith</v>
      </c>
      <c r="L124" s="6" t="str">
        <f>'Sales Report Data'!K121</f>
        <v>CA</v>
      </c>
    </row>
    <row r="125" spans="2:12" ht="16" x14ac:dyDescent="0.35">
      <c r="B125" s="6" t="str">
        <f>'Sales Report Data'!A122</f>
        <v>July</v>
      </c>
      <c r="C125" s="6">
        <f>'Sales Report Data'!B122</f>
        <v>1121</v>
      </c>
      <c r="D125" s="6">
        <f>'Sales Report Data'!C122</f>
        <v>4421</v>
      </c>
      <c r="E125" s="6" t="str">
        <f>'Sales Report Data'!D122</f>
        <v>Skimmer</v>
      </c>
      <c r="F125" s="6">
        <f>'Sales Report Data'!E122</f>
        <v>45</v>
      </c>
      <c r="G125" s="6">
        <f>'Sales Report Data'!F122</f>
        <v>87</v>
      </c>
      <c r="H125" s="6">
        <f t="shared" si="2"/>
        <v>42</v>
      </c>
      <c r="I125" s="6">
        <f t="shared" si="3"/>
        <v>4.2</v>
      </c>
      <c r="J125" s="6" t="str">
        <f>'Sales Report Data'!I122</f>
        <v>Doug</v>
      </c>
      <c r="K125" s="6" t="str">
        <f>'Sales Report Data'!J122</f>
        <v>Smith</v>
      </c>
      <c r="L125" s="6" t="str">
        <f>'Sales Report Data'!K122</f>
        <v>NV</v>
      </c>
    </row>
    <row r="126" spans="2:12" ht="16" x14ac:dyDescent="0.35">
      <c r="B126" s="6" t="str">
        <f>'Sales Report Data'!A123</f>
        <v>July</v>
      </c>
      <c r="C126" s="6">
        <f>'Sales Report Data'!B123</f>
        <v>1122</v>
      </c>
      <c r="D126" s="6">
        <f>'Sales Report Data'!C123</f>
        <v>8722</v>
      </c>
      <c r="E126" s="6" t="str">
        <f>'Sales Report Data'!D123</f>
        <v>Water Pump</v>
      </c>
      <c r="F126" s="6">
        <f>'Sales Report Data'!E123</f>
        <v>344</v>
      </c>
      <c r="G126" s="6">
        <f>'Sales Report Data'!F123</f>
        <v>502</v>
      </c>
      <c r="H126" s="6">
        <f t="shared" si="2"/>
        <v>158</v>
      </c>
      <c r="I126" s="6">
        <f t="shared" si="3"/>
        <v>31.6</v>
      </c>
      <c r="J126" s="6" t="str">
        <f>'Sales Report Data'!I123</f>
        <v>Doug</v>
      </c>
      <c r="K126" s="6" t="str">
        <f>'Sales Report Data'!J123</f>
        <v>Smith</v>
      </c>
      <c r="L126" s="6" t="str">
        <f>'Sales Report Data'!K123</f>
        <v>AZ</v>
      </c>
    </row>
    <row r="127" spans="2:12" ht="16" x14ac:dyDescent="0.35">
      <c r="B127" s="6" t="str">
        <f>'Sales Report Data'!A124</f>
        <v>July</v>
      </c>
      <c r="C127" s="6">
        <f>'Sales Report Data'!B124</f>
        <v>1123</v>
      </c>
      <c r="D127" s="6">
        <f>'Sales Report Data'!C124</f>
        <v>9822</v>
      </c>
      <c r="E127" s="6" t="str">
        <f>'Sales Report Data'!D124</f>
        <v>Pool Cover</v>
      </c>
      <c r="F127" s="6">
        <f>'Sales Report Data'!E124</f>
        <v>58.3</v>
      </c>
      <c r="G127" s="6">
        <f>'Sales Report Data'!F124</f>
        <v>98.4</v>
      </c>
      <c r="H127" s="6">
        <f t="shared" si="2"/>
        <v>40.100000000000009</v>
      </c>
      <c r="I127" s="6">
        <f t="shared" si="3"/>
        <v>8.0200000000000014</v>
      </c>
      <c r="J127" s="6" t="str">
        <f>'Sales Report Data'!I124</f>
        <v>Doug</v>
      </c>
      <c r="K127" s="6" t="str">
        <f>'Sales Report Data'!J124</f>
        <v>Smith</v>
      </c>
      <c r="L127" s="6" t="str">
        <f>'Sales Report Data'!K124</f>
        <v>NV</v>
      </c>
    </row>
    <row r="128" spans="2:12" ht="16" x14ac:dyDescent="0.35">
      <c r="B128" s="6" t="str">
        <f>'Sales Report Data'!A125</f>
        <v>July</v>
      </c>
      <c r="C128" s="6">
        <f>'Sales Report Data'!B125</f>
        <v>1124</v>
      </c>
      <c r="D128" s="6">
        <f>'Sales Report Data'!C125</f>
        <v>4421</v>
      </c>
      <c r="E128" s="6" t="str">
        <f>'Sales Report Data'!D125</f>
        <v>Skimmer</v>
      </c>
      <c r="F128" s="6">
        <f>'Sales Report Data'!E125</f>
        <v>45</v>
      </c>
      <c r="G128" s="6">
        <f>'Sales Report Data'!F125</f>
        <v>87</v>
      </c>
      <c r="H128" s="6">
        <f t="shared" si="2"/>
        <v>42</v>
      </c>
      <c r="I128" s="6">
        <f t="shared" si="3"/>
        <v>4.2</v>
      </c>
      <c r="J128" s="6" t="str">
        <f>'Sales Report Data'!I125</f>
        <v>Doug</v>
      </c>
      <c r="K128" s="6" t="str">
        <f>'Sales Report Data'!J125</f>
        <v>Smith</v>
      </c>
      <c r="L128" s="6" t="str">
        <f>'Sales Report Data'!K125</f>
        <v>AZ</v>
      </c>
    </row>
    <row r="129" spans="2:12" ht="16" x14ac:dyDescent="0.35">
      <c r="B129" s="6" t="str">
        <f>'Sales Report Data'!A126</f>
        <v>Aug</v>
      </c>
      <c r="C129" s="6">
        <f>'Sales Report Data'!B126</f>
        <v>1125</v>
      </c>
      <c r="D129" s="6">
        <f>'Sales Report Data'!C126</f>
        <v>2242</v>
      </c>
      <c r="E129" s="6" t="str">
        <f>'Sales Report Data'!D126</f>
        <v>AutoVac</v>
      </c>
      <c r="F129" s="6">
        <f>'Sales Report Data'!E126</f>
        <v>60</v>
      </c>
      <c r="G129" s="6">
        <f>'Sales Report Data'!F126</f>
        <v>124</v>
      </c>
      <c r="H129" s="6">
        <f t="shared" si="2"/>
        <v>64</v>
      </c>
      <c r="I129" s="6">
        <f t="shared" si="3"/>
        <v>12.8</v>
      </c>
      <c r="J129" s="6" t="str">
        <f>'Sales Report Data'!I126</f>
        <v>Doug</v>
      </c>
      <c r="K129" s="6" t="str">
        <f>'Sales Report Data'!J126</f>
        <v>Smith</v>
      </c>
      <c r="L129" s="6" t="str">
        <f>'Sales Report Data'!K126</f>
        <v>CA</v>
      </c>
    </row>
    <row r="130" spans="2:12" ht="16" x14ac:dyDescent="0.35">
      <c r="B130" s="6" t="str">
        <f>'Sales Report Data'!A127</f>
        <v>Aug</v>
      </c>
      <c r="C130" s="6">
        <f>'Sales Report Data'!B127</f>
        <v>1126</v>
      </c>
      <c r="D130" s="6">
        <f>'Sales Report Data'!C127</f>
        <v>9212</v>
      </c>
      <c r="E130" s="6" t="str">
        <f>'Sales Report Data'!D127</f>
        <v>1 Gal Muratic Acid</v>
      </c>
      <c r="F130" s="6">
        <f>'Sales Report Data'!E127</f>
        <v>4</v>
      </c>
      <c r="G130" s="6">
        <f>'Sales Report Data'!F127</f>
        <v>7</v>
      </c>
      <c r="H130" s="6">
        <f t="shared" si="2"/>
        <v>3</v>
      </c>
      <c r="I130" s="6">
        <f t="shared" si="3"/>
        <v>0.30000000000000004</v>
      </c>
      <c r="J130" s="6" t="str">
        <f>'Sales Report Data'!I127</f>
        <v>Doug</v>
      </c>
      <c r="K130" s="6" t="str">
        <f>'Sales Report Data'!J127</f>
        <v>Smith</v>
      </c>
      <c r="L130" s="6" t="str">
        <f>'Sales Report Data'!K127</f>
        <v>NM</v>
      </c>
    </row>
    <row r="131" spans="2:12" ht="16" x14ac:dyDescent="0.35">
      <c r="B131" s="6" t="str">
        <f>'Sales Report Data'!A128</f>
        <v>Aug</v>
      </c>
      <c r="C131" s="6">
        <f>'Sales Report Data'!B128</f>
        <v>1127</v>
      </c>
      <c r="D131" s="6">
        <f>'Sales Report Data'!C128</f>
        <v>8722</v>
      </c>
      <c r="E131" s="6" t="str">
        <f>'Sales Report Data'!D128</f>
        <v>Water Pump</v>
      </c>
      <c r="F131" s="6">
        <f>'Sales Report Data'!E128</f>
        <v>344</v>
      </c>
      <c r="G131" s="6">
        <f>'Sales Report Data'!F128</f>
        <v>502</v>
      </c>
      <c r="H131" s="6">
        <f t="shared" si="2"/>
        <v>158</v>
      </c>
      <c r="I131" s="6">
        <f t="shared" si="3"/>
        <v>31.6</v>
      </c>
      <c r="J131" s="6" t="str">
        <f>'Sales Report Data'!I128</f>
        <v>Chalie</v>
      </c>
      <c r="K131" s="6" t="str">
        <f>'Sales Report Data'!J128</f>
        <v>Barns</v>
      </c>
      <c r="L131" s="6" t="str">
        <f>'Sales Report Data'!K128</f>
        <v>NV</v>
      </c>
    </row>
    <row r="132" spans="2:12" ht="16" x14ac:dyDescent="0.35">
      <c r="B132" s="6" t="str">
        <f>'Sales Report Data'!A129</f>
        <v>Aug</v>
      </c>
      <c r="C132" s="6">
        <f>'Sales Report Data'!B129</f>
        <v>1128</v>
      </c>
      <c r="D132" s="6">
        <f>'Sales Report Data'!C129</f>
        <v>6622</v>
      </c>
      <c r="E132" s="6" t="str">
        <f>'Sales Report Data'!D129</f>
        <v>5 Gal Chlorine</v>
      </c>
      <c r="F132" s="6">
        <f>'Sales Report Data'!E129</f>
        <v>42</v>
      </c>
      <c r="G132" s="6">
        <f>'Sales Report Data'!F129</f>
        <v>77</v>
      </c>
      <c r="H132" s="6">
        <f t="shared" si="2"/>
        <v>35</v>
      </c>
      <c r="I132" s="6">
        <f t="shared" si="3"/>
        <v>3.5</v>
      </c>
      <c r="J132" s="6" t="str">
        <f>'Sales Report Data'!I129</f>
        <v>Juan</v>
      </c>
      <c r="K132" s="6" t="str">
        <f>'Sales Report Data'!J129</f>
        <v>Hernandez</v>
      </c>
      <c r="L132" s="6" t="str">
        <f>'Sales Report Data'!K129</f>
        <v>CA</v>
      </c>
    </row>
    <row r="133" spans="2:12" ht="16" x14ac:dyDescent="0.35">
      <c r="B133" s="6" t="str">
        <f>'Sales Report Data'!A130</f>
        <v>Aug</v>
      </c>
      <c r="C133" s="6">
        <f>'Sales Report Data'!B130</f>
        <v>1129</v>
      </c>
      <c r="D133" s="6">
        <f>'Sales Report Data'!C130</f>
        <v>9822</v>
      </c>
      <c r="E133" s="6" t="str">
        <f>'Sales Report Data'!D130</f>
        <v>Pool Cover</v>
      </c>
      <c r="F133" s="6">
        <f>'Sales Report Data'!E130</f>
        <v>58.3</v>
      </c>
      <c r="G133" s="6">
        <f>'Sales Report Data'!F130</f>
        <v>98.4</v>
      </c>
      <c r="H133" s="6">
        <f t="shared" si="2"/>
        <v>40.100000000000009</v>
      </c>
      <c r="I133" s="6">
        <f t="shared" si="3"/>
        <v>8.0200000000000014</v>
      </c>
      <c r="J133" s="6" t="str">
        <f>'Sales Report Data'!I130</f>
        <v>Hellen</v>
      </c>
      <c r="K133" s="6" t="str">
        <f>'Sales Report Data'!J130</f>
        <v>Johnson</v>
      </c>
      <c r="L133" s="6" t="str">
        <f>'Sales Report Data'!K130</f>
        <v>NV</v>
      </c>
    </row>
    <row r="134" spans="2:12" ht="16" x14ac:dyDescent="0.35">
      <c r="B134" s="6" t="str">
        <f>'Sales Report Data'!A131</f>
        <v>Aug</v>
      </c>
      <c r="C134" s="6">
        <f>'Sales Report Data'!B131</f>
        <v>1130</v>
      </c>
      <c r="D134" s="6">
        <f>'Sales Report Data'!C131</f>
        <v>4421</v>
      </c>
      <c r="E134" s="6" t="str">
        <f>'Sales Report Data'!D131</f>
        <v>Skimmer</v>
      </c>
      <c r="F134" s="6">
        <f>'Sales Report Data'!E131</f>
        <v>45</v>
      </c>
      <c r="G134" s="6">
        <f>'Sales Report Data'!F131</f>
        <v>87</v>
      </c>
      <c r="H134" s="6">
        <f t="shared" ref="H134:H175" si="4">G134-F134</f>
        <v>42</v>
      </c>
      <c r="I134" s="6">
        <f t="shared" ref="I134:I175" si="5">IF(F134&gt;50,0.2*H134,0.1*H134)</f>
        <v>4.2</v>
      </c>
      <c r="J134" s="6" t="str">
        <f>'Sales Report Data'!I131</f>
        <v>Hellen</v>
      </c>
      <c r="K134" s="6" t="str">
        <f>'Sales Report Data'!J131</f>
        <v>Johnson</v>
      </c>
      <c r="L134" s="6" t="str">
        <f>'Sales Report Data'!K131</f>
        <v>CA</v>
      </c>
    </row>
    <row r="135" spans="2:12" ht="16" x14ac:dyDescent="0.35">
      <c r="B135" s="6" t="str">
        <f>'Sales Report Data'!A132</f>
        <v>Aug</v>
      </c>
      <c r="C135" s="6">
        <f>'Sales Report Data'!B132</f>
        <v>1131</v>
      </c>
      <c r="D135" s="6">
        <f>'Sales Report Data'!C132</f>
        <v>9212</v>
      </c>
      <c r="E135" s="6" t="str">
        <f>'Sales Report Data'!D132</f>
        <v>1 Gal Muratic Acid</v>
      </c>
      <c r="F135" s="6">
        <f>'Sales Report Data'!E132</f>
        <v>4</v>
      </c>
      <c r="G135" s="6">
        <f>'Sales Report Data'!F132</f>
        <v>7</v>
      </c>
      <c r="H135" s="6">
        <f t="shared" si="4"/>
        <v>3</v>
      </c>
      <c r="I135" s="6">
        <f t="shared" si="5"/>
        <v>0.30000000000000004</v>
      </c>
      <c r="J135" s="6" t="str">
        <f>'Sales Report Data'!I132</f>
        <v>Hellen</v>
      </c>
      <c r="K135" s="6" t="str">
        <f>'Sales Report Data'!J132</f>
        <v>Johnson</v>
      </c>
      <c r="L135" s="6" t="str">
        <f>'Sales Report Data'!K132</f>
        <v>AZ</v>
      </c>
    </row>
    <row r="136" spans="2:12" ht="16" x14ac:dyDescent="0.35">
      <c r="B136" s="6" t="str">
        <f>'Sales Report Data'!A133</f>
        <v>Aug</v>
      </c>
      <c r="C136" s="6">
        <f>'Sales Report Data'!B133</f>
        <v>1132</v>
      </c>
      <c r="D136" s="6">
        <f>'Sales Report Data'!C133</f>
        <v>9212</v>
      </c>
      <c r="E136" s="6" t="str">
        <f>'Sales Report Data'!D133</f>
        <v>1 Gal Muratic Acid</v>
      </c>
      <c r="F136" s="6">
        <f>'Sales Report Data'!E133</f>
        <v>4</v>
      </c>
      <c r="G136" s="6">
        <f>'Sales Report Data'!F133</f>
        <v>7</v>
      </c>
      <c r="H136" s="6">
        <f t="shared" si="4"/>
        <v>3</v>
      </c>
      <c r="I136" s="6">
        <f t="shared" si="5"/>
        <v>0.30000000000000004</v>
      </c>
      <c r="J136" s="6" t="str">
        <f>'Sales Report Data'!I133</f>
        <v>Hellen</v>
      </c>
      <c r="K136" s="6" t="str">
        <f>'Sales Report Data'!J133</f>
        <v>Johnson</v>
      </c>
      <c r="L136" s="6" t="str">
        <f>'Sales Report Data'!K133</f>
        <v>CA</v>
      </c>
    </row>
    <row r="137" spans="2:12" ht="16" x14ac:dyDescent="0.35">
      <c r="B137" s="6" t="str">
        <f>'Sales Report Data'!A134</f>
        <v>Aug</v>
      </c>
      <c r="C137" s="6">
        <f>'Sales Report Data'!B134</f>
        <v>1133</v>
      </c>
      <c r="D137" s="6">
        <f>'Sales Report Data'!C134</f>
        <v>9822</v>
      </c>
      <c r="E137" s="6" t="str">
        <f>'Sales Report Data'!D134</f>
        <v>Pool Cover</v>
      </c>
      <c r="F137" s="6">
        <f>'Sales Report Data'!E134</f>
        <v>58.3</v>
      </c>
      <c r="G137" s="6">
        <f>'Sales Report Data'!F134</f>
        <v>98.4</v>
      </c>
      <c r="H137" s="6">
        <f t="shared" si="4"/>
        <v>40.100000000000009</v>
      </c>
      <c r="I137" s="6">
        <f t="shared" si="5"/>
        <v>8.0200000000000014</v>
      </c>
      <c r="J137" s="6" t="str">
        <f>'Sales Report Data'!I134</f>
        <v>Chalie</v>
      </c>
      <c r="K137" s="6" t="str">
        <f>'Sales Report Data'!J134</f>
        <v>Barns</v>
      </c>
      <c r="L137" s="6" t="str">
        <f>'Sales Report Data'!K134</f>
        <v>AZ</v>
      </c>
    </row>
    <row r="138" spans="2:12" ht="16" x14ac:dyDescent="0.35">
      <c r="B138" s="6" t="str">
        <f>'Sales Report Data'!A135</f>
        <v>Aug</v>
      </c>
      <c r="C138" s="6">
        <f>'Sales Report Data'!B135</f>
        <v>1134</v>
      </c>
      <c r="D138" s="6">
        <f>'Sales Report Data'!C135</f>
        <v>9822</v>
      </c>
      <c r="E138" s="6" t="str">
        <f>'Sales Report Data'!D135</f>
        <v>Pool Cover</v>
      </c>
      <c r="F138" s="6">
        <f>'Sales Report Data'!E135</f>
        <v>58.3</v>
      </c>
      <c r="G138" s="6">
        <f>'Sales Report Data'!F135</f>
        <v>98.4</v>
      </c>
      <c r="H138" s="6">
        <f t="shared" si="4"/>
        <v>40.100000000000009</v>
      </c>
      <c r="I138" s="6">
        <f t="shared" si="5"/>
        <v>8.0200000000000014</v>
      </c>
      <c r="J138" s="6" t="str">
        <f>'Sales Report Data'!I135</f>
        <v>Doug</v>
      </c>
      <c r="K138" s="6" t="str">
        <f>'Sales Report Data'!J135</f>
        <v>Smith</v>
      </c>
      <c r="L138" s="6" t="str">
        <f>'Sales Report Data'!K135</f>
        <v>AZ</v>
      </c>
    </row>
    <row r="139" spans="2:12" ht="16" x14ac:dyDescent="0.35">
      <c r="B139" s="6" t="str">
        <f>'Sales Report Data'!A136</f>
        <v>Aug</v>
      </c>
      <c r="C139" s="6">
        <f>'Sales Report Data'!B136</f>
        <v>1135</v>
      </c>
      <c r="D139" s="6">
        <f>'Sales Report Data'!C136</f>
        <v>8722</v>
      </c>
      <c r="E139" s="6" t="str">
        <f>'Sales Report Data'!D136</f>
        <v>Water Pump</v>
      </c>
      <c r="F139" s="6">
        <f>'Sales Report Data'!E136</f>
        <v>344</v>
      </c>
      <c r="G139" s="6">
        <f>'Sales Report Data'!F136</f>
        <v>502</v>
      </c>
      <c r="H139" s="6">
        <f t="shared" si="4"/>
        <v>158</v>
      </c>
      <c r="I139" s="6">
        <f t="shared" si="5"/>
        <v>31.6</v>
      </c>
      <c r="J139" s="6" t="str">
        <f>'Sales Report Data'!I136</f>
        <v>Chalie</v>
      </c>
      <c r="K139" s="6" t="str">
        <f>'Sales Report Data'!J136</f>
        <v>Barns</v>
      </c>
      <c r="L139" s="6" t="str">
        <f>'Sales Report Data'!K136</f>
        <v>NV</v>
      </c>
    </row>
    <row r="140" spans="2:12" ht="16" x14ac:dyDescent="0.35">
      <c r="B140" s="6" t="str">
        <f>'Sales Report Data'!A137</f>
        <v>Aug</v>
      </c>
      <c r="C140" s="6">
        <f>'Sales Report Data'!B137</f>
        <v>1136</v>
      </c>
      <c r="D140" s="6">
        <f>'Sales Report Data'!C137</f>
        <v>2242</v>
      </c>
      <c r="E140" s="6" t="str">
        <f>'Sales Report Data'!D137</f>
        <v>AutoVac</v>
      </c>
      <c r="F140" s="6">
        <f>'Sales Report Data'!E137</f>
        <v>60</v>
      </c>
      <c r="G140" s="6">
        <f>'Sales Report Data'!F137</f>
        <v>124</v>
      </c>
      <c r="H140" s="6">
        <f t="shared" si="4"/>
        <v>64</v>
      </c>
      <c r="I140" s="6">
        <f t="shared" si="5"/>
        <v>12.8</v>
      </c>
      <c r="J140" s="6" t="str">
        <f>'Sales Report Data'!I137</f>
        <v>Doug</v>
      </c>
      <c r="K140" s="6" t="str">
        <f>'Sales Report Data'!J137</f>
        <v>Smith</v>
      </c>
      <c r="L140" s="6" t="str">
        <f>'Sales Report Data'!K137</f>
        <v>NM</v>
      </c>
    </row>
    <row r="141" spans="2:12" ht="16" x14ac:dyDescent="0.35">
      <c r="B141" s="6" t="str">
        <f>'Sales Report Data'!A138</f>
        <v>Aug</v>
      </c>
      <c r="C141" s="6">
        <f>'Sales Report Data'!B138</f>
        <v>1137</v>
      </c>
      <c r="D141" s="6">
        <f>'Sales Report Data'!C138</f>
        <v>9822</v>
      </c>
      <c r="E141" s="6" t="str">
        <f>'Sales Report Data'!D138</f>
        <v>Pool Cover</v>
      </c>
      <c r="F141" s="6">
        <f>'Sales Report Data'!E138</f>
        <v>58.3</v>
      </c>
      <c r="G141" s="6">
        <f>'Sales Report Data'!F138</f>
        <v>98.4</v>
      </c>
      <c r="H141" s="6">
        <f t="shared" si="4"/>
        <v>40.100000000000009</v>
      </c>
      <c r="I141" s="6">
        <f t="shared" si="5"/>
        <v>8.0200000000000014</v>
      </c>
      <c r="J141" s="6" t="str">
        <f>'Sales Report Data'!I138</f>
        <v>Juan</v>
      </c>
      <c r="K141" s="6" t="str">
        <f>'Sales Report Data'!J138</f>
        <v>Hernandez</v>
      </c>
      <c r="L141" s="6" t="str">
        <f>'Sales Report Data'!K138</f>
        <v>CA</v>
      </c>
    </row>
    <row r="142" spans="2:12" ht="16" x14ac:dyDescent="0.35">
      <c r="B142" s="6" t="str">
        <f>'Sales Report Data'!A139</f>
        <v>Aug</v>
      </c>
      <c r="C142" s="6">
        <f>'Sales Report Data'!B139</f>
        <v>1138</v>
      </c>
      <c r="D142" s="6">
        <f>'Sales Report Data'!C139</f>
        <v>8722</v>
      </c>
      <c r="E142" s="6" t="str">
        <f>'Sales Report Data'!D139</f>
        <v>Water Pump</v>
      </c>
      <c r="F142" s="6">
        <f>'Sales Report Data'!E139</f>
        <v>344</v>
      </c>
      <c r="G142" s="6">
        <f>'Sales Report Data'!F139</f>
        <v>502</v>
      </c>
      <c r="H142" s="6">
        <f t="shared" si="4"/>
        <v>158</v>
      </c>
      <c r="I142" s="6">
        <f t="shared" si="5"/>
        <v>31.6</v>
      </c>
      <c r="J142" s="6" t="str">
        <f>'Sales Report Data'!I139</f>
        <v>Chalie</v>
      </c>
      <c r="K142" s="6" t="str">
        <f>'Sales Report Data'!J139</f>
        <v>Barns</v>
      </c>
      <c r="L142" s="6" t="str">
        <f>'Sales Report Data'!K139</f>
        <v>UT</v>
      </c>
    </row>
    <row r="143" spans="2:12" ht="16" x14ac:dyDescent="0.35">
      <c r="B143" s="6" t="str">
        <f>'Sales Report Data'!A140</f>
        <v>Aug</v>
      </c>
      <c r="C143" s="6">
        <f>'Sales Report Data'!B140</f>
        <v>1139</v>
      </c>
      <c r="D143" s="6">
        <f>'Sales Report Data'!C140</f>
        <v>4421</v>
      </c>
      <c r="E143" s="6" t="str">
        <f>'Sales Report Data'!D140</f>
        <v>Skimmer</v>
      </c>
      <c r="F143" s="6">
        <f>'Sales Report Data'!E140</f>
        <v>45</v>
      </c>
      <c r="G143" s="6">
        <f>'Sales Report Data'!F140</f>
        <v>87</v>
      </c>
      <c r="H143" s="6">
        <f t="shared" si="4"/>
        <v>42</v>
      </c>
      <c r="I143" s="6">
        <f t="shared" si="5"/>
        <v>4.2</v>
      </c>
      <c r="J143" s="6" t="str">
        <f>'Sales Report Data'!I140</f>
        <v>Doug</v>
      </c>
      <c r="K143" s="6" t="str">
        <f>'Sales Report Data'!J140</f>
        <v>Smith</v>
      </c>
      <c r="L143" s="6" t="str">
        <f>'Sales Report Data'!K140</f>
        <v>CA</v>
      </c>
    </row>
    <row r="144" spans="2:12" ht="16" x14ac:dyDescent="0.35">
      <c r="B144" s="6" t="str">
        <f>'Sales Report Data'!A141</f>
        <v>Aug</v>
      </c>
      <c r="C144" s="6">
        <f>'Sales Report Data'!B141</f>
        <v>1140</v>
      </c>
      <c r="D144" s="6">
        <f>'Sales Report Data'!C141</f>
        <v>4421</v>
      </c>
      <c r="E144" s="6" t="str">
        <f>'Sales Report Data'!D141</f>
        <v>Skimmer</v>
      </c>
      <c r="F144" s="6">
        <f>'Sales Report Data'!E141</f>
        <v>45</v>
      </c>
      <c r="G144" s="6">
        <f>'Sales Report Data'!F141</f>
        <v>87</v>
      </c>
      <c r="H144" s="6">
        <f t="shared" si="4"/>
        <v>42</v>
      </c>
      <c r="I144" s="6">
        <f t="shared" si="5"/>
        <v>4.2</v>
      </c>
      <c r="J144" s="6" t="str">
        <f>'Sales Report Data'!I141</f>
        <v>Juan</v>
      </c>
      <c r="K144" s="6" t="str">
        <f>'Sales Report Data'!J141</f>
        <v>Hernandez</v>
      </c>
      <c r="L144" s="6" t="str">
        <f>'Sales Report Data'!K141</f>
        <v>NV</v>
      </c>
    </row>
    <row r="145" spans="2:12" ht="16" x14ac:dyDescent="0.35">
      <c r="B145" s="6" t="str">
        <f>'Sales Report Data'!A142</f>
        <v>Aug</v>
      </c>
      <c r="C145" s="6">
        <f>'Sales Report Data'!B142</f>
        <v>1141</v>
      </c>
      <c r="D145" s="6">
        <f>'Sales Report Data'!C142</f>
        <v>9212</v>
      </c>
      <c r="E145" s="6" t="str">
        <f>'Sales Report Data'!D142</f>
        <v>1 Gal Muratic Acid</v>
      </c>
      <c r="F145" s="6">
        <f>'Sales Report Data'!E142</f>
        <v>4</v>
      </c>
      <c r="G145" s="6">
        <f>'Sales Report Data'!F142</f>
        <v>7</v>
      </c>
      <c r="H145" s="6">
        <f t="shared" si="4"/>
        <v>3</v>
      </c>
      <c r="I145" s="6">
        <f t="shared" si="5"/>
        <v>0.30000000000000004</v>
      </c>
      <c r="J145" s="6" t="str">
        <f>'Sales Report Data'!I142</f>
        <v>Juan</v>
      </c>
      <c r="K145" s="6" t="str">
        <f>'Sales Report Data'!J142</f>
        <v>Hernandez</v>
      </c>
      <c r="L145" s="6" t="str">
        <f>'Sales Report Data'!K142</f>
        <v>AZ</v>
      </c>
    </row>
    <row r="146" spans="2:12" ht="16" x14ac:dyDescent="0.35">
      <c r="B146" s="6" t="str">
        <f>'Sales Report Data'!A143</f>
        <v>Sept</v>
      </c>
      <c r="C146" s="6">
        <f>'Sales Report Data'!B143</f>
        <v>1142</v>
      </c>
      <c r="D146" s="6">
        <f>'Sales Report Data'!C143</f>
        <v>2242</v>
      </c>
      <c r="E146" s="6" t="str">
        <f>'Sales Report Data'!D143</f>
        <v>AutoVac</v>
      </c>
      <c r="F146" s="6">
        <f>'Sales Report Data'!E143</f>
        <v>60</v>
      </c>
      <c r="G146" s="6">
        <f>'Sales Report Data'!F143</f>
        <v>124</v>
      </c>
      <c r="H146" s="6">
        <f t="shared" si="4"/>
        <v>64</v>
      </c>
      <c r="I146" s="6">
        <f t="shared" si="5"/>
        <v>12.8</v>
      </c>
      <c r="J146" s="6" t="str">
        <f>'Sales Report Data'!I143</f>
        <v>Juan</v>
      </c>
      <c r="K146" s="6" t="str">
        <f>'Sales Report Data'!J143</f>
        <v>Hernandez</v>
      </c>
      <c r="L146" s="6" t="str">
        <f>'Sales Report Data'!K143</f>
        <v>NV</v>
      </c>
    </row>
    <row r="147" spans="2:12" ht="16" x14ac:dyDescent="0.35">
      <c r="B147" s="6" t="str">
        <f>'Sales Report Data'!A144</f>
        <v>Sept</v>
      </c>
      <c r="C147" s="6">
        <f>'Sales Report Data'!B144</f>
        <v>1143</v>
      </c>
      <c r="D147" s="6">
        <f>'Sales Report Data'!C144</f>
        <v>9822</v>
      </c>
      <c r="E147" s="6" t="str">
        <f>'Sales Report Data'!D144</f>
        <v>Pool Cover</v>
      </c>
      <c r="F147" s="6">
        <f>'Sales Report Data'!E144</f>
        <v>58.3</v>
      </c>
      <c r="G147" s="6">
        <f>'Sales Report Data'!F144</f>
        <v>98.4</v>
      </c>
      <c r="H147" s="6">
        <f t="shared" si="4"/>
        <v>40.100000000000009</v>
      </c>
      <c r="I147" s="6">
        <f t="shared" si="5"/>
        <v>8.0200000000000014</v>
      </c>
      <c r="J147" s="6" t="str">
        <f>'Sales Report Data'!I144</f>
        <v>Hellen</v>
      </c>
      <c r="K147" s="6" t="str">
        <f>'Sales Report Data'!J144</f>
        <v>Johnson</v>
      </c>
      <c r="L147" s="6" t="str">
        <f>'Sales Report Data'!K144</f>
        <v>AZ</v>
      </c>
    </row>
    <row r="148" spans="2:12" ht="16" x14ac:dyDescent="0.35">
      <c r="B148" s="6" t="str">
        <f>'Sales Report Data'!A145</f>
        <v>Sept</v>
      </c>
      <c r="C148" s="6">
        <f>'Sales Report Data'!B145</f>
        <v>1144</v>
      </c>
      <c r="D148" s="6">
        <f>'Sales Report Data'!C145</f>
        <v>2242</v>
      </c>
      <c r="E148" s="6" t="str">
        <f>'Sales Report Data'!D145</f>
        <v>AutoVac</v>
      </c>
      <c r="F148" s="6">
        <f>'Sales Report Data'!E145</f>
        <v>60</v>
      </c>
      <c r="G148" s="6">
        <f>'Sales Report Data'!F145</f>
        <v>124</v>
      </c>
      <c r="H148" s="6">
        <f t="shared" si="4"/>
        <v>64</v>
      </c>
      <c r="I148" s="6">
        <f t="shared" si="5"/>
        <v>12.8</v>
      </c>
      <c r="J148" s="6" t="str">
        <f>'Sales Report Data'!I145</f>
        <v>Hellen</v>
      </c>
      <c r="K148" s="6" t="str">
        <f>'Sales Report Data'!J145</f>
        <v>Johnson</v>
      </c>
      <c r="L148" s="6" t="str">
        <f>'Sales Report Data'!K145</f>
        <v>CA</v>
      </c>
    </row>
    <row r="149" spans="2:12" ht="16" x14ac:dyDescent="0.35">
      <c r="B149" s="6" t="str">
        <f>'Sales Report Data'!A146</f>
        <v>Sept</v>
      </c>
      <c r="C149" s="6">
        <f>'Sales Report Data'!B146</f>
        <v>1145</v>
      </c>
      <c r="D149" s="6">
        <f>'Sales Report Data'!C146</f>
        <v>4421</v>
      </c>
      <c r="E149" s="6" t="str">
        <f>'Sales Report Data'!D146</f>
        <v>Skimmer</v>
      </c>
      <c r="F149" s="6">
        <f>'Sales Report Data'!E146</f>
        <v>45</v>
      </c>
      <c r="G149" s="6">
        <f>'Sales Report Data'!F146</f>
        <v>87</v>
      </c>
      <c r="H149" s="6">
        <f t="shared" si="4"/>
        <v>42</v>
      </c>
      <c r="I149" s="6">
        <f t="shared" si="5"/>
        <v>4.2</v>
      </c>
      <c r="J149" s="6" t="str">
        <f>'Sales Report Data'!I146</f>
        <v>Hellen</v>
      </c>
      <c r="K149" s="6" t="str">
        <f>'Sales Report Data'!J146</f>
        <v>Johnson</v>
      </c>
      <c r="L149" s="6" t="str">
        <f>'Sales Report Data'!K146</f>
        <v>NM</v>
      </c>
    </row>
    <row r="150" spans="2:12" ht="16" x14ac:dyDescent="0.35">
      <c r="B150" s="6" t="str">
        <f>'Sales Report Data'!A147</f>
        <v>Sept</v>
      </c>
      <c r="C150" s="6">
        <f>'Sales Report Data'!B147</f>
        <v>1146</v>
      </c>
      <c r="D150" s="6">
        <f>'Sales Report Data'!C147</f>
        <v>8722</v>
      </c>
      <c r="E150" s="6" t="str">
        <f>'Sales Report Data'!D147</f>
        <v>Water Pump</v>
      </c>
      <c r="F150" s="6">
        <f>'Sales Report Data'!E147</f>
        <v>344</v>
      </c>
      <c r="G150" s="6">
        <f>'Sales Report Data'!F147</f>
        <v>502</v>
      </c>
      <c r="H150" s="6">
        <f t="shared" si="4"/>
        <v>158</v>
      </c>
      <c r="I150" s="6">
        <f t="shared" si="5"/>
        <v>31.6</v>
      </c>
      <c r="J150" s="6" t="str">
        <f>'Sales Report Data'!I147</f>
        <v>Hellen</v>
      </c>
      <c r="K150" s="6" t="str">
        <f>'Sales Report Data'!J147</f>
        <v>Johnson</v>
      </c>
      <c r="L150" s="6" t="str">
        <f>'Sales Report Data'!K147</f>
        <v>NV</v>
      </c>
    </row>
    <row r="151" spans="2:12" ht="16" x14ac:dyDescent="0.35">
      <c r="B151" s="6" t="str">
        <f>'Sales Report Data'!A148</f>
        <v>Sept</v>
      </c>
      <c r="C151" s="6">
        <f>'Sales Report Data'!B148</f>
        <v>1147</v>
      </c>
      <c r="D151" s="6">
        <f>'Sales Report Data'!C148</f>
        <v>9822</v>
      </c>
      <c r="E151" s="6" t="str">
        <f>'Sales Report Data'!D148</f>
        <v>Pool Cover</v>
      </c>
      <c r="F151" s="6">
        <f>'Sales Report Data'!E148</f>
        <v>58.3</v>
      </c>
      <c r="G151" s="6">
        <f>'Sales Report Data'!F148</f>
        <v>98.4</v>
      </c>
      <c r="H151" s="6">
        <f t="shared" si="4"/>
        <v>40.100000000000009</v>
      </c>
      <c r="I151" s="6">
        <f t="shared" si="5"/>
        <v>8.0200000000000014</v>
      </c>
      <c r="J151" s="6" t="str">
        <f>'Sales Report Data'!I148</f>
        <v>Chalie</v>
      </c>
      <c r="K151" s="6" t="str">
        <f>'Sales Report Data'!J148</f>
        <v>Barns</v>
      </c>
      <c r="L151" s="6" t="str">
        <f>'Sales Report Data'!K148</f>
        <v>CA</v>
      </c>
    </row>
    <row r="152" spans="2:12" ht="16" x14ac:dyDescent="0.35">
      <c r="B152" s="6" t="str">
        <f>'Sales Report Data'!A149</f>
        <v>Sept</v>
      </c>
      <c r="C152" s="6">
        <f>'Sales Report Data'!B149</f>
        <v>1148</v>
      </c>
      <c r="D152" s="6">
        <f>'Sales Report Data'!C149</f>
        <v>9212</v>
      </c>
      <c r="E152" s="6" t="str">
        <f>'Sales Report Data'!D149</f>
        <v>1 Gal Muratic Acid</v>
      </c>
      <c r="F152" s="6">
        <f>'Sales Report Data'!E149</f>
        <v>4</v>
      </c>
      <c r="G152" s="6">
        <f>'Sales Report Data'!F149</f>
        <v>7</v>
      </c>
      <c r="H152" s="6">
        <f t="shared" si="4"/>
        <v>3</v>
      </c>
      <c r="I152" s="6">
        <f t="shared" si="5"/>
        <v>0.30000000000000004</v>
      </c>
      <c r="J152" s="6" t="str">
        <f>'Sales Report Data'!I149</f>
        <v>Doug</v>
      </c>
      <c r="K152" s="6" t="str">
        <f>'Sales Report Data'!J149</f>
        <v>Smith</v>
      </c>
      <c r="L152" s="6" t="str">
        <f>'Sales Report Data'!K149</f>
        <v>AZ</v>
      </c>
    </row>
    <row r="153" spans="2:12" ht="16" x14ac:dyDescent="0.35">
      <c r="B153" s="6" t="str">
        <f>'Sales Report Data'!A150</f>
        <v>Sept</v>
      </c>
      <c r="C153" s="6">
        <f>'Sales Report Data'!B150</f>
        <v>1149</v>
      </c>
      <c r="D153" s="6">
        <f>'Sales Report Data'!C150</f>
        <v>8722</v>
      </c>
      <c r="E153" s="6" t="str">
        <f>'Sales Report Data'!D150</f>
        <v>Water Pump</v>
      </c>
      <c r="F153" s="6">
        <f>'Sales Report Data'!E150</f>
        <v>344</v>
      </c>
      <c r="G153" s="6">
        <f>'Sales Report Data'!F150</f>
        <v>502</v>
      </c>
      <c r="H153" s="6">
        <f t="shared" si="4"/>
        <v>158</v>
      </c>
      <c r="I153" s="6">
        <f t="shared" si="5"/>
        <v>31.6</v>
      </c>
      <c r="J153" s="6" t="str">
        <f>'Sales Report Data'!I150</f>
        <v>Chalie</v>
      </c>
      <c r="K153" s="6" t="str">
        <f>'Sales Report Data'!J150</f>
        <v>Barns</v>
      </c>
      <c r="L153" s="6" t="str">
        <f>'Sales Report Data'!K150</f>
        <v>AZ</v>
      </c>
    </row>
    <row r="154" spans="2:12" ht="16" x14ac:dyDescent="0.35">
      <c r="B154" s="6" t="str">
        <f>'Sales Report Data'!A151</f>
        <v>Oct</v>
      </c>
      <c r="C154" s="6">
        <f>'Sales Report Data'!B151</f>
        <v>1150</v>
      </c>
      <c r="D154" s="6">
        <f>'Sales Report Data'!C151</f>
        <v>2242</v>
      </c>
      <c r="E154" s="6" t="str">
        <f>'Sales Report Data'!D151</f>
        <v>AutoVac</v>
      </c>
      <c r="F154" s="6">
        <f>'Sales Report Data'!E151</f>
        <v>60</v>
      </c>
      <c r="G154" s="6">
        <f>'Sales Report Data'!F151</f>
        <v>124</v>
      </c>
      <c r="H154" s="6">
        <f t="shared" si="4"/>
        <v>64</v>
      </c>
      <c r="I154" s="6">
        <f t="shared" si="5"/>
        <v>12.8</v>
      </c>
      <c r="J154" s="6" t="str">
        <f>'Sales Report Data'!I151</f>
        <v>Doug</v>
      </c>
      <c r="K154" s="6" t="str">
        <f>'Sales Report Data'!J151</f>
        <v>Smith</v>
      </c>
      <c r="L154" s="6" t="str">
        <f>'Sales Report Data'!K151</f>
        <v>UT</v>
      </c>
    </row>
    <row r="155" spans="2:12" ht="16" x14ac:dyDescent="0.35">
      <c r="B155" s="6" t="str">
        <f>'Sales Report Data'!A152</f>
        <v>Oct</v>
      </c>
      <c r="C155" s="6">
        <f>'Sales Report Data'!B152</f>
        <v>1151</v>
      </c>
      <c r="D155" s="6">
        <f>'Sales Report Data'!C152</f>
        <v>2242</v>
      </c>
      <c r="E155" s="6" t="str">
        <f>'Sales Report Data'!D152</f>
        <v>AutoVac</v>
      </c>
      <c r="F155" s="6">
        <f>'Sales Report Data'!E152</f>
        <v>60</v>
      </c>
      <c r="G155" s="6">
        <f>'Sales Report Data'!F152</f>
        <v>124</v>
      </c>
      <c r="H155" s="6">
        <f t="shared" si="4"/>
        <v>64</v>
      </c>
      <c r="I155" s="6">
        <f t="shared" si="5"/>
        <v>12.8</v>
      </c>
      <c r="J155" s="6" t="str">
        <f>'Sales Report Data'!I152</f>
        <v>Juan</v>
      </c>
      <c r="K155" s="6" t="str">
        <f>'Sales Report Data'!J152</f>
        <v>Hernandez</v>
      </c>
      <c r="L155" s="6" t="str">
        <f>'Sales Report Data'!K152</f>
        <v>CA</v>
      </c>
    </row>
    <row r="156" spans="2:12" ht="16" x14ac:dyDescent="0.35">
      <c r="B156" s="6" t="str">
        <f>'Sales Report Data'!A153</f>
        <v>Oct</v>
      </c>
      <c r="C156" s="6">
        <f>'Sales Report Data'!B153</f>
        <v>1152</v>
      </c>
      <c r="D156" s="6">
        <f>'Sales Report Data'!C153</f>
        <v>4421</v>
      </c>
      <c r="E156" s="6" t="str">
        <f>'Sales Report Data'!D153</f>
        <v>Skimmer</v>
      </c>
      <c r="F156" s="6">
        <f>'Sales Report Data'!E153</f>
        <v>45</v>
      </c>
      <c r="G156" s="6">
        <f>'Sales Report Data'!F153</f>
        <v>87</v>
      </c>
      <c r="H156" s="6">
        <f t="shared" si="4"/>
        <v>42</v>
      </c>
      <c r="I156" s="6">
        <f t="shared" si="5"/>
        <v>4.2</v>
      </c>
      <c r="J156" s="6" t="str">
        <f>'Sales Report Data'!I153</f>
        <v>Chalie</v>
      </c>
      <c r="K156" s="6" t="str">
        <f>'Sales Report Data'!J153</f>
        <v>Barns</v>
      </c>
      <c r="L156" s="6" t="str">
        <f>'Sales Report Data'!K153</f>
        <v>NV</v>
      </c>
    </row>
    <row r="157" spans="2:12" ht="16" x14ac:dyDescent="0.35">
      <c r="B157" s="6" t="str">
        <f>'Sales Report Data'!A154</f>
        <v>Oct</v>
      </c>
      <c r="C157" s="6">
        <f>'Sales Report Data'!B154</f>
        <v>1153</v>
      </c>
      <c r="D157" s="6">
        <f>'Sales Report Data'!C154</f>
        <v>8722</v>
      </c>
      <c r="E157" s="6" t="str">
        <f>'Sales Report Data'!D154</f>
        <v>Water Pump</v>
      </c>
      <c r="F157" s="6">
        <f>'Sales Report Data'!E154</f>
        <v>344</v>
      </c>
      <c r="G157" s="6">
        <f>'Sales Report Data'!F154</f>
        <v>502</v>
      </c>
      <c r="H157" s="6">
        <f t="shared" si="4"/>
        <v>158</v>
      </c>
      <c r="I157" s="6">
        <f t="shared" si="5"/>
        <v>31.6</v>
      </c>
      <c r="J157" s="6" t="str">
        <f>'Sales Report Data'!I154</f>
        <v>Doug</v>
      </c>
      <c r="K157" s="6" t="str">
        <f>'Sales Report Data'!J154</f>
        <v>Smith</v>
      </c>
      <c r="L157" s="6" t="str">
        <f>'Sales Report Data'!K154</f>
        <v>AZ</v>
      </c>
    </row>
    <row r="158" spans="2:12" ht="16" x14ac:dyDescent="0.35">
      <c r="B158" s="6" t="str">
        <f>'Sales Report Data'!A155</f>
        <v>Oct</v>
      </c>
      <c r="C158" s="6">
        <f>'Sales Report Data'!B155</f>
        <v>1154</v>
      </c>
      <c r="D158" s="6">
        <f>'Sales Report Data'!C155</f>
        <v>9822</v>
      </c>
      <c r="E158" s="6" t="str">
        <f>'Sales Report Data'!D155</f>
        <v>Pool Cover</v>
      </c>
      <c r="F158" s="6">
        <f>'Sales Report Data'!E155</f>
        <v>58.3</v>
      </c>
      <c r="G158" s="6">
        <f>'Sales Report Data'!F155</f>
        <v>98.4</v>
      </c>
      <c r="H158" s="6">
        <f t="shared" si="4"/>
        <v>40.100000000000009</v>
      </c>
      <c r="I158" s="6">
        <f t="shared" si="5"/>
        <v>8.0200000000000014</v>
      </c>
      <c r="J158" s="6" t="str">
        <f>'Sales Report Data'!I155</f>
        <v>Juan</v>
      </c>
      <c r="K158" s="6" t="str">
        <f>'Sales Report Data'!J155</f>
        <v>Hernandez</v>
      </c>
      <c r="L158" s="6" t="str">
        <f>'Sales Report Data'!K155</f>
        <v>NV</v>
      </c>
    </row>
    <row r="159" spans="2:12" ht="16" x14ac:dyDescent="0.35">
      <c r="B159" s="6" t="str">
        <f>'Sales Report Data'!A156</f>
        <v>Oct</v>
      </c>
      <c r="C159" s="6">
        <f>'Sales Report Data'!B156</f>
        <v>1155</v>
      </c>
      <c r="D159" s="6">
        <f>'Sales Report Data'!C156</f>
        <v>4421</v>
      </c>
      <c r="E159" s="6" t="str">
        <f>'Sales Report Data'!D156</f>
        <v>Skimmer</v>
      </c>
      <c r="F159" s="6">
        <f>'Sales Report Data'!E156</f>
        <v>45</v>
      </c>
      <c r="G159" s="6">
        <f>'Sales Report Data'!F156</f>
        <v>87</v>
      </c>
      <c r="H159" s="6">
        <f t="shared" si="4"/>
        <v>42</v>
      </c>
      <c r="I159" s="6">
        <f t="shared" si="5"/>
        <v>4.2</v>
      </c>
      <c r="J159" s="6" t="str">
        <f>'Sales Report Data'!I156</f>
        <v>Doug</v>
      </c>
      <c r="K159" s="6" t="str">
        <f>'Sales Report Data'!J156</f>
        <v>Smith</v>
      </c>
      <c r="L159" s="6" t="str">
        <f>'Sales Report Data'!K156</f>
        <v>AZ</v>
      </c>
    </row>
    <row r="160" spans="2:12" ht="16" x14ac:dyDescent="0.35">
      <c r="B160" s="6" t="str">
        <f>'Sales Report Data'!A157</f>
        <v>Oct</v>
      </c>
      <c r="C160" s="6">
        <f>'Sales Report Data'!B157</f>
        <v>1156</v>
      </c>
      <c r="D160" s="6">
        <f>'Sales Report Data'!C157</f>
        <v>2242</v>
      </c>
      <c r="E160" s="6" t="str">
        <f>'Sales Report Data'!D157</f>
        <v>AutoVac</v>
      </c>
      <c r="F160" s="6">
        <f>'Sales Report Data'!E157</f>
        <v>60</v>
      </c>
      <c r="G160" s="6">
        <f>'Sales Report Data'!F157</f>
        <v>124</v>
      </c>
      <c r="H160" s="6">
        <f t="shared" si="4"/>
        <v>64</v>
      </c>
      <c r="I160" s="6">
        <f t="shared" si="5"/>
        <v>12.8</v>
      </c>
      <c r="J160" s="6" t="str">
        <f>'Sales Report Data'!I157</f>
        <v>Doug</v>
      </c>
      <c r="K160" s="6" t="str">
        <f>'Sales Report Data'!J157</f>
        <v>Smith</v>
      </c>
      <c r="L160" s="6" t="str">
        <f>'Sales Report Data'!K157</f>
        <v>CA</v>
      </c>
    </row>
    <row r="161" spans="2:12" ht="16" x14ac:dyDescent="0.35">
      <c r="B161" s="6" t="str">
        <f>'Sales Report Data'!A158</f>
        <v>Oct</v>
      </c>
      <c r="C161" s="6">
        <f>'Sales Report Data'!B158</f>
        <v>1157</v>
      </c>
      <c r="D161" s="6">
        <f>'Sales Report Data'!C158</f>
        <v>9212</v>
      </c>
      <c r="E161" s="6" t="str">
        <f>'Sales Report Data'!D158</f>
        <v>1 Gal Muratic Acid</v>
      </c>
      <c r="F161" s="6">
        <f>'Sales Report Data'!E158</f>
        <v>4</v>
      </c>
      <c r="G161" s="6">
        <f>'Sales Report Data'!F158</f>
        <v>7</v>
      </c>
      <c r="H161" s="6">
        <f t="shared" si="4"/>
        <v>3</v>
      </c>
      <c r="I161" s="6">
        <f t="shared" si="5"/>
        <v>0.30000000000000004</v>
      </c>
      <c r="J161" s="6" t="str">
        <f>'Sales Report Data'!I158</f>
        <v>Doug</v>
      </c>
      <c r="K161" s="6" t="str">
        <f>'Sales Report Data'!J158</f>
        <v>Smith</v>
      </c>
      <c r="L161" s="6" t="str">
        <f>'Sales Report Data'!K158</f>
        <v>NM</v>
      </c>
    </row>
    <row r="162" spans="2:12" ht="16" x14ac:dyDescent="0.35">
      <c r="B162" s="6" t="str">
        <f>'Sales Report Data'!A159</f>
        <v>Nov</v>
      </c>
      <c r="C162" s="6">
        <f>'Sales Report Data'!B159</f>
        <v>1158</v>
      </c>
      <c r="D162" s="6">
        <f>'Sales Report Data'!C159</f>
        <v>8722</v>
      </c>
      <c r="E162" s="6" t="str">
        <f>'Sales Report Data'!D159</f>
        <v>Water Pump</v>
      </c>
      <c r="F162" s="6">
        <f>'Sales Report Data'!E159</f>
        <v>344</v>
      </c>
      <c r="G162" s="6">
        <f>'Sales Report Data'!F159</f>
        <v>502</v>
      </c>
      <c r="H162" s="6">
        <f t="shared" si="4"/>
        <v>158</v>
      </c>
      <c r="I162" s="6">
        <f t="shared" si="5"/>
        <v>31.6</v>
      </c>
      <c r="J162" s="6" t="str">
        <f>'Sales Report Data'!I159</f>
        <v>Chalie</v>
      </c>
      <c r="K162" s="6" t="str">
        <f>'Sales Report Data'!J159</f>
        <v>Barns</v>
      </c>
      <c r="L162" s="6" t="str">
        <f>'Sales Report Data'!K159</f>
        <v>NV</v>
      </c>
    </row>
    <row r="163" spans="2:12" ht="16" x14ac:dyDescent="0.35">
      <c r="B163" s="6" t="str">
        <f>'Sales Report Data'!A160</f>
        <v>Nov</v>
      </c>
      <c r="C163" s="6">
        <f>'Sales Report Data'!B160</f>
        <v>1159</v>
      </c>
      <c r="D163" s="6">
        <f>'Sales Report Data'!C160</f>
        <v>6622</v>
      </c>
      <c r="E163" s="6" t="str">
        <f>'Sales Report Data'!D160</f>
        <v>5 Gal Chlorine</v>
      </c>
      <c r="F163" s="6">
        <f>'Sales Report Data'!E160</f>
        <v>42</v>
      </c>
      <c r="G163" s="6">
        <f>'Sales Report Data'!F160</f>
        <v>77</v>
      </c>
      <c r="H163" s="6">
        <f t="shared" si="4"/>
        <v>35</v>
      </c>
      <c r="I163" s="6">
        <f t="shared" si="5"/>
        <v>3.5</v>
      </c>
      <c r="J163" s="6" t="str">
        <f>'Sales Report Data'!I160</f>
        <v>Doug</v>
      </c>
      <c r="K163" s="6" t="str">
        <f>'Sales Report Data'!J160</f>
        <v>Smith</v>
      </c>
      <c r="L163" s="6" t="str">
        <f>'Sales Report Data'!K160</f>
        <v>CA</v>
      </c>
    </row>
    <row r="164" spans="2:12" ht="16" x14ac:dyDescent="0.35">
      <c r="B164" s="6" t="str">
        <f>'Sales Report Data'!A161</f>
        <v>Nov</v>
      </c>
      <c r="C164" s="6">
        <f>'Sales Report Data'!B161</f>
        <v>1160</v>
      </c>
      <c r="D164" s="6">
        <f>'Sales Report Data'!C161</f>
        <v>9822</v>
      </c>
      <c r="E164" s="6" t="str">
        <f>'Sales Report Data'!D161</f>
        <v>Pool Cover</v>
      </c>
      <c r="F164" s="6">
        <f>'Sales Report Data'!E161</f>
        <v>58.3</v>
      </c>
      <c r="G164" s="6">
        <f>'Sales Report Data'!F161</f>
        <v>98.4</v>
      </c>
      <c r="H164" s="6">
        <f t="shared" si="4"/>
        <v>40.100000000000009</v>
      </c>
      <c r="I164" s="6">
        <f t="shared" si="5"/>
        <v>8.0200000000000014</v>
      </c>
      <c r="J164" s="6" t="str">
        <f>'Sales Report Data'!I161</f>
        <v>Hellen</v>
      </c>
      <c r="K164" s="6" t="str">
        <f>'Sales Report Data'!J161</f>
        <v>Johnson</v>
      </c>
      <c r="L164" s="6" t="str">
        <f>'Sales Report Data'!K161</f>
        <v>NV</v>
      </c>
    </row>
    <row r="165" spans="2:12" ht="16" x14ac:dyDescent="0.35">
      <c r="B165" s="6" t="str">
        <f>'Sales Report Data'!A162</f>
        <v>Nov</v>
      </c>
      <c r="C165" s="6">
        <f>'Sales Report Data'!B162</f>
        <v>1161</v>
      </c>
      <c r="D165" s="6">
        <f>'Sales Report Data'!C162</f>
        <v>4421</v>
      </c>
      <c r="E165" s="6" t="str">
        <f>'Sales Report Data'!D162</f>
        <v>Skimmer</v>
      </c>
      <c r="F165" s="6">
        <f>'Sales Report Data'!E162</f>
        <v>45</v>
      </c>
      <c r="G165" s="6">
        <f>'Sales Report Data'!F162</f>
        <v>87</v>
      </c>
      <c r="H165" s="6">
        <f t="shared" si="4"/>
        <v>42</v>
      </c>
      <c r="I165" s="6">
        <f t="shared" si="5"/>
        <v>4.2</v>
      </c>
      <c r="J165" s="6" t="str">
        <f>'Sales Report Data'!I162</f>
        <v>Juan</v>
      </c>
      <c r="K165" s="6" t="str">
        <f>'Sales Report Data'!J162</f>
        <v>Hernandez</v>
      </c>
      <c r="L165" s="6" t="str">
        <f>'Sales Report Data'!K162</f>
        <v>CA</v>
      </c>
    </row>
    <row r="166" spans="2:12" ht="16" x14ac:dyDescent="0.35">
      <c r="B166" s="6" t="str">
        <f>'Sales Report Data'!A163</f>
        <v>Nov</v>
      </c>
      <c r="C166" s="6">
        <f>'Sales Report Data'!B163</f>
        <v>1162</v>
      </c>
      <c r="D166" s="6">
        <f>'Sales Report Data'!C163</f>
        <v>9212</v>
      </c>
      <c r="E166" s="6" t="str">
        <f>'Sales Report Data'!D163</f>
        <v>1 Gal Muratic Acid</v>
      </c>
      <c r="F166" s="6">
        <f>'Sales Report Data'!E163</f>
        <v>4</v>
      </c>
      <c r="G166" s="6">
        <f>'Sales Report Data'!F163</f>
        <v>7</v>
      </c>
      <c r="H166" s="6">
        <f t="shared" si="4"/>
        <v>3</v>
      </c>
      <c r="I166" s="6">
        <f t="shared" si="5"/>
        <v>0.30000000000000004</v>
      </c>
      <c r="J166" s="6" t="str">
        <f>'Sales Report Data'!I163</f>
        <v>Chalie</v>
      </c>
      <c r="K166" s="6" t="str">
        <f>'Sales Report Data'!J163</f>
        <v>Barns</v>
      </c>
      <c r="L166" s="6" t="str">
        <f>'Sales Report Data'!K163</f>
        <v>AZ</v>
      </c>
    </row>
    <row r="167" spans="2:12" ht="16" x14ac:dyDescent="0.35">
      <c r="B167" s="6" t="str">
        <f>'Sales Report Data'!A164</f>
        <v>Nov</v>
      </c>
      <c r="C167" s="6">
        <f>'Sales Report Data'!B164</f>
        <v>1163</v>
      </c>
      <c r="D167" s="6">
        <f>'Sales Report Data'!C164</f>
        <v>9212</v>
      </c>
      <c r="E167" s="6" t="str">
        <f>'Sales Report Data'!D164</f>
        <v>1 Gal Muratic Acid</v>
      </c>
      <c r="F167" s="6">
        <f>'Sales Report Data'!E164</f>
        <v>4</v>
      </c>
      <c r="G167" s="6">
        <f>'Sales Report Data'!F164</f>
        <v>7</v>
      </c>
      <c r="H167" s="6">
        <f t="shared" si="4"/>
        <v>3</v>
      </c>
      <c r="I167" s="6">
        <f t="shared" si="5"/>
        <v>0.30000000000000004</v>
      </c>
      <c r="J167" s="6" t="str">
        <f>'Sales Report Data'!I164</f>
        <v>Doug</v>
      </c>
      <c r="K167" s="6" t="str">
        <f>'Sales Report Data'!J164</f>
        <v>Smith</v>
      </c>
      <c r="L167" s="6" t="str">
        <f>'Sales Report Data'!K164</f>
        <v>CA</v>
      </c>
    </row>
    <row r="168" spans="2:12" ht="16" x14ac:dyDescent="0.35">
      <c r="B168" s="6" t="str">
        <f>'Sales Report Data'!A165</f>
        <v>Nov</v>
      </c>
      <c r="C168" s="6">
        <f>'Sales Report Data'!B165</f>
        <v>1164</v>
      </c>
      <c r="D168" s="6">
        <f>'Sales Report Data'!C165</f>
        <v>9822</v>
      </c>
      <c r="E168" s="6" t="str">
        <f>'Sales Report Data'!D165</f>
        <v>Pool Cover</v>
      </c>
      <c r="F168" s="6">
        <f>'Sales Report Data'!E165</f>
        <v>58.3</v>
      </c>
      <c r="G168" s="6">
        <f>'Sales Report Data'!F165</f>
        <v>98.4</v>
      </c>
      <c r="H168" s="6">
        <f t="shared" si="4"/>
        <v>40.100000000000009</v>
      </c>
      <c r="I168" s="6">
        <f t="shared" si="5"/>
        <v>8.0200000000000014</v>
      </c>
      <c r="J168" s="6" t="str">
        <f>'Sales Report Data'!I165</f>
        <v>Doug</v>
      </c>
      <c r="K168" s="6" t="str">
        <f>'Sales Report Data'!J165</f>
        <v>Smith</v>
      </c>
      <c r="L168" s="6" t="str">
        <f>'Sales Report Data'!K165</f>
        <v>AZ</v>
      </c>
    </row>
    <row r="169" spans="2:12" ht="16" x14ac:dyDescent="0.35">
      <c r="B169" s="6" t="str">
        <f>'Sales Report Data'!A166</f>
        <v>Nov</v>
      </c>
      <c r="C169" s="6">
        <f>'Sales Report Data'!B166</f>
        <v>1165</v>
      </c>
      <c r="D169" s="6">
        <f>'Sales Report Data'!C166</f>
        <v>9822</v>
      </c>
      <c r="E169" s="6" t="str">
        <f>'Sales Report Data'!D166</f>
        <v>Pool Cover</v>
      </c>
      <c r="F169" s="6">
        <f>'Sales Report Data'!E166</f>
        <v>58.3</v>
      </c>
      <c r="G169" s="6">
        <f>'Sales Report Data'!F166</f>
        <v>98.4</v>
      </c>
      <c r="H169" s="6">
        <f t="shared" si="4"/>
        <v>40.100000000000009</v>
      </c>
      <c r="I169" s="6">
        <f t="shared" si="5"/>
        <v>8.0200000000000014</v>
      </c>
      <c r="J169" s="6" t="str">
        <f>'Sales Report Data'!I166</f>
        <v>Doug</v>
      </c>
      <c r="K169" s="6" t="str">
        <f>'Sales Report Data'!J166</f>
        <v>Smith</v>
      </c>
      <c r="L169" s="6" t="str">
        <f>'Sales Report Data'!K166</f>
        <v>AZ</v>
      </c>
    </row>
    <row r="170" spans="2:12" ht="16" x14ac:dyDescent="0.35">
      <c r="B170" s="6" t="str">
        <f>'Sales Report Data'!A167</f>
        <v>Nov</v>
      </c>
      <c r="C170" s="6">
        <f>'Sales Report Data'!B167</f>
        <v>1166</v>
      </c>
      <c r="D170" s="6">
        <f>'Sales Report Data'!C167</f>
        <v>8722</v>
      </c>
      <c r="E170" s="6" t="str">
        <f>'Sales Report Data'!D167</f>
        <v>Water Pump</v>
      </c>
      <c r="F170" s="6">
        <f>'Sales Report Data'!E167</f>
        <v>344</v>
      </c>
      <c r="G170" s="6">
        <f>'Sales Report Data'!F167</f>
        <v>502</v>
      </c>
      <c r="H170" s="6">
        <f t="shared" si="4"/>
        <v>158</v>
      </c>
      <c r="I170" s="6">
        <f t="shared" si="5"/>
        <v>31.6</v>
      </c>
      <c r="J170" s="6" t="str">
        <f>'Sales Report Data'!I167</f>
        <v>Doug</v>
      </c>
      <c r="K170" s="6" t="str">
        <f>'Sales Report Data'!J167</f>
        <v>Smith</v>
      </c>
      <c r="L170" s="6" t="str">
        <f>'Sales Report Data'!K167</f>
        <v>NV</v>
      </c>
    </row>
    <row r="171" spans="2:12" ht="16" x14ac:dyDescent="0.35">
      <c r="B171" s="6" t="str">
        <f>'Sales Report Data'!A168</f>
        <v>Dec</v>
      </c>
      <c r="C171" s="6">
        <f>'Sales Report Data'!B168</f>
        <v>1167</v>
      </c>
      <c r="D171" s="6">
        <f>'Sales Report Data'!C168</f>
        <v>2242</v>
      </c>
      <c r="E171" s="6" t="str">
        <f>'Sales Report Data'!D168</f>
        <v>AutoVac</v>
      </c>
      <c r="F171" s="6">
        <f>'Sales Report Data'!E168</f>
        <v>60</v>
      </c>
      <c r="G171" s="6">
        <f>'Sales Report Data'!F168</f>
        <v>124</v>
      </c>
      <c r="H171" s="6">
        <f t="shared" si="4"/>
        <v>64</v>
      </c>
      <c r="I171" s="6">
        <f t="shared" si="5"/>
        <v>12.8</v>
      </c>
      <c r="J171" s="6" t="str">
        <f>'Sales Report Data'!I168</f>
        <v>Doug</v>
      </c>
      <c r="K171" s="6" t="str">
        <f>'Sales Report Data'!J168</f>
        <v>Smith</v>
      </c>
      <c r="L171" s="6" t="str">
        <f>'Sales Report Data'!K168</f>
        <v>NM</v>
      </c>
    </row>
    <row r="172" spans="2:12" ht="16" x14ac:dyDescent="0.35">
      <c r="B172" s="6" t="str">
        <f>'Sales Report Data'!A169</f>
        <v>Dec</v>
      </c>
      <c r="C172" s="6">
        <f>'Sales Report Data'!B169</f>
        <v>1168</v>
      </c>
      <c r="D172" s="6">
        <f>'Sales Report Data'!C169</f>
        <v>9822</v>
      </c>
      <c r="E172" s="6" t="str">
        <f>'Sales Report Data'!D169</f>
        <v>Pool Cover</v>
      </c>
      <c r="F172" s="6">
        <f>'Sales Report Data'!E169</f>
        <v>58.3</v>
      </c>
      <c r="G172" s="6">
        <f>'Sales Report Data'!F169</f>
        <v>98.4</v>
      </c>
      <c r="H172" s="6">
        <f t="shared" si="4"/>
        <v>40.100000000000009</v>
      </c>
      <c r="I172" s="6">
        <f t="shared" si="5"/>
        <v>8.0200000000000014</v>
      </c>
      <c r="J172" s="6" t="str">
        <f>'Sales Report Data'!I169</f>
        <v>Doug</v>
      </c>
      <c r="K172" s="6" t="str">
        <f>'Sales Report Data'!J169</f>
        <v>Smith</v>
      </c>
      <c r="L172" s="6" t="str">
        <f>'Sales Report Data'!K169</f>
        <v>CA</v>
      </c>
    </row>
    <row r="173" spans="2:12" ht="16" x14ac:dyDescent="0.35">
      <c r="B173" s="6" t="str">
        <f>'Sales Report Data'!A170</f>
        <v>Dec</v>
      </c>
      <c r="C173" s="6">
        <f>'Sales Report Data'!B170</f>
        <v>1169</v>
      </c>
      <c r="D173" s="6">
        <f>'Sales Report Data'!C170</f>
        <v>8722</v>
      </c>
      <c r="E173" s="6" t="str">
        <f>'Sales Report Data'!D170</f>
        <v>Water Pump</v>
      </c>
      <c r="F173" s="6">
        <f>'Sales Report Data'!E170</f>
        <v>344</v>
      </c>
      <c r="G173" s="6">
        <f>'Sales Report Data'!F170</f>
        <v>502</v>
      </c>
      <c r="H173" s="6">
        <f t="shared" si="4"/>
        <v>158</v>
      </c>
      <c r="I173" s="6">
        <f t="shared" si="5"/>
        <v>31.6</v>
      </c>
      <c r="J173" s="6" t="str">
        <f>'Sales Report Data'!I170</f>
        <v>Doug</v>
      </c>
      <c r="K173" s="6" t="str">
        <f>'Sales Report Data'!J170</f>
        <v>Smith</v>
      </c>
      <c r="L173" s="6" t="str">
        <f>'Sales Report Data'!K170</f>
        <v>UT</v>
      </c>
    </row>
    <row r="174" spans="2:12" ht="16" x14ac:dyDescent="0.35">
      <c r="B174" s="6" t="str">
        <f>'Sales Report Data'!A171</f>
        <v>Dec</v>
      </c>
      <c r="C174" s="6">
        <f>'Sales Report Data'!B171</f>
        <v>1170</v>
      </c>
      <c r="D174" s="6">
        <f>'Sales Report Data'!C171</f>
        <v>4421</v>
      </c>
      <c r="E174" s="6" t="str">
        <f>'Sales Report Data'!D171</f>
        <v>Skimmer</v>
      </c>
      <c r="F174" s="6">
        <f>'Sales Report Data'!E171</f>
        <v>45</v>
      </c>
      <c r="G174" s="6">
        <f>'Sales Report Data'!F171</f>
        <v>87</v>
      </c>
      <c r="H174" s="6">
        <f t="shared" si="4"/>
        <v>42</v>
      </c>
      <c r="I174" s="6">
        <f t="shared" si="5"/>
        <v>4.2</v>
      </c>
      <c r="J174" s="6" t="str">
        <f>'Sales Report Data'!I171</f>
        <v>Chalie</v>
      </c>
      <c r="K174" s="6" t="str">
        <f>'Sales Report Data'!J171</f>
        <v>Barns</v>
      </c>
      <c r="L174" s="6" t="str">
        <f>'Sales Report Data'!K171</f>
        <v>CA</v>
      </c>
    </row>
    <row r="175" spans="2:12" ht="16" x14ac:dyDescent="0.35">
      <c r="B175" s="6" t="str">
        <f>'Sales Report Data'!A172</f>
        <v>Dec</v>
      </c>
      <c r="C175" s="6">
        <f>'Sales Report Data'!B172</f>
        <v>1171</v>
      </c>
      <c r="D175" s="6">
        <f>'Sales Report Data'!C172</f>
        <v>4421</v>
      </c>
      <c r="E175" s="6" t="str">
        <f>'Sales Report Data'!D172</f>
        <v>Skimmer</v>
      </c>
      <c r="F175" s="6">
        <f>'Sales Report Data'!E172</f>
        <v>45</v>
      </c>
      <c r="G175" s="6">
        <f>'Sales Report Data'!F172</f>
        <v>87</v>
      </c>
      <c r="H175" s="6">
        <f t="shared" si="4"/>
        <v>42</v>
      </c>
      <c r="I175" s="6">
        <f t="shared" si="5"/>
        <v>4.2</v>
      </c>
      <c r="J175" s="6" t="str">
        <f>'Sales Report Data'!I172</f>
        <v>Juan</v>
      </c>
      <c r="K175" s="6" t="str">
        <f>'Sales Report Data'!J172</f>
        <v>Hernandez</v>
      </c>
      <c r="L175" s="6" t="str">
        <f>'Sales Report Data'!K172</f>
        <v>NV</v>
      </c>
    </row>
    <row r="178" spans="2:6" ht="30.5" x14ac:dyDescent="0.35">
      <c r="B178" s="60" t="s">
        <v>126</v>
      </c>
      <c r="F178" s="6">
        <f>SUM(G5:G175)</f>
        <v>17110.599999999995</v>
      </c>
    </row>
    <row r="179" spans="2:6" ht="30.5" x14ac:dyDescent="0.35">
      <c r="B179" s="60" t="s">
        <v>125</v>
      </c>
      <c r="F179" s="6">
        <f>SUMIF(G5:G175,"&gt;50")</f>
        <v>16088.399999999994</v>
      </c>
    </row>
    <row r="180" spans="2:6" ht="45.5" x14ac:dyDescent="0.35">
      <c r="B180" s="60" t="s">
        <v>124</v>
      </c>
      <c r="F180" s="6">
        <f>SUMIF(G5:G175,"&lt;=50")</f>
        <v>1022.1999999999997</v>
      </c>
    </row>
    <row r="181" spans="2:6" ht="30.5" x14ac:dyDescent="0.35">
      <c r="B181" s="60" t="s">
        <v>127</v>
      </c>
      <c r="F181" s="7">
        <f>COUNTIF(G5:G175,"&gt;50")</f>
        <v>81</v>
      </c>
    </row>
    <row r="182" spans="2:6" ht="30.5" x14ac:dyDescent="0.35">
      <c r="B182" s="60" t="s">
        <v>127</v>
      </c>
      <c r="F182" s="7">
        <f>COUNTIF(G5:G175,"&lt;=50")</f>
        <v>90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topLeftCell="A4" workbookViewId="0">
      <selection activeCell="F20" sqref="F20"/>
    </sheetView>
  </sheetViews>
  <sheetFormatPr defaultRowHeight="14.5" x14ac:dyDescent="0.35"/>
  <cols>
    <col min="1" max="1" width="14.6328125" style="65" customWidth="1"/>
    <col min="2" max="2" width="24.6328125" style="65" bestFit="1" customWidth="1"/>
    <col min="3" max="16384" width="8.7265625" style="65"/>
  </cols>
  <sheetData>
    <row r="2" spans="1:3" ht="21.5" customHeight="1" x14ac:dyDescent="0.35">
      <c r="B2" s="67" t="s">
        <v>255</v>
      </c>
    </row>
    <row r="3" spans="1:3" ht="14" customHeight="1" x14ac:dyDescent="0.35"/>
    <row r="4" spans="1:3" x14ac:dyDescent="0.35">
      <c r="C4" s="44"/>
    </row>
    <row r="5" spans="1:3" x14ac:dyDescent="0.35">
      <c r="A5" s="68" t="s">
        <v>130</v>
      </c>
      <c r="B5" s="68" t="s">
        <v>256</v>
      </c>
      <c r="C5" s="44"/>
    </row>
    <row r="6" spans="1:3" x14ac:dyDescent="0.35">
      <c r="A6" s="69" t="s">
        <v>173</v>
      </c>
      <c r="B6" s="70">
        <v>144647.69999999998</v>
      </c>
      <c r="C6" s="44"/>
    </row>
    <row r="7" spans="1:3" x14ac:dyDescent="0.35">
      <c r="A7" s="69" t="s">
        <v>182</v>
      </c>
      <c r="B7" s="70">
        <v>150656.40000000002</v>
      </c>
      <c r="C7" s="44"/>
    </row>
    <row r="8" spans="1:3" x14ac:dyDescent="0.35">
      <c r="A8" s="69" t="s">
        <v>159</v>
      </c>
      <c r="B8" s="70">
        <v>154427.9</v>
      </c>
      <c r="C8" s="44"/>
    </row>
    <row r="9" spans="1:3" x14ac:dyDescent="0.35">
      <c r="A9" s="69" t="s">
        <v>177</v>
      </c>
      <c r="B9" s="70">
        <v>135078.20000000001</v>
      </c>
      <c r="C9" s="44"/>
    </row>
    <row r="10" spans="1:3" x14ac:dyDescent="0.35">
      <c r="A10" s="69" t="s">
        <v>162</v>
      </c>
      <c r="B10" s="70">
        <v>143640.70000000001</v>
      </c>
      <c r="C10" s="44"/>
    </row>
    <row r="11" spans="1:3" x14ac:dyDescent="0.35">
      <c r="A11" s="69" t="s">
        <v>157</v>
      </c>
      <c r="B11" s="70">
        <v>184693.8</v>
      </c>
      <c r="C11" s="44"/>
    </row>
    <row r="12" spans="1:3" x14ac:dyDescent="0.35">
      <c r="A12" s="69" t="s">
        <v>155</v>
      </c>
      <c r="B12" s="70">
        <v>127731.3</v>
      </c>
      <c r="C12" s="44"/>
    </row>
    <row r="13" spans="1:3" x14ac:dyDescent="0.35">
      <c r="A13" s="69" t="s">
        <v>152</v>
      </c>
      <c r="B13" s="70">
        <v>70964.899999999994</v>
      </c>
      <c r="C13" s="44"/>
    </row>
    <row r="14" spans="1:3" x14ac:dyDescent="0.35">
      <c r="A14" s="69" t="s">
        <v>190</v>
      </c>
      <c r="B14" s="70">
        <v>179986</v>
      </c>
      <c r="C14" s="44"/>
    </row>
    <row r="15" spans="1:3" x14ac:dyDescent="0.35">
      <c r="A15" s="69" t="s">
        <v>165</v>
      </c>
      <c r="B15" s="70">
        <v>65315</v>
      </c>
      <c r="C15" s="44"/>
    </row>
    <row r="16" spans="1:3" x14ac:dyDescent="0.35">
      <c r="A16" s="69" t="s">
        <v>171</v>
      </c>
      <c r="B16" s="70">
        <v>138561.5</v>
      </c>
      <c r="C16" s="44"/>
    </row>
    <row r="17" spans="1:3" x14ac:dyDescent="0.35">
      <c r="A17" s="69" t="s">
        <v>172</v>
      </c>
      <c r="B17" s="70">
        <v>141229.4</v>
      </c>
      <c r="C17" s="44"/>
    </row>
    <row r="18" spans="1:3" x14ac:dyDescent="0.35">
      <c r="A18" s="69" t="s">
        <v>149</v>
      </c>
      <c r="B18" s="70">
        <v>305432.40000000002</v>
      </c>
      <c r="C18" s="44"/>
    </row>
    <row r="19" spans="1:3" x14ac:dyDescent="0.35">
      <c r="A19" s="69" t="s">
        <v>184</v>
      </c>
      <c r="B19" s="70">
        <v>177713.9</v>
      </c>
      <c r="C19" s="44"/>
    </row>
    <row r="20" spans="1:3" x14ac:dyDescent="0.35">
      <c r="A20" s="69" t="s">
        <v>175</v>
      </c>
      <c r="B20" s="70">
        <v>65964.899999999994</v>
      </c>
      <c r="C20" s="44"/>
    </row>
    <row r="21" spans="1:3" x14ac:dyDescent="0.35">
      <c r="A21" s="69" t="s">
        <v>169</v>
      </c>
      <c r="B21" s="70">
        <v>130601.59999999999</v>
      </c>
      <c r="C21" s="44"/>
    </row>
    <row r="22" spans="1:3" x14ac:dyDescent="0.35">
      <c r="A22" s="69" t="s">
        <v>167</v>
      </c>
      <c r="B22" s="70">
        <v>19341.7</v>
      </c>
      <c r="C22" s="44"/>
    </row>
    <row r="23" spans="1:3" x14ac:dyDescent="0.35">
      <c r="A23" s="69" t="s">
        <v>131</v>
      </c>
      <c r="B23" s="70">
        <v>2335987.2999999998</v>
      </c>
      <c r="C23" s="44"/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9"/>
  <sheetViews>
    <sheetView workbookViewId="0">
      <selection activeCell="C9" sqref="C9"/>
    </sheetView>
  </sheetViews>
  <sheetFormatPr defaultRowHeight="14.5" x14ac:dyDescent="0.35"/>
  <cols>
    <col min="1" max="1" width="1.90625" style="61" customWidth="1"/>
    <col min="2" max="2" width="15.81640625" style="61" bestFit="1" customWidth="1"/>
    <col min="3" max="3" width="15.453125" style="61" bestFit="1" customWidth="1"/>
    <col min="4" max="4" width="17.453125" style="61" customWidth="1"/>
    <col min="5" max="5" width="13.90625" style="61" customWidth="1"/>
    <col min="6" max="6" width="17.453125" style="61" customWidth="1"/>
    <col min="7" max="7" width="12.08984375" style="61" customWidth="1"/>
    <col min="8" max="8" width="10" style="61" bestFit="1" customWidth="1"/>
    <col min="9" max="9" width="13.36328125" style="61" bestFit="1" customWidth="1"/>
    <col min="10" max="10" width="12.81640625" style="61" bestFit="1" customWidth="1"/>
    <col min="11" max="11" width="8.7265625" style="61"/>
    <col min="12" max="12" width="12.6328125" style="61" bestFit="1" customWidth="1"/>
    <col min="13" max="13" width="14" style="61" customWidth="1"/>
    <col min="14" max="14" width="16.453125" style="61" customWidth="1"/>
    <col min="15" max="15" width="20.08984375" style="61" bestFit="1" customWidth="1"/>
    <col min="16" max="16384" width="8.7265625" style="61"/>
  </cols>
  <sheetData>
    <row r="2" spans="2:16" ht="35" x14ac:dyDescent="0.35">
      <c r="B2" s="4" t="s">
        <v>132</v>
      </c>
      <c r="E2" s="61" t="s">
        <v>241</v>
      </c>
    </row>
    <row r="4" spans="2:16" ht="35" x14ac:dyDescent="0.35">
      <c r="B4" s="64" t="s">
        <v>133</v>
      </c>
      <c r="C4" s="64" t="s">
        <v>134</v>
      </c>
      <c r="D4" s="64" t="s">
        <v>135</v>
      </c>
      <c r="E4" s="64" t="s">
        <v>136</v>
      </c>
      <c r="F4" s="64" t="s">
        <v>137</v>
      </c>
      <c r="G4" s="64" t="s">
        <v>138</v>
      </c>
      <c r="H4" s="64" t="s">
        <v>139</v>
      </c>
      <c r="I4" s="64" t="s">
        <v>140</v>
      </c>
      <c r="J4" s="64" t="s">
        <v>141</v>
      </c>
      <c r="K4" s="64" t="s">
        <v>142</v>
      </c>
      <c r="L4" s="64" t="s">
        <v>143</v>
      </c>
      <c r="M4" s="64" t="s">
        <v>144</v>
      </c>
      <c r="N4" s="64" t="s">
        <v>145</v>
      </c>
      <c r="O4" s="64" t="s">
        <v>146</v>
      </c>
      <c r="P4"/>
    </row>
    <row r="5" spans="2:16" ht="16" x14ac:dyDescent="0.35">
      <c r="B5" s="7" t="s">
        <v>181</v>
      </c>
      <c r="C5" s="7" t="str">
        <f t="shared" ref="C5:C15" si="0">LEFT(B5,2)</f>
        <v>KI</v>
      </c>
      <c r="D5" s="7" t="str">
        <f t="shared" ref="D5:D36" si="1">VLOOKUP(C5,B$59:C$64,2)</f>
        <v>KIA</v>
      </c>
      <c r="E5" s="7" t="str">
        <f t="shared" ref="E5:E36" si="2">MID(B5,5,3)</f>
        <v>SNT</v>
      </c>
      <c r="F5" s="7" t="str">
        <f t="shared" ref="F5:F36" si="3">VLOOKUP(E5,E$59:F$68,2)</f>
        <v>SONATA</v>
      </c>
      <c r="G5" s="7" t="str">
        <f t="shared" ref="G5:G36" si="4">MID(B5,3,2)</f>
        <v>08</v>
      </c>
      <c r="H5" s="7">
        <f t="shared" ref="H5:H36" si="5">23-G5</f>
        <v>15</v>
      </c>
      <c r="I5" s="66">
        <v>114660.6</v>
      </c>
      <c r="J5" s="66">
        <f t="shared" ref="J5:J36" si="6">I5/H5</f>
        <v>7644.04</v>
      </c>
      <c r="K5" s="7" t="s">
        <v>154</v>
      </c>
      <c r="L5" s="7" t="s">
        <v>182</v>
      </c>
      <c r="M5" s="7">
        <v>100000</v>
      </c>
      <c r="N5" s="7" t="str">
        <f t="shared" ref="N5:N36" si="7">IF(I5&gt;J5,"YES", "NO")</f>
        <v>YES</v>
      </c>
      <c r="O5" s="7" t="str">
        <f t="shared" ref="O5:O36" si="8">CONCATENATE(C5,G5,E5,UPPER(LEFT(K5,3)),RIGHT(B5,3))</f>
        <v>KI08SNTGRE019</v>
      </c>
    </row>
    <row r="6" spans="2:16" ht="16" x14ac:dyDescent="0.35">
      <c r="B6" s="7" t="s">
        <v>183</v>
      </c>
      <c r="C6" s="7" t="str">
        <f t="shared" si="0"/>
        <v>TY</v>
      </c>
      <c r="D6" s="7" t="str">
        <f t="shared" si="1"/>
        <v>TOYOTA</v>
      </c>
      <c r="E6" s="7" t="str">
        <f t="shared" si="2"/>
        <v>FRT</v>
      </c>
      <c r="F6" s="7" t="str">
        <f t="shared" si="3"/>
        <v>FREIGHT</v>
      </c>
      <c r="G6" s="7" t="str">
        <f t="shared" si="4"/>
        <v>04</v>
      </c>
      <c r="H6" s="7">
        <f t="shared" si="5"/>
        <v>19</v>
      </c>
      <c r="I6" s="66">
        <v>93382.6</v>
      </c>
      <c r="J6" s="66">
        <f t="shared" si="6"/>
        <v>4914.8736842105263</v>
      </c>
      <c r="K6" s="7" t="s">
        <v>148</v>
      </c>
      <c r="L6" s="7" t="s">
        <v>184</v>
      </c>
      <c r="M6" s="7">
        <v>100000</v>
      </c>
      <c r="N6" s="7" t="str">
        <f t="shared" si="7"/>
        <v>YES</v>
      </c>
      <c r="O6" s="7" t="str">
        <f t="shared" si="8"/>
        <v>TY04FRTBLA020</v>
      </c>
    </row>
    <row r="7" spans="2:16" ht="16" x14ac:dyDescent="0.35">
      <c r="B7" s="7" t="s">
        <v>185</v>
      </c>
      <c r="C7" s="7" t="str">
        <f t="shared" si="0"/>
        <v>TY</v>
      </c>
      <c r="D7" s="7" t="str">
        <f t="shared" si="1"/>
        <v>TOYOTA</v>
      </c>
      <c r="E7" s="7" t="str">
        <f t="shared" si="2"/>
        <v>FRT</v>
      </c>
      <c r="F7" s="7" t="str">
        <f t="shared" si="3"/>
        <v>FREIGHT</v>
      </c>
      <c r="G7" s="7" t="str">
        <f t="shared" si="4"/>
        <v>06</v>
      </c>
      <c r="H7" s="7">
        <f t="shared" si="5"/>
        <v>17</v>
      </c>
      <c r="I7" s="66">
        <v>85928</v>
      </c>
      <c r="J7" s="66">
        <f t="shared" si="6"/>
        <v>5054.588235294118</v>
      </c>
      <c r="K7" s="7" t="s">
        <v>154</v>
      </c>
      <c r="L7" s="7" t="s">
        <v>159</v>
      </c>
      <c r="M7" s="7">
        <v>100000</v>
      </c>
      <c r="N7" s="7" t="str">
        <f t="shared" si="7"/>
        <v>YES</v>
      </c>
      <c r="O7" s="7" t="str">
        <f t="shared" si="8"/>
        <v>TY06FRTGRE021</v>
      </c>
    </row>
    <row r="8" spans="2:16" ht="16" x14ac:dyDescent="0.35">
      <c r="B8" s="7" t="s">
        <v>178</v>
      </c>
      <c r="C8" s="7" t="str">
        <f t="shared" si="0"/>
        <v>KI</v>
      </c>
      <c r="D8" s="7" t="str">
        <f t="shared" si="1"/>
        <v>KIA</v>
      </c>
      <c r="E8" s="7" t="str">
        <f t="shared" si="2"/>
        <v>SNT</v>
      </c>
      <c r="F8" s="7" t="str">
        <f t="shared" si="3"/>
        <v>SONATA</v>
      </c>
      <c r="G8" s="7" t="str">
        <f t="shared" si="4"/>
        <v>18</v>
      </c>
      <c r="H8" s="7">
        <f t="shared" si="5"/>
        <v>5</v>
      </c>
      <c r="I8" s="66">
        <v>83162.7</v>
      </c>
      <c r="J8" s="66">
        <f t="shared" si="6"/>
        <v>16632.54</v>
      </c>
      <c r="K8" s="7" t="s">
        <v>148</v>
      </c>
      <c r="L8" s="7" t="s">
        <v>172</v>
      </c>
      <c r="M8" s="7">
        <v>100000</v>
      </c>
      <c r="N8" s="7" t="str">
        <f t="shared" si="7"/>
        <v>YES</v>
      </c>
      <c r="O8" s="7" t="str">
        <f t="shared" si="8"/>
        <v>KI18SNTBLA017</v>
      </c>
    </row>
    <row r="9" spans="2:16" ht="16" x14ac:dyDescent="0.35">
      <c r="B9" s="7" t="s">
        <v>195</v>
      </c>
      <c r="C9" s="7" t="str">
        <f t="shared" si="0"/>
        <v>TY</v>
      </c>
      <c r="D9" s="7" t="str">
        <f t="shared" si="1"/>
        <v>TOYOTA</v>
      </c>
      <c r="E9" s="7" t="str">
        <f t="shared" si="2"/>
        <v>FRT</v>
      </c>
      <c r="F9" s="7" t="str">
        <f t="shared" si="3"/>
        <v>FREIGHT</v>
      </c>
      <c r="G9" s="7" t="str">
        <f t="shared" si="4"/>
        <v>20</v>
      </c>
      <c r="H9" s="7">
        <f t="shared" si="5"/>
        <v>3</v>
      </c>
      <c r="I9" s="66">
        <v>82374</v>
      </c>
      <c r="J9" s="66">
        <f t="shared" si="6"/>
        <v>27458</v>
      </c>
      <c r="K9" s="7" t="s">
        <v>151</v>
      </c>
      <c r="L9" s="7" t="s">
        <v>171</v>
      </c>
      <c r="M9" s="7">
        <v>75000</v>
      </c>
      <c r="N9" s="7" t="str">
        <f t="shared" si="7"/>
        <v>YES</v>
      </c>
      <c r="O9" s="7" t="str">
        <f t="shared" si="8"/>
        <v>TY20FRTWHI029</v>
      </c>
    </row>
    <row r="10" spans="2:16" ht="16" x14ac:dyDescent="0.35">
      <c r="B10" s="7" t="s">
        <v>179</v>
      </c>
      <c r="C10" s="7" t="str">
        <f t="shared" si="0"/>
        <v>KI</v>
      </c>
      <c r="D10" s="7" t="str">
        <f t="shared" si="1"/>
        <v>KIA</v>
      </c>
      <c r="E10" s="7" t="str">
        <f t="shared" si="2"/>
        <v>SNT</v>
      </c>
      <c r="F10" s="7" t="str">
        <f t="shared" si="3"/>
        <v>SONATA</v>
      </c>
      <c r="G10" s="7" t="str">
        <f t="shared" si="4"/>
        <v>06</v>
      </c>
      <c r="H10" s="7">
        <f t="shared" si="5"/>
        <v>17</v>
      </c>
      <c r="I10" s="66">
        <v>80685.8</v>
      </c>
      <c r="J10" s="66">
        <f t="shared" si="6"/>
        <v>4746.2235294117645</v>
      </c>
      <c r="K10" s="7" t="s">
        <v>180</v>
      </c>
      <c r="L10" s="7" t="s">
        <v>169</v>
      </c>
      <c r="M10" s="7">
        <v>100000</v>
      </c>
      <c r="N10" s="7" t="str">
        <f t="shared" si="7"/>
        <v>YES</v>
      </c>
      <c r="O10" s="7" t="str">
        <f t="shared" si="8"/>
        <v>KI06SNTBLU018</v>
      </c>
    </row>
    <row r="11" spans="2:16" ht="16" x14ac:dyDescent="0.35">
      <c r="B11" s="7" t="s">
        <v>209</v>
      </c>
      <c r="C11" s="7" t="str">
        <f t="shared" si="0"/>
        <v>MS</v>
      </c>
      <c r="D11" s="7" t="str">
        <f t="shared" si="1"/>
        <v>MITSUBISHI</v>
      </c>
      <c r="E11" s="7" t="str">
        <f t="shared" si="2"/>
        <v>SFT</v>
      </c>
      <c r="F11" s="7" t="str">
        <f t="shared" si="3"/>
        <v>SWIFT</v>
      </c>
      <c r="G11" s="7" t="str">
        <f t="shared" si="4"/>
        <v>19</v>
      </c>
      <c r="H11" s="7">
        <f t="shared" si="5"/>
        <v>4</v>
      </c>
      <c r="I11" s="66">
        <v>79420.600000000006</v>
      </c>
      <c r="J11" s="66">
        <f t="shared" si="6"/>
        <v>19855.150000000001</v>
      </c>
      <c r="K11" s="7" t="s">
        <v>154</v>
      </c>
      <c r="L11" s="7" t="s">
        <v>177</v>
      </c>
      <c r="M11" s="7">
        <v>75000</v>
      </c>
      <c r="N11" s="7" t="str">
        <f t="shared" si="7"/>
        <v>YES</v>
      </c>
      <c r="O11" s="7" t="str">
        <f t="shared" si="8"/>
        <v>MS19SFTGRE044</v>
      </c>
    </row>
    <row r="12" spans="2:16" ht="16" x14ac:dyDescent="0.35">
      <c r="B12" s="7" t="s">
        <v>210</v>
      </c>
      <c r="C12" s="7" t="str">
        <f t="shared" si="0"/>
        <v>MS</v>
      </c>
      <c r="D12" s="7" t="str">
        <f t="shared" si="1"/>
        <v>MITSUBISHI</v>
      </c>
      <c r="E12" s="7" t="str">
        <f t="shared" si="2"/>
        <v>WGN</v>
      </c>
      <c r="F12" s="7" t="str">
        <f t="shared" si="3"/>
        <v>WAGON</v>
      </c>
      <c r="G12" s="7" t="str">
        <f t="shared" si="4"/>
        <v>07</v>
      </c>
      <c r="H12" s="7">
        <f t="shared" si="5"/>
        <v>16</v>
      </c>
      <c r="I12" s="66">
        <v>77243.100000000006</v>
      </c>
      <c r="J12" s="66">
        <f t="shared" si="6"/>
        <v>4827.6937500000004</v>
      </c>
      <c r="K12" s="7" t="s">
        <v>148</v>
      </c>
      <c r="L12" s="7" t="s">
        <v>157</v>
      </c>
      <c r="M12" s="7">
        <v>75000</v>
      </c>
      <c r="N12" s="7" t="str">
        <f t="shared" si="7"/>
        <v>YES</v>
      </c>
      <c r="O12" s="7" t="str">
        <f t="shared" si="8"/>
        <v>MS07WGNBLA045</v>
      </c>
    </row>
    <row r="13" spans="2:16" ht="16" x14ac:dyDescent="0.35">
      <c r="B13" s="7" t="s">
        <v>191</v>
      </c>
      <c r="C13" s="7" t="str">
        <f t="shared" si="0"/>
        <v>TY</v>
      </c>
      <c r="D13" s="7" t="str">
        <f t="shared" si="1"/>
        <v>TOYOTA</v>
      </c>
      <c r="E13" s="7" t="str">
        <f t="shared" si="2"/>
        <v>INV</v>
      </c>
      <c r="F13" s="7" t="str">
        <f t="shared" si="3"/>
        <v>INVUE</v>
      </c>
      <c r="G13" s="7" t="str">
        <f t="shared" si="4"/>
        <v>10</v>
      </c>
      <c r="H13" s="7">
        <f t="shared" si="5"/>
        <v>13</v>
      </c>
      <c r="I13" s="66">
        <v>73444.399999999994</v>
      </c>
      <c r="J13" s="66">
        <f t="shared" si="6"/>
        <v>5649.5692307692307</v>
      </c>
      <c r="K13" s="7" t="s">
        <v>148</v>
      </c>
      <c r="L13" s="7" t="s">
        <v>190</v>
      </c>
      <c r="M13" s="7">
        <v>100000</v>
      </c>
      <c r="N13" s="7" t="str">
        <f t="shared" si="7"/>
        <v>YES</v>
      </c>
      <c r="O13" s="7" t="str">
        <f t="shared" si="8"/>
        <v>TY10INVBLA025</v>
      </c>
    </row>
    <row r="14" spans="2:16" ht="16" x14ac:dyDescent="0.35">
      <c r="B14" s="7" t="s">
        <v>211</v>
      </c>
      <c r="C14" s="7" t="str">
        <f t="shared" si="0"/>
        <v>MS</v>
      </c>
      <c r="D14" s="7" t="str">
        <f t="shared" si="1"/>
        <v>MITSUBISHI</v>
      </c>
      <c r="E14" s="7" t="str">
        <f t="shared" si="2"/>
        <v>WGN</v>
      </c>
      <c r="F14" s="7" t="str">
        <f t="shared" si="3"/>
        <v>WAGON</v>
      </c>
      <c r="G14" s="7" t="str">
        <f t="shared" si="4"/>
        <v>08</v>
      </c>
      <c r="H14" s="7">
        <f t="shared" si="5"/>
        <v>15</v>
      </c>
      <c r="I14" s="66">
        <v>72527.199999999997</v>
      </c>
      <c r="J14" s="66">
        <f t="shared" si="6"/>
        <v>4835.1466666666665</v>
      </c>
      <c r="K14" s="7" t="s">
        <v>151</v>
      </c>
      <c r="L14" s="7" t="s">
        <v>173</v>
      </c>
      <c r="M14" s="7">
        <v>75000</v>
      </c>
      <c r="N14" s="7" t="str">
        <f t="shared" si="7"/>
        <v>YES</v>
      </c>
      <c r="O14" s="7" t="str">
        <f t="shared" si="8"/>
        <v>MS08WGNWHI046</v>
      </c>
    </row>
    <row r="15" spans="2:16" ht="16" x14ac:dyDescent="0.35">
      <c r="B15" s="7" t="s">
        <v>196</v>
      </c>
      <c r="C15" s="7" t="str">
        <f t="shared" si="0"/>
        <v>TM</v>
      </c>
      <c r="D15" s="7" t="str">
        <f t="shared" si="1"/>
        <v>TACOMA</v>
      </c>
      <c r="E15" s="7" t="str">
        <f t="shared" si="2"/>
        <v>NNO</v>
      </c>
      <c r="F15" s="7" t="str">
        <f t="shared" si="3"/>
        <v>NUNO</v>
      </c>
      <c r="G15" s="7" t="str">
        <f t="shared" si="4"/>
        <v>07</v>
      </c>
      <c r="H15" s="7">
        <f t="shared" si="5"/>
        <v>16</v>
      </c>
      <c r="I15" s="66">
        <v>69891.899999999994</v>
      </c>
      <c r="J15" s="66">
        <f t="shared" si="6"/>
        <v>4368.2437499999996</v>
      </c>
      <c r="K15" s="7" t="s">
        <v>180</v>
      </c>
      <c r="L15" s="7" t="s">
        <v>157</v>
      </c>
      <c r="M15" s="7">
        <v>75000</v>
      </c>
      <c r="N15" s="7" t="str">
        <f t="shared" si="7"/>
        <v>YES</v>
      </c>
      <c r="O15" s="7" t="str">
        <f t="shared" si="8"/>
        <v>TM07NNOBLU030</v>
      </c>
    </row>
    <row r="16" spans="2:16" ht="16" x14ac:dyDescent="0.35">
      <c r="B16" s="7" t="s">
        <v>204</v>
      </c>
      <c r="C16" s="7" t="s">
        <v>222</v>
      </c>
      <c r="D16" s="7" t="str">
        <f t="shared" si="1"/>
        <v>TACOMA</v>
      </c>
      <c r="E16" s="7" t="str">
        <f t="shared" si="2"/>
        <v>TIG</v>
      </c>
      <c r="F16" s="7" t="str">
        <f t="shared" si="3"/>
        <v>TIGUA</v>
      </c>
      <c r="G16" s="7" t="str">
        <f t="shared" si="4"/>
        <v>16</v>
      </c>
      <c r="H16" s="7">
        <f t="shared" si="5"/>
        <v>7</v>
      </c>
      <c r="I16" s="66">
        <v>68658.899999999994</v>
      </c>
      <c r="J16" s="66">
        <f t="shared" si="6"/>
        <v>9808.4142857142851</v>
      </c>
      <c r="K16" s="7" t="s">
        <v>148</v>
      </c>
      <c r="L16" s="7" t="s">
        <v>149</v>
      </c>
      <c r="M16" s="7">
        <v>100000</v>
      </c>
      <c r="N16" s="7" t="str">
        <f t="shared" si="7"/>
        <v>YES</v>
      </c>
      <c r="O16" s="7" t="str">
        <f t="shared" si="8"/>
        <v>TM16TIGBLA039</v>
      </c>
    </row>
    <row r="17" spans="2:15" ht="16" x14ac:dyDescent="0.35">
      <c r="B17" s="7" t="s">
        <v>186</v>
      </c>
      <c r="C17" s="7" t="str">
        <f t="shared" ref="C17:C56" si="9">LEFT(B17,2)</f>
        <v>TY</v>
      </c>
      <c r="D17" s="7" t="str">
        <f t="shared" si="1"/>
        <v>TOYOTA</v>
      </c>
      <c r="E17" s="7" t="str">
        <f t="shared" si="2"/>
        <v>FRT</v>
      </c>
      <c r="F17" s="7" t="str">
        <f t="shared" si="3"/>
        <v>FREIGHT</v>
      </c>
      <c r="G17" s="7" t="str">
        <f t="shared" si="4"/>
        <v>08</v>
      </c>
      <c r="H17" s="7">
        <f t="shared" si="5"/>
        <v>15</v>
      </c>
      <c r="I17" s="66">
        <v>67829.100000000006</v>
      </c>
      <c r="J17" s="66">
        <f t="shared" si="6"/>
        <v>4521.9400000000005</v>
      </c>
      <c r="K17" s="7" t="s">
        <v>148</v>
      </c>
      <c r="L17" s="7" t="s">
        <v>149</v>
      </c>
      <c r="M17" s="7">
        <v>100000</v>
      </c>
      <c r="N17" s="7" t="str">
        <f t="shared" si="7"/>
        <v>YES</v>
      </c>
      <c r="O17" s="7" t="str">
        <f t="shared" si="8"/>
        <v>TY08FRTBLA022</v>
      </c>
    </row>
    <row r="18" spans="2:15" ht="16" x14ac:dyDescent="0.35">
      <c r="B18" s="7" t="s">
        <v>206</v>
      </c>
      <c r="C18" s="7" t="str">
        <f t="shared" si="9"/>
        <v>TM</v>
      </c>
      <c r="D18" s="7" t="str">
        <f t="shared" si="1"/>
        <v>TACOMA</v>
      </c>
      <c r="E18" s="7" t="str">
        <f t="shared" si="2"/>
        <v>TIG</v>
      </c>
      <c r="F18" s="7" t="str">
        <f t="shared" si="3"/>
        <v>TIGUA</v>
      </c>
      <c r="G18" s="7" t="str">
        <f t="shared" si="4"/>
        <v>22</v>
      </c>
      <c r="H18" s="7">
        <f t="shared" si="5"/>
        <v>1</v>
      </c>
      <c r="I18" s="66">
        <v>64542</v>
      </c>
      <c r="J18" s="66">
        <f t="shared" si="6"/>
        <v>64542</v>
      </c>
      <c r="K18" s="7" t="s">
        <v>180</v>
      </c>
      <c r="L18" s="7" t="s">
        <v>149</v>
      </c>
      <c r="M18" s="7">
        <v>75000</v>
      </c>
      <c r="N18" s="7" t="str">
        <f t="shared" si="7"/>
        <v>NO</v>
      </c>
      <c r="O18" s="7" t="str">
        <f t="shared" si="8"/>
        <v>TM22TIGBLU041</v>
      </c>
    </row>
    <row r="19" spans="2:15" ht="16" x14ac:dyDescent="0.35">
      <c r="B19" s="7" t="s">
        <v>188</v>
      </c>
      <c r="C19" s="7" t="str">
        <f t="shared" si="9"/>
        <v>TY</v>
      </c>
      <c r="D19" s="7" t="str">
        <f t="shared" si="1"/>
        <v>TOYOTA</v>
      </c>
      <c r="E19" s="7" t="str">
        <f t="shared" si="2"/>
        <v>FRT</v>
      </c>
      <c r="F19" s="7" t="str">
        <f t="shared" si="3"/>
        <v>FREIGHT</v>
      </c>
      <c r="G19" s="7" t="str">
        <f t="shared" si="4"/>
        <v>17</v>
      </c>
      <c r="H19" s="7">
        <f t="shared" si="5"/>
        <v>6</v>
      </c>
      <c r="I19" s="66">
        <v>64467.4</v>
      </c>
      <c r="J19" s="66">
        <f t="shared" si="6"/>
        <v>10744.566666666668</v>
      </c>
      <c r="K19" s="7" t="s">
        <v>189</v>
      </c>
      <c r="L19" s="7" t="s">
        <v>190</v>
      </c>
      <c r="M19" s="7">
        <v>100000</v>
      </c>
      <c r="N19" s="7" t="str">
        <f t="shared" si="7"/>
        <v>YES</v>
      </c>
      <c r="O19" s="7" t="str">
        <f t="shared" si="8"/>
        <v>TY17FRTRED024</v>
      </c>
    </row>
    <row r="20" spans="2:15" ht="16" x14ac:dyDescent="0.35">
      <c r="B20" s="7" t="s">
        <v>202</v>
      </c>
      <c r="C20" s="7" t="str">
        <f t="shared" si="9"/>
        <v>TM</v>
      </c>
      <c r="D20" s="7" t="str">
        <f t="shared" si="1"/>
        <v>TACOMA</v>
      </c>
      <c r="E20" s="7" t="str">
        <f t="shared" si="2"/>
        <v>NNO</v>
      </c>
      <c r="F20" s="7" t="str">
        <f t="shared" si="3"/>
        <v>NUNO</v>
      </c>
      <c r="G20" s="7" t="str">
        <f t="shared" si="4"/>
        <v>21</v>
      </c>
      <c r="H20" s="7">
        <f t="shared" si="5"/>
        <v>2</v>
      </c>
      <c r="I20" s="66">
        <v>60389.5</v>
      </c>
      <c r="J20" s="66">
        <f t="shared" si="6"/>
        <v>30194.75</v>
      </c>
      <c r="K20" s="7" t="s">
        <v>151</v>
      </c>
      <c r="L20" s="7" t="s">
        <v>162</v>
      </c>
      <c r="M20" s="7">
        <v>100000</v>
      </c>
      <c r="N20" s="7" t="str">
        <f t="shared" si="7"/>
        <v>YES</v>
      </c>
      <c r="O20" s="7" t="str">
        <f t="shared" si="8"/>
        <v>TM21NNOWHI036</v>
      </c>
    </row>
    <row r="21" spans="2:15" ht="16" x14ac:dyDescent="0.35">
      <c r="B21" s="7" t="s">
        <v>212</v>
      </c>
      <c r="C21" s="7" t="str">
        <f t="shared" si="9"/>
        <v>MS</v>
      </c>
      <c r="D21" s="7" t="str">
        <f t="shared" si="1"/>
        <v>MITSUBISHI</v>
      </c>
      <c r="E21" s="7" t="str">
        <f t="shared" si="2"/>
        <v>WGN</v>
      </c>
      <c r="F21" s="7" t="str">
        <f t="shared" si="3"/>
        <v>WAGON</v>
      </c>
      <c r="G21" s="7" t="str">
        <f t="shared" si="4"/>
        <v>12</v>
      </c>
      <c r="H21" s="7">
        <f t="shared" si="5"/>
        <v>11</v>
      </c>
      <c r="I21" s="66">
        <v>52699.4</v>
      </c>
      <c r="J21" s="66">
        <f t="shared" si="6"/>
        <v>4790.8545454545456</v>
      </c>
      <c r="K21" s="7" t="s">
        <v>189</v>
      </c>
      <c r="L21" s="7" t="s">
        <v>173</v>
      </c>
      <c r="M21" s="7">
        <v>75000</v>
      </c>
      <c r="N21" s="7" t="str">
        <f t="shared" si="7"/>
        <v>YES</v>
      </c>
      <c r="O21" s="7" t="str">
        <f t="shared" si="8"/>
        <v>MS12WGNRED047</v>
      </c>
    </row>
    <row r="22" spans="2:15" ht="16" x14ac:dyDescent="0.35">
      <c r="B22" s="7" t="s">
        <v>160</v>
      </c>
      <c r="C22" s="7" t="str">
        <f t="shared" si="9"/>
        <v>MH</v>
      </c>
      <c r="D22" s="7" t="str">
        <f t="shared" si="1"/>
        <v>MINI HUMVEE</v>
      </c>
      <c r="E22" s="7" t="str">
        <f t="shared" si="2"/>
        <v>SCR</v>
      </c>
      <c r="F22" s="7" t="str">
        <f t="shared" si="3"/>
        <v>SPORT CAR</v>
      </c>
      <c r="G22" s="7" t="str">
        <f t="shared" si="4"/>
        <v>14</v>
      </c>
      <c r="H22" s="7">
        <f t="shared" si="5"/>
        <v>9</v>
      </c>
      <c r="I22" s="66">
        <v>52229.5</v>
      </c>
      <c r="J22" s="66">
        <f t="shared" si="6"/>
        <v>5803.2777777777774</v>
      </c>
      <c r="K22" s="7" t="s">
        <v>154</v>
      </c>
      <c r="L22" s="7" t="s">
        <v>155</v>
      </c>
      <c r="M22" s="7">
        <v>75000</v>
      </c>
      <c r="N22" s="7" t="str">
        <f t="shared" si="7"/>
        <v>YES</v>
      </c>
      <c r="O22" s="7" t="str">
        <f t="shared" si="8"/>
        <v>MH14SCRGRE007</v>
      </c>
    </row>
    <row r="23" spans="2:15" ht="16" x14ac:dyDescent="0.35">
      <c r="B23" s="7" t="s">
        <v>254</v>
      </c>
      <c r="C23" s="7" t="str">
        <f t="shared" si="9"/>
        <v>TM</v>
      </c>
      <c r="D23" s="7" t="str">
        <f t="shared" si="1"/>
        <v>TACOMA</v>
      </c>
      <c r="E23" s="7" t="str">
        <f t="shared" si="2"/>
        <v>TIG</v>
      </c>
      <c r="F23" s="7" t="str">
        <f t="shared" si="3"/>
        <v>TIGUA</v>
      </c>
      <c r="G23" s="7" t="str">
        <f t="shared" si="4"/>
        <v>13</v>
      </c>
      <c r="H23" s="7">
        <f t="shared" si="5"/>
        <v>10</v>
      </c>
      <c r="I23" s="66">
        <v>50854.1</v>
      </c>
      <c r="J23" s="66">
        <f t="shared" si="6"/>
        <v>5085.41</v>
      </c>
      <c r="K23" s="7" t="s">
        <v>148</v>
      </c>
      <c r="L23" s="7" t="s">
        <v>184</v>
      </c>
      <c r="M23" s="7">
        <v>100000</v>
      </c>
      <c r="N23" s="7" t="str">
        <f t="shared" si="7"/>
        <v>YES</v>
      </c>
      <c r="O23" s="7" t="str">
        <f t="shared" si="8"/>
        <v>TM13TIGBLA037</v>
      </c>
    </row>
    <row r="24" spans="2:15" ht="16" x14ac:dyDescent="0.35">
      <c r="B24" s="7" t="s">
        <v>187</v>
      </c>
      <c r="C24" s="7" t="str">
        <f t="shared" si="9"/>
        <v>TY</v>
      </c>
      <c r="D24" s="7" t="str">
        <f t="shared" si="1"/>
        <v>TOYOTA</v>
      </c>
      <c r="E24" s="7" t="str">
        <f t="shared" si="2"/>
        <v>FRT</v>
      </c>
      <c r="F24" s="7" t="str">
        <f t="shared" si="3"/>
        <v>FREIGHT</v>
      </c>
      <c r="G24" s="7" t="str">
        <f t="shared" si="4"/>
        <v>10</v>
      </c>
      <c r="H24" s="7">
        <f t="shared" si="5"/>
        <v>13</v>
      </c>
      <c r="I24" s="66">
        <v>48114.2</v>
      </c>
      <c r="J24" s="66">
        <f t="shared" si="6"/>
        <v>3701.0923076923073</v>
      </c>
      <c r="K24" s="7" t="s">
        <v>151</v>
      </c>
      <c r="L24" s="7" t="s">
        <v>162</v>
      </c>
      <c r="M24" s="7">
        <v>100000</v>
      </c>
      <c r="N24" s="7" t="str">
        <f t="shared" si="7"/>
        <v>YES</v>
      </c>
      <c r="O24" s="7" t="str">
        <f t="shared" si="8"/>
        <v>TY10FRTWHI023</v>
      </c>
    </row>
    <row r="25" spans="2:15" ht="16" x14ac:dyDescent="0.35">
      <c r="B25" s="7" t="s">
        <v>252</v>
      </c>
      <c r="C25" s="7" t="str">
        <f t="shared" si="9"/>
        <v>MH</v>
      </c>
      <c r="D25" s="7" t="str">
        <f t="shared" si="1"/>
        <v>MINI HUMVEE</v>
      </c>
      <c r="E25" s="7" t="str">
        <f t="shared" si="2"/>
        <v>SCR</v>
      </c>
      <c r="F25" s="7" t="str">
        <f t="shared" si="3"/>
        <v>SPORT CAR</v>
      </c>
      <c r="G25" s="7" t="str">
        <f t="shared" si="4"/>
        <v>14</v>
      </c>
      <c r="H25" s="7">
        <f t="shared" si="5"/>
        <v>9</v>
      </c>
      <c r="I25" s="66">
        <v>46311.4</v>
      </c>
      <c r="J25" s="66">
        <f t="shared" si="6"/>
        <v>5145.7111111111117</v>
      </c>
      <c r="K25" s="7" t="s">
        <v>154</v>
      </c>
      <c r="L25" s="7" t="s">
        <v>159</v>
      </c>
      <c r="M25" s="7">
        <v>75000</v>
      </c>
      <c r="N25" s="7" t="str">
        <f t="shared" si="7"/>
        <v>YES</v>
      </c>
      <c r="O25" s="7" t="str">
        <f t="shared" si="8"/>
        <v>MH14SCRGRE006</v>
      </c>
    </row>
    <row r="26" spans="2:15" ht="16" x14ac:dyDescent="0.35">
      <c r="B26" s="7" t="s">
        <v>150</v>
      </c>
      <c r="C26" s="7" t="str">
        <f t="shared" si="9"/>
        <v>MH</v>
      </c>
      <c r="D26" s="7" t="str">
        <f t="shared" si="1"/>
        <v>MINI HUMVEE</v>
      </c>
      <c r="E26" s="7" t="str">
        <f t="shared" si="2"/>
        <v>BLR</v>
      </c>
      <c r="F26" s="7" t="str">
        <f t="shared" si="3"/>
        <v>BLUR</v>
      </c>
      <c r="G26" s="7" t="str">
        <f t="shared" si="4"/>
        <v>14</v>
      </c>
      <c r="H26" s="7">
        <f t="shared" si="5"/>
        <v>9</v>
      </c>
      <c r="I26" s="66">
        <v>44974.8</v>
      </c>
      <c r="J26" s="66">
        <f t="shared" si="6"/>
        <v>4997.2000000000007</v>
      </c>
      <c r="K26" s="7" t="s">
        <v>151</v>
      </c>
      <c r="L26" s="7" t="s">
        <v>152</v>
      </c>
      <c r="M26" s="7">
        <v>50000</v>
      </c>
      <c r="N26" s="7" t="str">
        <f t="shared" si="7"/>
        <v>YES</v>
      </c>
      <c r="O26" s="7" t="str">
        <f t="shared" si="8"/>
        <v>MH14BLRWHI002</v>
      </c>
    </row>
    <row r="27" spans="2:15" ht="16" x14ac:dyDescent="0.35">
      <c r="B27" s="7" t="s">
        <v>153</v>
      </c>
      <c r="C27" s="7" t="str">
        <f t="shared" si="9"/>
        <v>MH</v>
      </c>
      <c r="D27" s="7" t="str">
        <f t="shared" si="1"/>
        <v>MINI HUMVEE</v>
      </c>
      <c r="E27" s="7" t="str">
        <f t="shared" si="2"/>
        <v>BLR</v>
      </c>
      <c r="F27" s="7" t="str">
        <f t="shared" si="3"/>
        <v>BLUR</v>
      </c>
      <c r="G27" s="7" t="str">
        <f t="shared" si="4"/>
        <v>16</v>
      </c>
      <c r="H27" s="7">
        <f t="shared" si="5"/>
        <v>7</v>
      </c>
      <c r="I27" s="66">
        <v>44946.5</v>
      </c>
      <c r="J27" s="66">
        <f t="shared" si="6"/>
        <v>6420.9285714285716</v>
      </c>
      <c r="K27" s="7" t="s">
        <v>154</v>
      </c>
      <c r="L27" s="7" t="s">
        <v>155</v>
      </c>
      <c r="M27" s="7">
        <v>50000</v>
      </c>
      <c r="N27" s="7" t="str">
        <f t="shared" si="7"/>
        <v>YES</v>
      </c>
      <c r="O27" s="7" t="str">
        <f t="shared" si="8"/>
        <v>MH16BLRGRE003</v>
      </c>
    </row>
    <row r="28" spans="2:15" ht="16" x14ac:dyDescent="0.35">
      <c r="B28" s="7" t="s">
        <v>203</v>
      </c>
      <c r="C28" s="7" t="str">
        <f t="shared" si="9"/>
        <v>TM</v>
      </c>
      <c r="D28" s="7" t="str">
        <f t="shared" si="1"/>
        <v>TACOMA</v>
      </c>
      <c r="E28" s="7" t="str">
        <f t="shared" si="2"/>
        <v>TIG</v>
      </c>
      <c r="F28" s="7" t="str">
        <f t="shared" si="3"/>
        <v>TIGUA</v>
      </c>
      <c r="G28" s="7" t="str">
        <f t="shared" si="4"/>
        <v>15</v>
      </c>
      <c r="H28" s="7">
        <f t="shared" si="5"/>
        <v>8</v>
      </c>
      <c r="I28" s="66">
        <v>42504.6</v>
      </c>
      <c r="J28" s="66">
        <f t="shared" si="6"/>
        <v>5313.0749999999998</v>
      </c>
      <c r="K28" s="7" t="s">
        <v>151</v>
      </c>
      <c r="L28" s="7" t="s">
        <v>171</v>
      </c>
      <c r="M28" s="7">
        <v>100000</v>
      </c>
      <c r="N28" s="7" t="str">
        <f t="shared" si="7"/>
        <v>YES</v>
      </c>
      <c r="O28" s="7" t="str">
        <f t="shared" si="8"/>
        <v>TM15TIGWHI038</v>
      </c>
    </row>
    <row r="29" spans="2:15" ht="16" x14ac:dyDescent="0.35">
      <c r="B29" s="7" t="s">
        <v>207</v>
      </c>
      <c r="C29" s="7" t="str">
        <f t="shared" si="9"/>
        <v>MS</v>
      </c>
      <c r="D29" s="7" t="str">
        <f t="shared" si="1"/>
        <v>MITSUBISHI</v>
      </c>
      <c r="E29" s="7" t="str">
        <f t="shared" si="2"/>
        <v>SFT</v>
      </c>
      <c r="F29" s="7" t="str">
        <f t="shared" si="3"/>
        <v>SWIFT</v>
      </c>
      <c r="G29" s="7" t="str">
        <f t="shared" si="4"/>
        <v>12</v>
      </c>
      <c r="H29" s="7">
        <f t="shared" si="5"/>
        <v>11</v>
      </c>
      <c r="I29" s="66">
        <v>42074.2</v>
      </c>
      <c r="J29" s="66">
        <f t="shared" si="6"/>
        <v>3824.9272727272723</v>
      </c>
      <c r="K29" s="7" t="s">
        <v>154</v>
      </c>
      <c r="L29" s="7" t="s">
        <v>190</v>
      </c>
      <c r="M29" s="7">
        <v>75000</v>
      </c>
      <c r="N29" s="7" t="str">
        <f t="shared" si="7"/>
        <v>YES</v>
      </c>
      <c r="O29" s="7" t="str">
        <f t="shared" si="8"/>
        <v>MS12SFTGRE042</v>
      </c>
    </row>
    <row r="30" spans="2:15" ht="16" x14ac:dyDescent="0.35">
      <c r="B30" s="7" t="s">
        <v>147</v>
      </c>
      <c r="C30" s="7" t="str">
        <f t="shared" si="9"/>
        <v>MH</v>
      </c>
      <c r="D30" s="7" t="str">
        <f t="shared" si="1"/>
        <v>MINI HUMVEE</v>
      </c>
      <c r="E30" s="7" t="str">
        <f t="shared" si="2"/>
        <v>BLR</v>
      </c>
      <c r="F30" s="7" t="str">
        <f t="shared" si="3"/>
        <v>BLUR</v>
      </c>
      <c r="G30" s="7" t="str">
        <f t="shared" si="4"/>
        <v>14</v>
      </c>
      <c r="H30" s="7">
        <f t="shared" si="5"/>
        <v>9</v>
      </c>
      <c r="I30" s="66">
        <v>40326.800000000003</v>
      </c>
      <c r="J30" s="66">
        <f t="shared" si="6"/>
        <v>4480.7555555555555</v>
      </c>
      <c r="K30" s="7" t="s">
        <v>148</v>
      </c>
      <c r="L30" s="7" t="s">
        <v>149</v>
      </c>
      <c r="M30" s="7">
        <v>50000</v>
      </c>
      <c r="N30" s="7" t="str">
        <f t="shared" si="7"/>
        <v>YES</v>
      </c>
      <c r="O30" s="7" t="str">
        <f t="shared" si="8"/>
        <v>MH14BLRBLA001</v>
      </c>
    </row>
    <row r="31" spans="2:15" ht="16" x14ac:dyDescent="0.35">
      <c r="B31" s="7" t="s">
        <v>156</v>
      </c>
      <c r="C31" s="7" t="str">
        <f t="shared" si="9"/>
        <v>MH</v>
      </c>
      <c r="D31" s="7" t="str">
        <f t="shared" si="1"/>
        <v>MINI HUMVEE</v>
      </c>
      <c r="E31" s="7" t="str">
        <f t="shared" si="2"/>
        <v>BLR</v>
      </c>
      <c r="F31" s="7" t="str">
        <f t="shared" si="3"/>
        <v>BLUR</v>
      </c>
      <c r="G31" s="7" t="str">
        <f t="shared" si="4"/>
        <v>16</v>
      </c>
      <c r="H31" s="7">
        <f t="shared" si="5"/>
        <v>7</v>
      </c>
      <c r="I31" s="66">
        <v>37558.800000000003</v>
      </c>
      <c r="J31" s="66">
        <f t="shared" si="6"/>
        <v>5365.5428571428574</v>
      </c>
      <c r="K31" s="7" t="s">
        <v>148</v>
      </c>
      <c r="L31" s="7" t="s">
        <v>157</v>
      </c>
      <c r="M31" s="7">
        <v>50000</v>
      </c>
      <c r="N31" s="7" t="str">
        <f t="shared" si="7"/>
        <v>YES</v>
      </c>
      <c r="O31" s="7" t="str">
        <f t="shared" si="8"/>
        <v>MH16BLRBLA004</v>
      </c>
    </row>
    <row r="32" spans="2:15" ht="16" x14ac:dyDescent="0.35">
      <c r="B32" s="7" t="s">
        <v>158</v>
      </c>
      <c r="C32" s="7" t="str">
        <f t="shared" si="9"/>
        <v>MH</v>
      </c>
      <c r="D32" s="7" t="str">
        <f t="shared" si="1"/>
        <v>MINI HUMVEE</v>
      </c>
      <c r="E32" s="7" t="str">
        <f t="shared" si="2"/>
        <v>BLR</v>
      </c>
      <c r="F32" s="7" t="str">
        <f t="shared" si="3"/>
        <v>BLUR</v>
      </c>
      <c r="G32" s="7" t="str">
        <f t="shared" si="4"/>
        <v>16</v>
      </c>
      <c r="H32" s="7">
        <f t="shared" si="5"/>
        <v>7</v>
      </c>
      <c r="I32" s="66">
        <v>36438.5</v>
      </c>
      <c r="J32" s="66">
        <f t="shared" si="6"/>
        <v>5205.5</v>
      </c>
      <c r="K32" s="7" t="s">
        <v>151</v>
      </c>
      <c r="L32" s="7" t="s">
        <v>149</v>
      </c>
      <c r="M32" s="7">
        <v>50000</v>
      </c>
      <c r="N32" s="7" t="str">
        <f t="shared" si="7"/>
        <v>YES</v>
      </c>
      <c r="O32" s="7" t="str">
        <f t="shared" si="8"/>
        <v>MH16BLRWHI005</v>
      </c>
    </row>
    <row r="33" spans="2:15" ht="16" x14ac:dyDescent="0.35">
      <c r="B33" s="7" t="s">
        <v>161</v>
      </c>
      <c r="C33" s="7" t="str">
        <f t="shared" si="9"/>
        <v>MH</v>
      </c>
      <c r="D33" s="7" t="str">
        <f t="shared" si="1"/>
        <v>MINI HUMVEE</v>
      </c>
      <c r="E33" s="7" t="str">
        <f t="shared" si="2"/>
        <v>SCR</v>
      </c>
      <c r="F33" s="7" t="str">
        <f t="shared" si="3"/>
        <v>SPORT CAR</v>
      </c>
      <c r="G33" s="7" t="str">
        <f t="shared" si="4"/>
        <v>17</v>
      </c>
      <c r="H33" s="7">
        <f t="shared" si="5"/>
        <v>6</v>
      </c>
      <c r="I33" s="66">
        <v>35137</v>
      </c>
      <c r="J33" s="66">
        <f t="shared" si="6"/>
        <v>5856.166666666667</v>
      </c>
      <c r="K33" s="7" t="s">
        <v>148</v>
      </c>
      <c r="L33" s="7" t="s">
        <v>162</v>
      </c>
      <c r="M33" s="7">
        <v>75000</v>
      </c>
      <c r="N33" s="7" t="str">
        <f t="shared" si="7"/>
        <v>YES</v>
      </c>
      <c r="O33" s="7" t="str">
        <f t="shared" si="8"/>
        <v>MH17SCRBLA008</v>
      </c>
    </row>
    <row r="34" spans="2:15" ht="16" x14ac:dyDescent="0.35">
      <c r="B34" s="7" t="s">
        <v>198</v>
      </c>
      <c r="C34" s="7" t="str">
        <f t="shared" si="9"/>
        <v>TM</v>
      </c>
      <c r="D34" s="7" t="str">
        <f t="shared" si="1"/>
        <v>TACOMA</v>
      </c>
      <c r="E34" s="7" t="str">
        <f t="shared" si="2"/>
        <v>NNO</v>
      </c>
      <c r="F34" s="7" t="str">
        <f t="shared" si="3"/>
        <v>NUNO</v>
      </c>
      <c r="G34" s="7" t="str">
        <f t="shared" si="4"/>
        <v>18</v>
      </c>
      <c r="H34" s="7">
        <f t="shared" si="5"/>
        <v>5</v>
      </c>
      <c r="I34" s="66">
        <v>33477.199999999997</v>
      </c>
      <c r="J34" s="66">
        <f t="shared" si="6"/>
        <v>6695.44</v>
      </c>
      <c r="K34" s="7" t="s">
        <v>148</v>
      </c>
      <c r="L34" s="7" t="s">
        <v>184</v>
      </c>
      <c r="M34" s="7">
        <v>75000</v>
      </c>
      <c r="N34" s="7" t="str">
        <f t="shared" si="7"/>
        <v>YES</v>
      </c>
      <c r="O34" s="7" t="str">
        <f t="shared" si="8"/>
        <v>TM18NNOBLA032</v>
      </c>
    </row>
    <row r="35" spans="2:15" ht="16" x14ac:dyDescent="0.35">
      <c r="B35" s="7" t="s">
        <v>176</v>
      </c>
      <c r="C35" s="7" t="str">
        <f t="shared" si="9"/>
        <v>KI</v>
      </c>
      <c r="D35" s="7" t="str">
        <f t="shared" si="1"/>
        <v>KIA</v>
      </c>
      <c r="E35" s="7" t="str">
        <f t="shared" si="2"/>
        <v>SLT</v>
      </c>
      <c r="F35" s="7" t="str">
        <f t="shared" si="3"/>
        <v>SLINT</v>
      </c>
      <c r="G35" s="7" t="str">
        <f t="shared" si="4"/>
        <v>22</v>
      </c>
      <c r="H35" s="7">
        <f t="shared" si="5"/>
        <v>1</v>
      </c>
      <c r="I35" s="66">
        <v>31144.400000000001</v>
      </c>
      <c r="J35" s="66">
        <f t="shared" si="6"/>
        <v>31144.400000000001</v>
      </c>
      <c r="K35" s="7" t="s">
        <v>148</v>
      </c>
      <c r="L35" s="7" t="s">
        <v>177</v>
      </c>
      <c r="M35" s="7">
        <v>100000</v>
      </c>
      <c r="N35" s="7" t="str">
        <f t="shared" si="7"/>
        <v>NO</v>
      </c>
      <c r="O35" s="7" t="str">
        <f t="shared" si="8"/>
        <v>KI22SLTBLA016</v>
      </c>
    </row>
    <row r="36" spans="2:15" ht="16" x14ac:dyDescent="0.35">
      <c r="B36" s="7" t="s">
        <v>199</v>
      </c>
      <c r="C36" s="7" t="str">
        <f t="shared" si="9"/>
        <v>TM</v>
      </c>
      <c r="D36" s="7" t="str">
        <f t="shared" si="1"/>
        <v>TACOMA</v>
      </c>
      <c r="E36" s="7" t="str">
        <f t="shared" si="2"/>
        <v>NNO</v>
      </c>
      <c r="F36" s="7" t="str">
        <f t="shared" si="3"/>
        <v>NUNO</v>
      </c>
      <c r="G36" s="7" t="str">
        <f t="shared" si="4"/>
        <v>18</v>
      </c>
      <c r="H36" s="7">
        <f t="shared" si="5"/>
        <v>5</v>
      </c>
      <c r="I36" s="66">
        <v>30555.3</v>
      </c>
      <c r="J36" s="66">
        <f t="shared" si="6"/>
        <v>6111.0599999999995</v>
      </c>
      <c r="K36" s="7" t="s">
        <v>148</v>
      </c>
      <c r="L36" s="7" t="s">
        <v>155</v>
      </c>
      <c r="M36" s="7">
        <v>75000</v>
      </c>
      <c r="N36" s="7" t="str">
        <f t="shared" si="7"/>
        <v>YES</v>
      </c>
      <c r="O36" s="7" t="str">
        <f t="shared" si="8"/>
        <v>TM18NNOBLA033</v>
      </c>
    </row>
    <row r="37" spans="2:15" ht="16" x14ac:dyDescent="0.35">
      <c r="B37" s="7" t="s">
        <v>193</v>
      </c>
      <c r="C37" s="7" t="str">
        <f t="shared" si="9"/>
        <v>TY</v>
      </c>
      <c r="D37" s="7" t="str">
        <f t="shared" ref="D37:D68" si="10">VLOOKUP(C37,B$59:C$64,2)</f>
        <v>TOYOTA</v>
      </c>
      <c r="E37" s="7" t="str">
        <f t="shared" ref="E37:E56" si="11">MID(B37,5,3)</f>
        <v>INV</v>
      </c>
      <c r="F37" s="7" t="str">
        <f t="shared" ref="F37:F68" si="12">VLOOKUP(E37,E$59:F$68,2)</f>
        <v>INVUE</v>
      </c>
      <c r="G37" s="7" t="str">
        <f t="shared" ref="G37:G56" si="13">MID(B37,3,2)</f>
        <v>22</v>
      </c>
      <c r="H37" s="7">
        <f t="shared" ref="H37:H68" si="14">23-G37</f>
        <v>1</v>
      </c>
      <c r="I37" s="66">
        <v>29601.9</v>
      </c>
      <c r="J37" s="66">
        <f t="shared" ref="J37:J68" si="15">I37/H37</f>
        <v>29601.9</v>
      </c>
      <c r="K37" s="7" t="s">
        <v>148</v>
      </c>
      <c r="L37" s="7" t="s">
        <v>172</v>
      </c>
      <c r="M37" s="7">
        <v>100000</v>
      </c>
      <c r="N37" s="7" t="str">
        <f t="shared" ref="N37:N56" si="16">IF(I37&gt;J37,"YES", "NO")</f>
        <v>NO</v>
      </c>
      <c r="O37" s="7" t="str">
        <f t="shared" ref="O37:O56" si="17">CONCATENATE(C37,G37,E37,UPPER(LEFT(K37,3)),RIGHT(B37,3))</f>
        <v>TY22INVBLA027</v>
      </c>
    </row>
    <row r="38" spans="2:15" ht="16" x14ac:dyDescent="0.35">
      <c r="B38" s="7" t="s">
        <v>213</v>
      </c>
      <c r="C38" s="7" t="str">
        <f t="shared" si="9"/>
        <v>MS</v>
      </c>
      <c r="D38" s="7" t="str">
        <f t="shared" si="10"/>
        <v>MITSUBISHI</v>
      </c>
      <c r="E38" s="7" t="str">
        <f t="shared" si="11"/>
        <v>WGN</v>
      </c>
      <c r="F38" s="7" t="str">
        <f t="shared" si="12"/>
        <v>WAGON</v>
      </c>
      <c r="G38" s="7" t="str">
        <f t="shared" si="13"/>
        <v>12</v>
      </c>
      <c r="H38" s="7">
        <f t="shared" si="14"/>
        <v>11</v>
      </c>
      <c r="I38" s="66">
        <v>29102.3</v>
      </c>
      <c r="J38" s="66">
        <f t="shared" si="15"/>
        <v>2645.6636363636362</v>
      </c>
      <c r="K38" s="7" t="s">
        <v>148</v>
      </c>
      <c r="L38" s="7" t="s">
        <v>175</v>
      </c>
      <c r="M38" s="7">
        <v>100000</v>
      </c>
      <c r="N38" s="7" t="str">
        <f t="shared" si="16"/>
        <v>YES</v>
      </c>
      <c r="O38" s="7" t="str">
        <f t="shared" si="17"/>
        <v>MS12WGNBLA048</v>
      </c>
    </row>
    <row r="39" spans="2:15" ht="16" x14ac:dyDescent="0.35">
      <c r="B39" s="7" t="s">
        <v>170</v>
      </c>
      <c r="C39" s="7" t="str">
        <f t="shared" si="9"/>
        <v>MH</v>
      </c>
      <c r="D39" s="7" t="str">
        <f t="shared" si="10"/>
        <v>MINI HUMVEE</v>
      </c>
      <c r="E39" s="7" t="str">
        <f t="shared" si="11"/>
        <v>SCR</v>
      </c>
      <c r="F39" s="7" t="str">
        <f t="shared" si="12"/>
        <v>SPORT CAR</v>
      </c>
      <c r="G39" s="7" t="str">
        <f t="shared" si="13"/>
        <v>21</v>
      </c>
      <c r="H39" s="7">
        <f t="shared" si="14"/>
        <v>2</v>
      </c>
      <c r="I39" s="66">
        <v>28464.799999999999</v>
      </c>
      <c r="J39" s="66">
        <f t="shared" si="15"/>
        <v>14232.4</v>
      </c>
      <c r="K39" s="7" t="s">
        <v>151</v>
      </c>
      <c r="L39" s="7" t="s">
        <v>172</v>
      </c>
      <c r="M39" s="7">
        <v>100000</v>
      </c>
      <c r="N39" s="7" t="str">
        <f t="shared" si="16"/>
        <v>YES</v>
      </c>
      <c r="O39" s="7" t="str">
        <f t="shared" si="17"/>
        <v>MH21SCRWHI013</v>
      </c>
    </row>
    <row r="40" spans="2:15" ht="16" x14ac:dyDescent="0.35">
      <c r="B40" s="7" t="s">
        <v>163</v>
      </c>
      <c r="C40" s="7" t="str">
        <f t="shared" si="9"/>
        <v>MH</v>
      </c>
      <c r="D40" s="7" t="str">
        <f t="shared" si="10"/>
        <v>MINI HUMVEE</v>
      </c>
      <c r="E40" s="7" t="str">
        <f t="shared" si="11"/>
        <v>SCR</v>
      </c>
      <c r="F40" s="7" t="str">
        <f t="shared" si="12"/>
        <v>SPORT CAR</v>
      </c>
      <c r="G40" s="7" t="str">
        <f t="shared" si="13"/>
        <v>21</v>
      </c>
      <c r="H40" s="7">
        <f t="shared" si="14"/>
        <v>2</v>
      </c>
      <c r="I40" s="66">
        <v>27637.1</v>
      </c>
      <c r="J40" s="66">
        <f t="shared" si="15"/>
        <v>13818.55</v>
      </c>
      <c r="K40" s="7" t="s">
        <v>148</v>
      </c>
      <c r="L40" s="7" t="s">
        <v>149</v>
      </c>
      <c r="M40" s="7">
        <v>75000</v>
      </c>
      <c r="N40" s="7" t="str">
        <f t="shared" si="16"/>
        <v>YES</v>
      </c>
      <c r="O40" s="7" t="str">
        <f t="shared" si="17"/>
        <v>MH21SCRBLA009</v>
      </c>
    </row>
    <row r="41" spans="2:15" ht="16" x14ac:dyDescent="0.35">
      <c r="B41" s="7" t="s">
        <v>164</v>
      </c>
      <c r="C41" s="7" t="str">
        <f t="shared" si="9"/>
        <v>MH</v>
      </c>
      <c r="D41" s="7" t="str">
        <f t="shared" si="10"/>
        <v>MINI HUMVEE</v>
      </c>
      <c r="E41" s="7" t="str">
        <f t="shared" si="11"/>
        <v>SCR</v>
      </c>
      <c r="F41" s="7" t="str">
        <f t="shared" si="12"/>
        <v>SPORT CAR</v>
      </c>
      <c r="G41" s="7" t="str">
        <f t="shared" si="13"/>
        <v>21</v>
      </c>
      <c r="H41" s="7">
        <f t="shared" si="14"/>
        <v>2</v>
      </c>
      <c r="I41" s="66">
        <v>27534.799999999999</v>
      </c>
      <c r="J41" s="66">
        <f t="shared" si="15"/>
        <v>13767.4</v>
      </c>
      <c r="K41" s="7" t="s">
        <v>151</v>
      </c>
      <c r="L41" s="7" t="s">
        <v>165</v>
      </c>
      <c r="M41" s="7">
        <v>75000</v>
      </c>
      <c r="N41" s="7" t="str">
        <f t="shared" si="16"/>
        <v>YES</v>
      </c>
      <c r="O41" s="7" t="str">
        <f t="shared" si="17"/>
        <v>MH21SCRWHI010</v>
      </c>
    </row>
    <row r="42" spans="2:15" ht="16" x14ac:dyDescent="0.35">
      <c r="B42" s="7" t="s">
        <v>208</v>
      </c>
      <c r="C42" s="7" t="str">
        <f t="shared" si="9"/>
        <v>MS</v>
      </c>
      <c r="D42" s="7" t="str">
        <f t="shared" si="10"/>
        <v>MITSUBISHI</v>
      </c>
      <c r="E42" s="7" t="str">
        <f t="shared" si="11"/>
        <v>SFT</v>
      </c>
      <c r="F42" s="7" t="str">
        <f t="shared" si="12"/>
        <v>SWIFT</v>
      </c>
      <c r="G42" s="7" t="str">
        <f t="shared" si="13"/>
        <v>15</v>
      </c>
      <c r="H42" s="7">
        <f t="shared" si="14"/>
        <v>8</v>
      </c>
      <c r="I42" s="66">
        <v>27394.2</v>
      </c>
      <c r="J42" s="66">
        <f t="shared" si="15"/>
        <v>3424.2750000000001</v>
      </c>
      <c r="K42" s="7" t="s">
        <v>148</v>
      </c>
      <c r="L42" s="7" t="s">
        <v>169</v>
      </c>
      <c r="M42" s="7">
        <v>75000</v>
      </c>
      <c r="N42" s="7" t="str">
        <f t="shared" si="16"/>
        <v>YES</v>
      </c>
      <c r="O42" s="7" t="str">
        <f t="shared" si="17"/>
        <v>MS15SFTBLA043</v>
      </c>
    </row>
    <row r="43" spans="2:15" ht="16" x14ac:dyDescent="0.35">
      <c r="B43" s="7" t="s">
        <v>200</v>
      </c>
      <c r="C43" s="7" t="str">
        <f t="shared" si="9"/>
        <v>TM</v>
      </c>
      <c r="D43" s="7" t="str">
        <f t="shared" si="10"/>
        <v>TACOMA</v>
      </c>
      <c r="E43" s="7" t="str">
        <f t="shared" si="11"/>
        <v>NNO</v>
      </c>
      <c r="F43" s="7" t="str">
        <f t="shared" si="12"/>
        <v>NUNO</v>
      </c>
      <c r="G43" s="7" t="str">
        <f t="shared" si="13"/>
        <v>19</v>
      </c>
      <c r="H43" s="7">
        <f t="shared" si="14"/>
        <v>4</v>
      </c>
      <c r="I43" s="66">
        <v>24513.200000000001</v>
      </c>
      <c r="J43" s="66">
        <f t="shared" si="15"/>
        <v>6128.3</v>
      </c>
      <c r="K43" s="7" t="s">
        <v>148</v>
      </c>
      <c r="L43" s="7" t="s">
        <v>177</v>
      </c>
      <c r="M43" s="7">
        <v>75000</v>
      </c>
      <c r="N43" s="7" t="str">
        <f t="shared" si="16"/>
        <v>YES</v>
      </c>
      <c r="O43" s="7" t="str">
        <f t="shared" si="17"/>
        <v>TM19NNOBLA034</v>
      </c>
    </row>
    <row r="44" spans="2:15" ht="16" x14ac:dyDescent="0.35">
      <c r="B44" s="7" t="s">
        <v>197</v>
      </c>
      <c r="C44" s="7" t="str">
        <f t="shared" si="9"/>
        <v>TM</v>
      </c>
      <c r="D44" s="7" t="str">
        <f t="shared" si="10"/>
        <v>TACOMA</v>
      </c>
      <c r="E44" s="7" t="str">
        <f t="shared" si="11"/>
        <v>NNO</v>
      </c>
      <c r="F44" s="7" t="str">
        <f t="shared" si="12"/>
        <v>NUNO</v>
      </c>
      <c r="G44" s="7" t="str">
        <f t="shared" si="13"/>
        <v>09</v>
      </c>
      <c r="H44" s="7">
        <f t="shared" si="14"/>
        <v>14</v>
      </c>
      <c r="I44" s="66">
        <v>22573</v>
      </c>
      <c r="J44" s="66">
        <f t="shared" si="15"/>
        <v>1612.3571428571429</v>
      </c>
      <c r="K44" s="7" t="s">
        <v>180</v>
      </c>
      <c r="L44" s="7" t="s">
        <v>175</v>
      </c>
      <c r="M44" s="7">
        <v>75000</v>
      </c>
      <c r="N44" s="7" t="str">
        <f t="shared" si="16"/>
        <v>YES</v>
      </c>
      <c r="O44" s="7" t="str">
        <f t="shared" si="17"/>
        <v>TM09NNOBLU031</v>
      </c>
    </row>
    <row r="45" spans="2:15" ht="16" x14ac:dyDescent="0.35">
      <c r="B45" s="7" t="s">
        <v>168</v>
      </c>
      <c r="C45" s="7" t="str">
        <f t="shared" si="9"/>
        <v>MH</v>
      </c>
      <c r="D45" s="7" t="str">
        <f t="shared" si="10"/>
        <v>MINI HUMVEE</v>
      </c>
      <c r="E45" s="7" t="str">
        <f t="shared" si="11"/>
        <v>SCR</v>
      </c>
      <c r="F45" s="7" t="str">
        <f t="shared" si="12"/>
        <v>SPORT CAR</v>
      </c>
      <c r="G45" s="7" t="str">
        <f t="shared" si="13"/>
        <v>21</v>
      </c>
      <c r="H45" s="7">
        <f t="shared" si="14"/>
        <v>2</v>
      </c>
      <c r="I45" s="66">
        <v>22521.599999999999</v>
      </c>
      <c r="J45" s="66">
        <f t="shared" si="15"/>
        <v>11260.8</v>
      </c>
      <c r="K45" s="7" t="s">
        <v>148</v>
      </c>
      <c r="L45" s="7" t="s">
        <v>169</v>
      </c>
      <c r="M45" s="7">
        <v>75000</v>
      </c>
      <c r="N45" s="7" t="str">
        <f t="shared" si="16"/>
        <v>YES</v>
      </c>
      <c r="O45" s="7" t="str">
        <f t="shared" si="17"/>
        <v>MH21SCRBLA012</v>
      </c>
    </row>
    <row r="46" spans="2:15" ht="16" x14ac:dyDescent="0.35">
      <c r="B46" s="7" t="s">
        <v>214</v>
      </c>
      <c r="C46" s="7" t="str">
        <f t="shared" si="9"/>
        <v>HY</v>
      </c>
      <c r="D46" s="7" t="str">
        <f t="shared" si="10"/>
        <v>HYUNDAI</v>
      </c>
      <c r="E46" s="7" t="str">
        <f t="shared" si="11"/>
        <v>SNT</v>
      </c>
      <c r="F46" s="7" t="str">
        <f t="shared" si="12"/>
        <v>SONATA</v>
      </c>
      <c r="G46" s="7" t="str">
        <f t="shared" si="13"/>
        <v>19</v>
      </c>
      <c r="H46" s="7">
        <f t="shared" si="14"/>
        <v>4</v>
      </c>
      <c r="I46" s="66">
        <v>22282</v>
      </c>
      <c r="J46" s="66">
        <f t="shared" si="15"/>
        <v>5570.5</v>
      </c>
      <c r="K46" s="7" t="s">
        <v>180</v>
      </c>
      <c r="L46" s="7" t="s">
        <v>152</v>
      </c>
      <c r="M46" s="7">
        <v>100000</v>
      </c>
      <c r="N46" s="7" t="str">
        <f t="shared" si="16"/>
        <v>YES</v>
      </c>
      <c r="O46" s="7" t="str">
        <f t="shared" si="17"/>
        <v>HY19SNTBLU049</v>
      </c>
    </row>
    <row r="47" spans="2:15" ht="16" x14ac:dyDescent="0.35">
      <c r="B47" s="7" t="s">
        <v>216</v>
      </c>
      <c r="C47" s="7" t="str">
        <f t="shared" si="9"/>
        <v>HY</v>
      </c>
      <c r="D47" s="7" t="str">
        <f t="shared" si="10"/>
        <v>HYUNDAI</v>
      </c>
      <c r="E47" s="7" t="str">
        <f t="shared" si="11"/>
        <v>SNT</v>
      </c>
      <c r="F47" s="7" t="str">
        <f t="shared" si="12"/>
        <v>SONATA</v>
      </c>
      <c r="G47" s="7" t="str">
        <f t="shared" si="13"/>
        <v>21</v>
      </c>
      <c r="H47" s="7">
        <f t="shared" si="14"/>
        <v>2</v>
      </c>
      <c r="I47" s="66">
        <v>22188.5</v>
      </c>
      <c r="J47" s="66">
        <f t="shared" si="15"/>
        <v>11094.25</v>
      </c>
      <c r="K47" s="7" t="s">
        <v>180</v>
      </c>
      <c r="L47" s="7" t="s">
        <v>159</v>
      </c>
      <c r="M47" s="7">
        <v>100000</v>
      </c>
      <c r="N47" s="7" t="str">
        <f t="shared" si="16"/>
        <v>YES</v>
      </c>
      <c r="O47" s="7" t="str">
        <f t="shared" si="17"/>
        <v>HY21SNTBLU051</v>
      </c>
    </row>
    <row r="48" spans="2:15" ht="16" x14ac:dyDescent="0.35">
      <c r="B48" s="7" t="s">
        <v>194</v>
      </c>
      <c r="C48" s="7" t="str">
        <f t="shared" si="9"/>
        <v>TY</v>
      </c>
      <c r="D48" s="7" t="str">
        <f t="shared" si="10"/>
        <v>TOYOTA</v>
      </c>
      <c r="E48" s="7" t="str">
        <f t="shared" si="11"/>
        <v>INV</v>
      </c>
      <c r="F48" s="7" t="str">
        <f t="shared" si="12"/>
        <v>INVUE</v>
      </c>
      <c r="G48" s="7" t="str">
        <f t="shared" si="13"/>
        <v>20</v>
      </c>
      <c r="H48" s="7">
        <f t="shared" si="14"/>
        <v>3</v>
      </c>
      <c r="I48" s="66">
        <v>22128.2</v>
      </c>
      <c r="J48" s="66">
        <f t="shared" si="15"/>
        <v>7376.0666666666666</v>
      </c>
      <c r="K48" s="7" t="s">
        <v>180</v>
      </c>
      <c r="L48" s="7" t="s">
        <v>182</v>
      </c>
      <c r="M48" s="7">
        <v>100000</v>
      </c>
      <c r="N48" s="7" t="str">
        <f t="shared" si="16"/>
        <v>YES</v>
      </c>
      <c r="O48" s="7" t="str">
        <f t="shared" si="17"/>
        <v>TY20INVBLU028</v>
      </c>
    </row>
    <row r="49" spans="2:15" ht="16" x14ac:dyDescent="0.35">
      <c r="B49" s="7" t="s">
        <v>215</v>
      </c>
      <c r="C49" s="7" t="str">
        <f t="shared" si="9"/>
        <v>HY</v>
      </c>
      <c r="D49" s="7" t="str">
        <f t="shared" si="10"/>
        <v>HYUNDAI</v>
      </c>
      <c r="E49" s="7" t="str">
        <f t="shared" si="11"/>
        <v>SNT</v>
      </c>
      <c r="F49" s="7" t="str">
        <f t="shared" si="12"/>
        <v>SONATA</v>
      </c>
      <c r="G49" s="7" t="str">
        <f t="shared" si="13"/>
        <v>20</v>
      </c>
      <c r="H49" s="7">
        <f t="shared" si="14"/>
        <v>3</v>
      </c>
      <c r="I49" s="66">
        <v>20223.900000000001</v>
      </c>
      <c r="J49" s="66">
        <f t="shared" si="15"/>
        <v>6741.3</v>
      </c>
      <c r="K49" s="7" t="s">
        <v>148</v>
      </c>
      <c r="L49" s="7" t="s">
        <v>165</v>
      </c>
      <c r="M49" s="7">
        <v>100000</v>
      </c>
      <c r="N49" s="7" t="str">
        <f t="shared" si="16"/>
        <v>YES</v>
      </c>
      <c r="O49" s="7" t="str">
        <f t="shared" si="17"/>
        <v>HY20SNTBLA050</v>
      </c>
    </row>
    <row r="50" spans="2:15" ht="16" x14ac:dyDescent="0.35">
      <c r="B50" s="7" t="s">
        <v>253</v>
      </c>
      <c r="C50" s="7" t="str">
        <f t="shared" si="9"/>
        <v>KI</v>
      </c>
      <c r="D50" s="7" t="str">
        <f t="shared" si="10"/>
        <v>KIA</v>
      </c>
      <c r="E50" s="7" t="str">
        <f t="shared" si="11"/>
        <v>SLT</v>
      </c>
      <c r="F50" s="7" t="str">
        <f t="shared" si="12"/>
        <v>SLINT</v>
      </c>
      <c r="G50" s="7" t="str">
        <f t="shared" si="13"/>
        <v>17</v>
      </c>
      <c r="H50" s="7">
        <f t="shared" si="14"/>
        <v>6</v>
      </c>
      <c r="I50" s="66">
        <v>19421.099999999999</v>
      </c>
      <c r="J50" s="66">
        <f t="shared" si="15"/>
        <v>3236.85</v>
      </c>
      <c r="K50" s="7" t="s">
        <v>148</v>
      </c>
      <c r="L50" s="7" t="s">
        <v>173</v>
      </c>
      <c r="M50" s="7">
        <v>100000</v>
      </c>
      <c r="N50" s="7" t="str">
        <f t="shared" si="16"/>
        <v>YES</v>
      </c>
      <c r="O50" s="7" t="str">
        <f t="shared" si="17"/>
        <v>KI17SLTBLA014</v>
      </c>
    </row>
    <row r="51" spans="2:15" ht="16" x14ac:dyDescent="0.35">
      <c r="B51" s="7" t="s">
        <v>166</v>
      </c>
      <c r="C51" s="7" t="str">
        <f t="shared" si="9"/>
        <v>MH</v>
      </c>
      <c r="D51" s="7" t="str">
        <f t="shared" si="10"/>
        <v>MINI HUMVEE</v>
      </c>
      <c r="E51" s="7" t="str">
        <f t="shared" si="11"/>
        <v>SCR</v>
      </c>
      <c r="F51" s="7" t="str">
        <f t="shared" si="12"/>
        <v>SPORT CAR</v>
      </c>
      <c r="G51" s="7" t="str">
        <f t="shared" si="13"/>
        <v>20</v>
      </c>
      <c r="H51" s="7">
        <f t="shared" si="14"/>
        <v>3</v>
      </c>
      <c r="I51" s="66">
        <v>19341.7</v>
      </c>
      <c r="J51" s="66">
        <f t="shared" si="15"/>
        <v>6447.2333333333336</v>
      </c>
      <c r="K51" s="7" t="s">
        <v>151</v>
      </c>
      <c r="L51" s="7" t="s">
        <v>167</v>
      </c>
      <c r="M51" s="7">
        <v>75000</v>
      </c>
      <c r="N51" s="7" t="str">
        <f t="shared" si="16"/>
        <v>YES</v>
      </c>
      <c r="O51" s="7" t="str">
        <f t="shared" si="17"/>
        <v>MH20SCRWHI011</v>
      </c>
    </row>
    <row r="52" spans="2:15" ht="16" x14ac:dyDescent="0.35">
      <c r="B52" s="7" t="s">
        <v>192</v>
      </c>
      <c r="C52" s="7" t="str">
        <f t="shared" si="9"/>
        <v>TY</v>
      </c>
      <c r="D52" s="7" t="str">
        <f t="shared" si="10"/>
        <v>TOYOTA</v>
      </c>
      <c r="E52" s="7" t="str">
        <f t="shared" si="11"/>
        <v>INV</v>
      </c>
      <c r="F52" s="7" t="str">
        <f t="shared" si="12"/>
        <v>INVUE</v>
      </c>
      <c r="G52" s="7" t="str">
        <f t="shared" si="13"/>
        <v>11</v>
      </c>
      <c r="H52" s="7">
        <f t="shared" si="14"/>
        <v>12</v>
      </c>
      <c r="I52" s="66">
        <v>17556.3</v>
      </c>
      <c r="J52" s="66">
        <f t="shared" si="15"/>
        <v>1463.0249999999999</v>
      </c>
      <c r="K52" s="7" t="s">
        <v>180</v>
      </c>
      <c r="L52" s="7" t="s">
        <v>165</v>
      </c>
      <c r="M52" s="7">
        <v>100000</v>
      </c>
      <c r="N52" s="7" t="str">
        <f t="shared" si="16"/>
        <v>YES</v>
      </c>
      <c r="O52" s="7" t="str">
        <f t="shared" si="17"/>
        <v>TY11INVBLU026</v>
      </c>
    </row>
    <row r="53" spans="2:15" ht="16" x14ac:dyDescent="0.35">
      <c r="B53" s="7" t="s">
        <v>174</v>
      </c>
      <c r="C53" s="7" t="str">
        <f t="shared" si="9"/>
        <v>KI</v>
      </c>
      <c r="D53" s="7" t="str">
        <f t="shared" si="10"/>
        <v>KIA</v>
      </c>
      <c r="E53" s="7" t="str">
        <f t="shared" si="11"/>
        <v>SLT</v>
      </c>
      <c r="F53" s="7" t="str">
        <f t="shared" si="12"/>
        <v>SLINT</v>
      </c>
      <c r="G53" s="7" t="str">
        <f t="shared" si="13"/>
        <v>20</v>
      </c>
      <c r="H53" s="7">
        <f t="shared" si="14"/>
        <v>3</v>
      </c>
      <c r="I53" s="66">
        <v>14289.6</v>
      </c>
      <c r="J53" s="66">
        <f t="shared" si="15"/>
        <v>4763.2</v>
      </c>
      <c r="K53" s="7" t="s">
        <v>151</v>
      </c>
      <c r="L53" s="7" t="s">
        <v>175</v>
      </c>
      <c r="M53" s="7">
        <v>100000</v>
      </c>
      <c r="N53" s="7" t="str">
        <f t="shared" si="16"/>
        <v>YES</v>
      </c>
      <c r="O53" s="7" t="str">
        <f t="shared" si="17"/>
        <v>KI20SLTWHI015</v>
      </c>
    </row>
    <row r="54" spans="2:15" ht="16" x14ac:dyDescent="0.35">
      <c r="B54" s="7" t="s">
        <v>201</v>
      </c>
      <c r="C54" s="7" t="str">
        <f t="shared" si="9"/>
        <v>TM</v>
      </c>
      <c r="D54" s="7" t="str">
        <f t="shared" si="10"/>
        <v>TACOMA</v>
      </c>
      <c r="E54" s="7" t="str">
        <f t="shared" si="11"/>
        <v>NNO</v>
      </c>
      <c r="F54" s="7" t="str">
        <f t="shared" si="12"/>
        <v>NUNO</v>
      </c>
      <c r="G54" s="7" t="str">
        <f t="shared" si="13"/>
        <v>20</v>
      </c>
      <c r="H54" s="7">
        <f t="shared" si="14"/>
        <v>3</v>
      </c>
      <c r="I54" s="66">
        <v>13867.6</v>
      </c>
      <c r="J54" s="66">
        <f t="shared" si="15"/>
        <v>4622.5333333333338</v>
      </c>
      <c r="K54" s="7" t="s">
        <v>148</v>
      </c>
      <c r="L54" s="7" t="s">
        <v>182</v>
      </c>
      <c r="M54" s="7">
        <v>75000</v>
      </c>
      <c r="N54" s="7" t="str">
        <f t="shared" si="16"/>
        <v>YES</v>
      </c>
      <c r="O54" s="7" t="str">
        <f t="shared" si="17"/>
        <v>TM20NNOBLA035</v>
      </c>
    </row>
    <row r="55" spans="2:15" ht="16" x14ac:dyDescent="0.35">
      <c r="B55" s="7" t="s">
        <v>170</v>
      </c>
      <c r="C55" s="7" t="str">
        <f t="shared" si="9"/>
        <v>MH</v>
      </c>
      <c r="D55" s="7" t="str">
        <f t="shared" si="10"/>
        <v>MINI HUMVEE</v>
      </c>
      <c r="E55" s="7" t="str">
        <f t="shared" si="11"/>
        <v>SCR</v>
      </c>
      <c r="F55" s="7" t="str">
        <f t="shared" si="12"/>
        <v>SPORT CAR</v>
      </c>
      <c r="G55" s="7" t="str">
        <f t="shared" si="13"/>
        <v>21</v>
      </c>
      <c r="H55" s="7">
        <f t="shared" si="14"/>
        <v>2</v>
      </c>
      <c r="I55" s="66">
        <v>13682.9</v>
      </c>
      <c r="J55" s="66">
        <f t="shared" si="15"/>
        <v>6841.45</v>
      </c>
      <c r="K55" s="7" t="s">
        <v>148</v>
      </c>
      <c r="L55" s="7" t="s">
        <v>171</v>
      </c>
      <c r="M55" s="7">
        <v>75000</v>
      </c>
      <c r="N55" s="7" t="str">
        <f t="shared" si="16"/>
        <v>YES</v>
      </c>
      <c r="O55" s="7" t="str">
        <f t="shared" si="17"/>
        <v>MH21SCRBLA013</v>
      </c>
    </row>
    <row r="56" spans="2:15" ht="16" x14ac:dyDescent="0.35">
      <c r="B56" s="7" t="s">
        <v>205</v>
      </c>
      <c r="C56" s="7" t="str">
        <f t="shared" si="9"/>
        <v>TM</v>
      </c>
      <c r="D56" s="7" t="str">
        <f t="shared" si="10"/>
        <v>TACOMA</v>
      </c>
      <c r="E56" s="7" t="str">
        <f t="shared" si="11"/>
        <v>TIG</v>
      </c>
      <c r="F56" s="7" t="str">
        <f t="shared" si="12"/>
        <v>TIGUA</v>
      </c>
      <c r="G56" s="7" t="str">
        <f t="shared" si="13"/>
        <v>09</v>
      </c>
      <c r="H56" s="7">
        <f t="shared" si="14"/>
        <v>14</v>
      </c>
      <c r="I56" s="66">
        <v>3708.1</v>
      </c>
      <c r="J56" s="66">
        <f t="shared" si="15"/>
        <v>264.8642857142857</v>
      </c>
      <c r="K56" s="7" t="s">
        <v>148</v>
      </c>
      <c r="L56" s="7" t="s">
        <v>152</v>
      </c>
      <c r="M56" s="7">
        <v>100000</v>
      </c>
      <c r="N56" s="7" t="str">
        <f t="shared" si="16"/>
        <v>YES</v>
      </c>
      <c r="O56" s="7" t="str">
        <f t="shared" si="17"/>
        <v>TM09TIGBLA040</v>
      </c>
    </row>
    <row r="58" spans="2:15" ht="22.5" customHeight="1" x14ac:dyDescent="0.35">
      <c r="B58" s="13" t="s">
        <v>218</v>
      </c>
      <c r="C58" s="13" t="s">
        <v>217</v>
      </c>
      <c r="E58" s="13" t="s">
        <v>218</v>
      </c>
      <c r="F58" s="13" t="s">
        <v>217</v>
      </c>
    </row>
    <row r="59" spans="2:15" ht="16" x14ac:dyDescent="0.35">
      <c r="B59" s="7" t="s">
        <v>224</v>
      </c>
      <c r="C59" s="7" t="s">
        <v>226</v>
      </c>
      <c r="E59" s="7" t="s">
        <v>251</v>
      </c>
      <c r="F59" s="7" t="s">
        <v>239</v>
      </c>
    </row>
    <row r="60" spans="2:15" ht="16" x14ac:dyDescent="0.35">
      <c r="B60" s="7" t="s">
        <v>220</v>
      </c>
      <c r="C60" s="7" t="s">
        <v>225</v>
      </c>
      <c r="E60" s="7" t="s">
        <v>247</v>
      </c>
      <c r="F60" s="7" t="s">
        <v>232</v>
      </c>
      <c r="I60" s="65"/>
    </row>
    <row r="61" spans="2:15" ht="16" x14ac:dyDescent="0.35">
      <c r="B61" s="7" t="s">
        <v>219</v>
      </c>
      <c r="C61" s="7" t="s">
        <v>230</v>
      </c>
      <c r="E61" s="7" t="s">
        <v>248</v>
      </c>
      <c r="F61" s="7" t="s">
        <v>237</v>
      </c>
      <c r="I61" s="65"/>
    </row>
    <row r="62" spans="2:15" ht="16" x14ac:dyDescent="0.35">
      <c r="B62" s="7" t="s">
        <v>223</v>
      </c>
      <c r="C62" s="7" t="s">
        <v>228</v>
      </c>
      <c r="E62" s="7" t="s">
        <v>246</v>
      </c>
      <c r="F62" s="7" t="s">
        <v>235</v>
      </c>
      <c r="I62" s="65"/>
    </row>
    <row r="63" spans="2:15" ht="16" x14ac:dyDescent="0.35">
      <c r="B63" s="7" t="s">
        <v>222</v>
      </c>
      <c r="C63" s="7" t="s">
        <v>229</v>
      </c>
      <c r="E63" s="7" t="s">
        <v>250</v>
      </c>
      <c r="F63" s="7" t="s">
        <v>233</v>
      </c>
      <c r="I63" s="65"/>
    </row>
    <row r="64" spans="2:15" ht="16" x14ac:dyDescent="0.35">
      <c r="B64" s="7" t="s">
        <v>221</v>
      </c>
      <c r="C64" s="7" t="s">
        <v>227</v>
      </c>
      <c r="E64" s="7" t="s">
        <v>244</v>
      </c>
      <c r="F64" s="7" t="s">
        <v>238</v>
      </c>
      <c r="I64" s="65"/>
    </row>
    <row r="65" spans="5:9" ht="16" x14ac:dyDescent="0.35">
      <c r="E65" s="7" t="s">
        <v>249</v>
      </c>
      <c r="F65" s="7" t="s">
        <v>240</v>
      </c>
      <c r="I65" s="65"/>
    </row>
    <row r="66" spans="5:9" ht="16" x14ac:dyDescent="0.35">
      <c r="E66" s="7" t="s">
        <v>242</v>
      </c>
      <c r="F66" s="7" t="s">
        <v>236</v>
      </c>
      <c r="I66" s="65"/>
    </row>
    <row r="67" spans="5:9" ht="16" x14ac:dyDescent="0.35">
      <c r="E67" s="7" t="s">
        <v>245</v>
      </c>
      <c r="F67" s="7" t="s">
        <v>234</v>
      </c>
      <c r="I67" s="65"/>
    </row>
    <row r="68" spans="5:9" ht="16" x14ac:dyDescent="0.35">
      <c r="E68" s="7" t="s">
        <v>243</v>
      </c>
      <c r="F68" s="7" t="s">
        <v>231</v>
      </c>
      <c r="I68" s="65"/>
    </row>
    <row r="69" spans="5:9" x14ac:dyDescent="0.35">
      <c r="I69" s="65"/>
    </row>
  </sheetData>
  <sortState ref="B5:O56">
    <sortCondition descending="1" ref="I5:I56"/>
  </sortState>
  <conditionalFormatting sqref="N5:N56">
    <cfRule type="containsText" dxfId="1" priority="3" operator="containsText" text="NO">
      <formula>NOT(ISERROR(SEARCH("NO",N5)))</formula>
    </cfRule>
    <cfRule type="containsText" dxfId="0" priority="4" operator="containsText" text="Not Covered">
      <formula>NOT(ISERROR(SEARCH("Not Covered",N5)))</formula>
    </cfRule>
  </conditionalFormatting>
  <conditionalFormatting sqref="I5:I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workbookViewId="0">
      <selection activeCell="D5" sqref="D5"/>
    </sheetView>
  </sheetViews>
  <sheetFormatPr defaultRowHeight="14.5" x14ac:dyDescent="0.35"/>
  <cols>
    <col min="1" max="1" width="1.90625" style="65" customWidth="1"/>
    <col min="2" max="2" width="15.81640625" style="65" customWidth="1"/>
    <col min="3" max="3" width="12.90625" style="65" bestFit="1" customWidth="1"/>
    <col min="4" max="4" width="16.1796875" style="65" bestFit="1" customWidth="1"/>
    <col min="5" max="5" width="9.81640625" style="65" bestFit="1" customWidth="1"/>
    <col min="6" max="6" width="16.08984375" style="65" bestFit="1" customWidth="1"/>
    <col min="7" max="7" width="19.6328125" style="65" bestFit="1" customWidth="1"/>
    <col min="8" max="8" width="22.6328125" style="65" bestFit="1" customWidth="1"/>
    <col min="9" max="16384" width="8.7265625" style="65"/>
  </cols>
  <sheetData>
    <row r="2" spans="2:9" ht="35" x14ac:dyDescent="0.35">
      <c r="B2" s="4" t="s">
        <v>257</v>
      </c>
      <c r="D2" s="71"/>
    </row>
    <row r="4" spans="2:9" ht="18" customHeight="1" x14ac:dyDescent="0.35">
      <c r="C4" s="64" t="s">
        <v>262</v>
      </c>
      <c r="D4" s="64" t="s">
        <v>263</v>
      </c>
      <c r="E4" s="64" t="s">
        <v>264</v>
      </c>
      <c r="F4" s="64" t="s">
        <v>265</v>
      </c>
      <c r="G4" s="64" t="s">
        <v>266</v>
      </c>
      <c r="H4" s="64" t="s">
        <v>267</v>
      </c>
      <c r="I4"/>
    </row>
    <row r="5" spans="2:9" ht="17.5" x14ac:dyDescent="0.35">
      <c r="B5" s="64" t="s">
        <v>258</v>
      </c>
      <c r="C5" s="6">
        <v>20000</v>
      </c>
      <c r="D5" s="72">
        <v>0.09</v>
      </c>
      <c r="E5" s="7">
        <v>12</v>
      </c>
      <c r="F5" s="6">
        <f>D5*C5</f>
        <v>1800</v>
      </c>
      <c r="G5" s="6">
        <f>F5+C5</f>
        <v>21800</v>
      </c>
      <c r="H5" s="6">
        <f>G5/12</f>
        <v>1816.6666666666667</v>
      </c>
    </row>
    <row r="6" spans="2:9" ht="17.5" x14ac:dyDescent="0.35">
      <c r="B6" s="64" t="s">
        <v>259</v>
      </c>
      <c r="C6" s="6">
        <v>20000</v>
      </c>
      <c r="D6" s="72">
        <v>0.08</v>
      </c>
      <c r="E6" s="7">
        <v>12</v>
      </c>
      <c r="F6" s="6">
        <f t="shared" ref="F6:F8" si="0">D6*C6</f>
        <v>1600</v>
      </c>
      <c r="G6" s="6">
        <f t="shared" ref="G6:G8" si="1">F6+C6</f>
        <v>21600</v>
      </c>
      <c r="H6" s="6">
        <f t="shared" ref="H6:H8" si="2">G6/12</f>
        <v>1800</v>
      </c>
    </row>
    <row r="7" spans="2:9" ht="17.5" x14ac:dyDescent="0.35">
      <c r="B7" s="64" t="s">
        <v>260</v>
      </c>
      <c r="C7" s="6">
        <v>20000</v>
      </c>
      <c r="D7" s="72">
        <v>7.0000000000000007E-2</v>
      </c>
      <c r="E7" s="7">
        <v>12</v>
      </c>
      <c r="F7" s="6">
        <f t="shared" si="0"/>
        <v>1400.0000000000002</v>
      </c>
      <c r="G7" s="6">
        <f t="shared" si="1"/>
        <v>21400</v>
      </c>
      <c r="H7" s="6">
        <f t="shared" si="2"/>
        <v>1783.3333333333333</v>
      </c>
    </row>
    <row r="8" spans="2:9" ht="17.5" x14ac:dyDescent="0.35">
      <c r="B8" s="64" t="s">
        <v>261</v>
      </c>
      <c r="C8" s="6">
        <v>20000</v>
      </c>
      <c r="D8" s="72">
        <v>0.06</v>
      </c>
      <c r="E8" s="7">
        <v>12</v>
      </c>
      <c r="F8" s="6">
        <f t="shared" si="0"/>
        <v>1200</v>
      </c>
      <c r="G8" s="6">
        <f t="shared" si="1"/>
        <v>21200</v>
      </c>
      <c r="H8" s="6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Payroll</vt:lpstr>
      <vt:lpstr>Gradebook</vt:lpstr>
      <vt:lpstr>Career Decisions</vt:lpstr>
      <vt:lpstr>Sales Report Data</vt:lpstr>
      <vt:lpstr>Sales Report Pivot</vt:lpstr>
      <vt:lpstr>Sales Report Solved</vt:lpstr>
      <vt:lpstr>Car Inventory Pivot</vt:lpstr>
      <vt:lpstr>Car Inventory</vt:lpstr>
      <vt:lpstr>Loan Repayment</vt:lpstr>
      <vt:lpstr>Final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Qazim Adedigba</dc:creator>
  <cp:lastModifiedBy>Qazim Adedigba</cp:lastModifiedBy>
  <dcterms:created xsi:type="dcterms:W3CDTF">2023-09-24T13:36:39Z</dcterms:created>
  <dcterms:modified xsi:type="dcterms:W3CDTF">2023-09-25T16:10:57Z</dcterms:modified>
</cp:coreProperties>
</file>