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Workspace\Prospect Brands\Prospect Market\Товар\MVP Техника\Apple\"/>
    </mc:Choice>
  </mc:AlternateContent>
  <xr:revisionPtr revIDLastSave="0" documentId="13_ncr:1_{89F486FB-9071-4407-BCC1-0C5ACA53F7F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Анализ конкурентов" sheetId="2" r:id="rId1"/>
    <sheet name="Расчёт стоимости" sheetId="3" r:id="rId2"/>
    <sheet name="Лист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3" i="4" l="1"/>
  <c r="B10" i="4"/>
  <c r="B11" i="4"/>
  <c r="B18" i="4"/>
  <c r="G2" i="4"/>
  <c r="B2" i="4" s="1"/>
  <c r="G3" i="4"/>
  <c r="G4" i="4"/>
  <c r="G5" i="4"/>
  <c r="B5" i="4" s="1"/>
  <c r="G6" i="4"/>
  <c r="B6" i="4" s="1"/>
  <c r="G7" i="4"/>
  <c r="B7" i="4" s="1"/>
  <c r="G8" i="4"/>
  <c r="G9" i="4"/>
  <c r="B9" i="4" s="1"/>
  <c r="G10" i="4"/>
  <c r="G11" i="4"/>
  <c r="G12" i="4"/>
  <c r="G13" i="4"/>
  <c r="B13" i="4" s="1"/>
  <c r="G14" i="4"/>
  <c r="B14" i="4" s="1"/>
  <c r="G15" i="4"/>
  <c r="B15" i="4" s="1"/>
  <c r="G16" i="4"/>
  <c r="G17" i="4"/>
  <c r="B17" i="4" s="1"/>
  <c r="G1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J3" i="3"/>
  <c r="J4" i="3"/>
  <c r="K4" i="3" s="1"/>
  <c r="J5" i="3"/>
  <c r="K5" i="3" s="1"/>
  <c r="J6" i="3"/>
  <c r="J7" i="3"/>
  <c r="J8" i="3"/>
  <c r="K8" i="3" s="1"/>
  <c r="J9" i="3"/>
  <c r="K9" i="3" s="1"/>
  <c r="J10" i="3"/>
  <c r="J11" i="3"/>
  <c r="J12" i="3"/>
  <c r="K12" i="3" s="1"/>
  <c r="J13" i="3"/>
  <c r="K13" i="3" s="1"/>
  <c r="J14" i="3"/>
  <c r="J15" i="3"/>
  <c r="J16" i="3"/>
  <c r="K16" i="3" s="1"/>
  <c r="J17" i="3"/>
  <c r="K17" i="3" s="1"/>
  <c r="J18" i="3"/>
  <c r="J19" i="3"/>
  <c r="J20" i="3"/>
  <c r="K20" i="3" s="1"/>
  <c r="J21" i="3"/>
  <c r="K21" i="3" s="1"/>
  <c r="J22" i="3"/>
  <c r="J23" i="3"/>
  <c r="J24" i="3"/>
  <c r="K24" i="3" s="1"/>
  <c r="J25" i="3"/>
  <c r="K25" i="3" s="1"/>
  <c r="J26" i="3"/>
  <c r="J27" i="3"/>
  <c r="J28" i="3"/>
  <c r="K28" i="3" s="1"/>
  <c r="J29" i="3"/>
  <c r="K29" i="3" s="1"/>
  <c r="J30" i="3"/>
  <c r="J31" i="3"/>
  <c r="J32" i="3"/>
  <c r="K32" i="3" s="1"/>
  <c r="J33" i="3"/>
  <c r="K33" i="3" s="1"/>
  <c r="J34" i="3"/>
  <c r="J35" i="3"/>
  <c r="J36" i="3"/>
  <c r="K36" i="3" s="1"/>
  <c r="J37" i="3"/>
  <c r="K37" i="3" s="1"/>
  <c r="J38" i="3"/>
  <c r="J39" i="3"/>
  <c r="J40" i="3"/>
  <c r="K40" i="3" s="1"/>
  <c r="J41" i="3"/>
  <c r="K41" i="3" s="1"/>
  <c r="J42" i="3"/>
  <c r="J43" i="3"/>
  <c r="J44" i="3"/>
  <c r="K44" i="3" s="1"/>
  <c r="J45" i="3"/>
  <c r="K45" i="3" s="1"/>
  <c r="J46" i="3"/>
  <c r="J47" i="3"/>
  <c r="J48" i="3"/>
  <c r="K48" i="3" s="1"/>
  <c r="K3" i="3"/>
  <c r="K6" i="3"/>
  <c r="L6" i="3" s="1"/>
  <c r="K7" i="3"/>
  <c r="K10" i="3"/>
  <c r="K11" i="3"/>
  <c r="K14" i="3"/>
  <c r="K15" i="3"/>
  <c r="K18" i="3"/>
  <c r="K19" i="3"/>
  <c r="K22" i="3"/>
  <c r="K23" i="3"/>
  <c r="K26" i="3"/>
  <c r="K27" i="3"/>
  <c r="K30" i="3"/>
  <c r="K31" i="3"/>
  <c r="K34" i="3"/>
  <c r="K35" i="3"/>
  <c r="K38" i="3"/>
  <c r="K39" i="3"/>
  <c r="K42" i="3"/>
  <c r="L42" i="3" s="1"/>
  <c r="K43" i="3"/>
  <c r="L43" i="3" s="1"/>
  <c r="K46" i="3"/>
  <c r="K4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E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L22" i="3"/>
  <c r="L2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B16" i="4" l="1"/>
  <c r="B12" i="4"/>
  <c r="B8" i="4"/>
  <c r="B4" i="4"/>
  <c r="L40" i="3"/>
  <c r="L24" i="3"/>
  <c r="L20" i="3"/>
  <c r="L3" i="3"/>
  <c r="L47" i="3"/>
  <c r="L15" i="3"/>
  <c r="L9" i="3"/>
  <c r="L16" i="3"/>
  <c r="L46" i="3"/>
  <c r="L13" i="3"/>
  <c r="L48" i="3"/>
  <c r="L29" i="3"/>
  <c r="L5" i="3"/>
  <c r="L21" i="3"/>
  <c r="L35" i="3"/>
  <c r="L44" i="3"/>
  <c r="L19" i="3"/>
  <c r="L11" i="3"/>
  <c r="L28" i="3"/>
  <c r="L10" i="3"/>
  <c r="L4" i="3"/>
  <c r="L30" i="3"/>
  <c r="L26" i="3"/>
  <c r="L18" i="3"/>
  <c r="L17" i="3"/>
  <c r="L25" i="3"/>
  <c r="L33" i="3"/>
  <c r="L32" i="3"/>
  <c r="L41" i="3"/>
  <c r="L39" i="3"/>
  <c r="L38" i="3"/>
  <c r="L31" i="3"/>
  <c r="L14" i="3"/>
  <c r="L8" i="3"/>
  <c r="L7" i="3"/>
  <c r="L12" i="3"/>
  <c r="L27" i="3"/>
  <c r="L34" i="3"/>
  <c r="L45" i="3"/>
  <c r="L37" i="3"/>
  <c r="L36" i="3"/>
</calcChain>
</file>

<file path=xl/sharedStrings.xml><?xml version="1.0" encoding="utf-8"?>
<sst xmlns="http://schemas.openxmlformats.org/spreadsheetml/2006/main" count="86" uniqueCount="58">
  <si>
    <t>Владивосток</t>
  </si>
  <si>
    <t>Хабаровск</t>
  </si>
  <si>
    <t>Биробиджан</t>
  </si>
  <si>
    <t>Южно-Сахалинск</t>
  </si>
  <si>
    <t>Модель</t>
  </si>
  <si>
    <t>Память</t>
  </si>
  <si>
    <t>11 Pro Max</t>
  </si>
  <si>
    <t>12 Pro Max</t>
  </si>
  <si>
    <t>13 Pro Max</t>
  </si>
  <si>
    <t>12 Pro</t>
  </si>
  <si>
    <t>13 Pro</t>
  </si>
  <si>
    <t>14 Pro</t>
  </si>
  <si>
    <t>15 Pro</t>
  </si>
  <si>
    <t>13 mini</t>
  </si>
  <si>
    <t>14 Pro Max</t>
  </si>
  <si>
    <t>14 Plus</t>
  </si>
  <si>
    <t>15 Plus</t>
  </si>
  <si>
    <t xml:space="preserve"> 15 Plus</t>
  </si>
  <si>
    <t>15 Pro Max</t>
  </si>
  <si>
    <t>16 Plus</t>
  </si>
  <si>
    <t>16 Pro</t>
  </si>
  <si>
    <t>16 Pro Max</t>
  </si>
  <si>
    <t>AirPods</t>
  </si>
  <si>
    <t>Pro2</t>
  </si>
  <si>
    <t>Max</t>
  </si>
  <si>
    <t>Наценка, %</t>
  </si>
  <si>
    <t>Средняя цена в магазинах, ₽</t>
  </si>
  <si>
    <t>Средняя цена в DNS, ₽</t>
  </si>
  <si>
    <t>Доставка, ₽</t>
  </si>
  <si>
    <t>Стоимость, ₽</t>
  </si>
  <si>
    <t>Итоговая стоимость, ₽</t>
  </si>
  <si>
    <t>Цена, ¥</t>
  </si>
  <si>
    <t>Покупка</t>
  </si>
  <si>
    <t>Характеристики</t>
  </si>
  <si>
    <t>Название</t>
  </si>
  <si>
    <t>Apple iPhone 16 128 Gb</t>
  </si>
  <si>
    <t>Apple iPhone 16 256 Gb</t>
  </si>
  <si>
    <t>Apple iPhone 16 Pro 128 Gb</t>
  </si>
  <si>
    <t>Apple iPhone 16 Pro 256 Gb</t>
  </si>
  <si>
    <t>Apple iPhone 16 Pro Max 256 Gb</t>
  </si>
  <si>
    <t>Apple iPhone 16 Pro Max 512 Gb</t>
  </si>
  <si>
    <t>Apple iPhone 16 Pro Max 1024 Gb</t>
  </si>
  <si>
    <t>Ссылка</t>
  </si>
  <si>
    <t>Apple iPhone 15 128 Gb</t>
  </si>
  <si>
    <t>Apple iPhone 15 256 Gb</t>
  </si>
  <si>
    <t>Xiaomi Redmi Note 14 256 Gb</t>
  </si>
  <si>
    <t>Samsung Galaxy S25 256 Gb</t>
  </si>
  <si>
    <t>Samsung Galaxy S24 256 Gb</t>
  </si>
  <si>
    <t>Samsung Galaxy A56 256 Gb</t>
  </si>
  <si>
    <t>Xiaomi Redmi 14C 256 Gb</t>
  </si>
  <si>
    <t>Цена, ₽</t>
  </si>
  <si>
    <t>Цена в DNS, ₽</t>
  </si>
  <si>
    <t>Комиссия, ₽</t>
  </si>
  <si>
    <t>Стоимость в юанях, ¥</t>
  </si>
  <si>
    <t>Xiaomi Redmi Note 14 128 Gb</t>
  </si>
  <si>
    <t>HONOR X50i 256 Gb</t>
  </si>
  <si>
    <t>HONOR X50i 128 Gb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</si>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</sst>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1" fillId="0" borderId="0" xfId="0" applyFont="1" applyBorder="1"/>
    <xf numFmtId="0" fontId="1" fillId="0" borderId="4" xfId="0" applyFont="1" applyBorder="1"/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/>
    <xf numFmtId="0" fontId="4" fillId="0" borderId="4" xfId="0" applyFont="1" applyBorder="1"/>
    <xf numFmtId="0" fontId="4" fillId="0" borderId="0" xfId="0" applyFont="1" applyFill="1" applyBorder="1"/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5" xfId="0" applyFont="1" applyFill="1" applyBorder="1" applyAlignment="1">
      <alignment horizontal="center"/>
    </xf>
    <xf numFmtId="0" fontId="4" fillId="6" borderId="0" xfId="0" applyFont="1" applyFill="1" applyBorder="1"/>
    <xf numFmtId="0" fontId="4" fillId="6" borderId="0" xfId="0" applyFont="1" applyFill="1"/>
    <xf numFmtId="0" fontId="4" fillId="6" borderId="4" xfId="0" applyFont="1" applyFill="1" applyBorder="1"/>
    <xf numFmtId="0" fontId="0" fillId="6" borderId="0" xfId="0" applyFill="1" applyBorder="1"/>
    <xf numFmtId="0" fontId="0" fillId="6" borderId="0" xfId="0" applyFill="1"/>
    <xf numFmtId="0" fontId="5" fillId="5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7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 tint="-0.34998626667073579"/>
        </patternFill>
      </fill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border diagonalUp="0" diagonalDown="0" outline="0">
        <left/>
        <right style="thin">
          <color indexed="64"/>
        </right>
        <top/>
        <bottom/>
      </border>
    </dxf>
    <dxf>
      <border diagonalUp="0" diagonalDown="0" outline="0">
        <left/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border diagonalUp="0" diagonalDown="0" outline="0">
        <left/>
        <right style="thin">
          <color indexed="64"/>
        </right>
        <top/>
        <bottom/>
      </border>
    </dxf>
    <dxf>
      <border diagonalUp="0" diagonalDown="0" outline="0">
        <left/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border diagonalUp="0" diagonalDown="0" outline="0">
        <left/>
        <right style="thin">
          <color indexed="64"/>
        </right>
        <top/>
        <bottom/>
      </border>
    </dxf>
    <dxf>
      <border diagonalUp="0" diagonalDown="0" outline="0">
        <left/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50D116-107D-424F-B236-832F5DEFF3BE}" name="Таблица5" displayName="Таблица5" ref="A3:V55" headerRowCount="0" totalsRowShown="0" headerRowDxfId="70" dataDxfId="69" tableBorderDxfId="68">
  <tableColumns count="22">
    <tableColumn id="1" xr3:uid="{3B87D0D0-D8D0-4027-8165-0C900C488614}" name="Столбец1" headerRowDxfId="67" dataDxfId="66"/>
    <tableColumn id="2" xr3:uid="{3872FE6F-C9C3-4BFF-9B9D-25B27D193BB0}" name="Столбец2" headerRowDxfId="65" dataDxfId="64"/>
    <tableColumn id="3" xr3:uid="{7DE51E0C-45A1-4386-823A-E243A39D56AE}" name="Столбец3" headerRowDxfId="63" dataDxfId="62"/>
    <tableColumn id="4" xr3:uid="{D49B372A-B2C1-4E87-96C8-3BEEF7818936}" name="Столбец4" dataDxfId="61"/>
    <tableColumn id="5" xr3:uid="{13557DC4-A1A8-4DE2-8297-2167BB7DF7C3}" name="Столбец5" dataDxfId="60"/>
    <tableColumn id="6" xr3:uid="{39A93CCB-6CFD-4DB8-9DB7-E0CBA356DBC9}" name="Столбец6" dataDxfId="59"/>
    <tableColumn id="7" xr3:uid="{F476D134-18B1-4A08-8DB2-D50D667A2313}" name="Столбец7" headerRowDxfId="58" dataDxfId="57"/>
    <tableColumn id="8" xr3:uid="{F0A44CAD-3D8E-4295-8CD4-AA447E5E1E01}" name="Столбец8" headerRowDxfId="56" dataDxfId="55"/>
    <tableColumn id="9" xr3:uid="{D96EF5C8-3687-447E-83AE-0BC5930EF7FE}" name="Столбец9" dataDxfId="54"/>
    <tableColumn id="10" xr3:uid="{B5241F54-8891-4CFE-B12A-A023AE5FE892}" name="Столбец10" dataDxfId="53"/>
    <tableColumn id="11" xr3:uid="{52658AA7-E599-4B74-97C4-EBDA383B197A}" name="Столбец11" dataDxfId="52"/>
    <tableColumn id="12" xr3:uid="{FC1C4B49-20D3-4DF1-95B9-C534E0C2065A}" name="Столбец12" headerRowDxfId="51" dataDxfId="50"/>
    <tableColumn id="13" xr3:uid="{BD3FF340-0E9A-472C-BD94-6DC545822917}" name="Столбец13" headerRowDxfId="49" dataDxfId="48"/>
    <tableColumn id="14" xr3:uid="{9F7F4094-FCBA-4E89-A72A-E49E7ECADA1A}" name="Столбец14" dataDxfId="47"/>
    <tableColumn id="15" xr3:uid="{E73AAE29-7620-4308-A0D4-90F2A23BDA55}" name="Столбец15" dataDxfId="46"/>
    <tableColumn id="16" xr3:uid="{1460B2CC-4989-4215-921B-BD21AAA0B6D1}" name="Столбец16" dataDxfId="45"/>
    <tableColumn id="17" xr3:uid="{CE44CDA3-0D8E-4055-A40E-BB32E6B870E0}" name="Столбец17" headerRowDxfId="44" dataDxfId="43"/>
    <tableColumn id="18" xr3:uid="{F9198156-E69D-4D45-86E5-157A8CFEC372}" name="Столбец18" headerRowDxfId="42" dataDxfId="41"/>
    <tableColumn id="19" xr3:uid="{7B5D5CC4-814D-4632-9A37-B44BD46CF512}" name="Столбец19" dataDxfId="40"/>
    <tableColumn id="20" xr3:uid="{7C6FAADB-EDFB-4963-9FF4-874C2C3EDA97}" name="Столбец20" dataDxfId="39"/>
    <tableColumn id="21" xr3:uid="{F599EFF5-B96F-4295-BA07-707714FCCC89}" name="Столбец21" dataDxfId="38"/>
    <tableColumn id="22" xr3:uid="{DE64359F-A8C1-4DC7-B0FB-B688BE24CFCF}" name="Столбец22" dataDxfId="37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2F60BB-C7D6-4CBC-8678-D502F12C8659}" name="Таблица3" displayName="Таблица3" ref="A3:L48" headerRowCount="0" totalsRowShown="0" headerRowDxfId="36" dataDxfId="35" tableBorderDxfId="34">
  <tableColumns count="12">
    <tableColumn id="1" xr3:uid="{6522930F-0138-49E0-B8E5-4CFD6A0C3C11}" name="Столбец1" headerRowDxfId="33" dataDxfId="32">
      <calculatedColumnFormula>'Анализ конкурентов'!A3</calculatedColumnFormula>
    </tableColumn>
    <tableColumn id="2" xr3:uid="{5B176291-9438-48C1-A068-C110BC464550}" name="Столбец2" headerRowDxfId="31" dataDxfId="30">
      <calculatedColumnFormula>'Анализ конкурентов'!B3</calculatedColumnFormula>
    </tableColumn>
    <tableColumn id="3" xr3:uid="{1C854BAB-E669-47A7-AD86-7B988D3C1C6A}" name="Столбец3" headerRowDxfId="29" dataDxfId="28">
      <calculatedColumnFormula>IF('Анализ конкурентов'!C3=0,0,MEDIAN('Анализ конкурентов'!C3,'Анализ конкурентов'!G3)*1000)</calculatedColumnFormula>
    </tableColumn>
    <tableColumn id="4" xr3:uid="{75EA1BB3-6972-43C7-97DC-AAEF7E9C8653}" name="Столбец4" headerRowDxfId="27" dataDxfId="26"/>
    <tableColumn id="16" xr3:uid="{1A395378-3233-4308-945E-FE7EDDE522D0}" name="Столбец14" headerRowDxfId="25" dataDxfId="24">
      <calculatedColumnFormula>IF('Анализ конкурентов'!H3=0,0,MEDIAN('Анализ конкурентов'!H3,'Анализ конкурентов'!L3)*1000)</calculatedColumnFormula>
    </tableColumn>
    <tableColumn id="14" xr3:uid="{D460BC47-FDEC-4DA3-A433-279D563CF89B}" name="Столбец12" headerRowDxfId="23" dataDxfId="22">
      <calculatedColumnFormula>IF('Анализ конкурентов'!R3=0,0,MEDIAN('Анализ конкурентов'!R3,'Анализ конкурентов'!V3)*1000)</calculatedColumnFormula>
    </tableColumn>
    <tableColumn id="12" xr3:uid="{B21459C7-FFD7-44A8-BE84-C575AD45DEE9}" name="Столбец10" headerRowDxfId="21" dataDxfId="20">
      <calculatedColumnFormula>IF('Анализ конкурентов'!M3=0,0,MEDIAN('Анализ конкурентов'!M3,'Анализ конкурентов'!Q3)*1000)</calculatedColumnFormula>
    </tableColumn>
    <tableColumn id="5" xr3:uid="{432C8BED-C041-4E9D-A8E4-96A5EF7DB5BB}" name="Столбец5" headerRowDxfId="19" dataDxfId="18"/>
    <tableColumn id="6" xr3:uid="{11136262-D22A-41B5-BA73-5E01083BEF9B}" name="Столбец6" headerRowDxfId="17" dataDxfId="16"/>
    <tableColumn id="7" xr3:uid="{5637AEF5-0BF6-4851-A455-4E886977477B}" name="Столбец7" headerRowDxfId="15" dataDxfId="14">
      <calculatedColumnFormula>Таблица3[[#This Row],[Столбец5]]*14</calculatedColumnFormula>
    </tableColumn>
    <tableColumn id="8" xr3:uid="{AAF3DDDD-FCE1-44CF-9176-BC4685EC7017}" name="Столбец8" headerRowDxfId="13" dataDxfId="12">
      <calculatedColumnFormula>IF(Таблица3[[#This Row],[Столбец7]]*5/100&gt;10000,10000,Таблица3[[#This Row],[Столбец7]]*5/100)</calculatedColumnFormula>
    </tableColumn>
    <tableColumn id="9" xr3:uid="{62B7719A-88CA-4468-B0D4-D10D14F255A1}" name="Столбец9" headerRowDxfId="11" dataDxfId="10">
      <calculatedColumnFormula>_xlfn.FLOOR.MATH(Таблица3[[#This Row],[Столбец7]]+Таблица3[[#This Row],[Столбец8]],1000)</calculatedColumnFormula>
    </tableColumn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CAC3EE-D7EE-4B5C-B728-01D9F1F8D96F}" name="Таблица2" displayName="Таблица2" ref="A1:B1048575" totalsRowShown="0" headerRowDxfId="8">
  <autoFilter ref="A1:B1048575" xr:uid="{5BCAC3EE-D7EE-4B5C-B728-01D9F1F8D96F}">
    <filterColumn colId="0" hiddenButton="1"/>
    <filterColumn colId="1" hiddenButton="1"/>
  </autoFilter>
  <sortState xmlns:xlrd2="http://schemas.microsoft.com/office/spreadsheetml/2017/richdata2" ref="A2:B25">
    <sortCondition ref="A1:A1048575"/>
  </sortState>
  <tableColumns count="2">
    <tableColumn id="1" xr3:uid="{6E720A2D-540E-4E87-BD95-49388564F6E9}" name="Название" dataDxfId="9"/>
    <tableColumn id="2" xr3:uid="{67626476-3003-4085-A5C3-022DA4B48A4E}" name="Цена, ₽" dataDxfId="2">
      <calculatedColumnFormula>(Таблица6[[#This Row],[Стоимость в юанях, ¥]]+Таблица6[[#This Row],[Комиссия, ₽]])*12.7+Таблица6[[#This Row],[Доставка, ₽]]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06BFCD-EBAD-44D5-8A10-C6A50BC9C88E}" name="Таблица6" displayName="Таблица6" ref="C1:G1048576" totalsRowShown="0" headerRowDxfId="5" dataDxfId="6">
  <autoFilter ref="C1:G1048576" xr:uid="{9F06BFCD-EBAD-44D5-8A10-C6A50BC9C88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5" xr3:uid="{D1C31058-5D52-47E8-807F-A5D68281BED4}" name="Цена в DNS, ₽" dataDxfId="3"/>
    <tableColumn id="1" xr3:uid="{2758C2EE-C95B-4E69-A612-FD4E79A7023F}" name="Ссылка" dataDxfId="4"/>
    <tableColumn id="2" xr3:uid="{CBDA8DFB-4BBC-4A40-8DE5-A86D05B61962}" name="Стоимость в юанях, ¥" dataDxfId="7"/>
    <tableColumn id="3" xr3:uid="{351B152E-4E9E-44B8-A6FC-B50E3D0808FF}" name="Доставка, ₽" dataDxfId="1">
      <calculatedColumnFormula>410*2</calculatedColumnFormula>
    </tableColumn>
    <tableColumn id="4" xr3:uid="{FB8FD4E1-6082-42B2-81BC-77D30D774687}" name="Комиссия, ₽" dataDxfId="0">
      <calculatedColumnFormula>Таблица6[[#This Row],[Стоимость в юанях, ¥]]*5/100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B0CD-BA10-4077-AE14-28FC9695C306}">
  <dimension ref="A1:W55"/>
  <sheetViews>
    <sheetView workbookViewId="0">
      <pane xSplit="1" topLeftCell="B1" activePane="topRight" state="frozen"/>
      <selection pane="topRight" activeCell="Q4" sqref="Q4"/>
    </sheetView>
  </sheetViews>
  <sheetFormatPr defaultRowHeight="15" x14ac:dyDescent="0.25"/>
  <cols>
    <col min="1" max="1" width="18.5703125" style="5" customWidth="1"/>
    <col min="2" max="2" width="11.85546875" style="8" customWidth="1"/>
    <col min="3" max="3" width="11.85546875" style="2" customWidth="1"/>
    <col min="4" max="6" width="11.85546875" customWidth="1"/>
    <col min="7" max="7" width="11.85546875" style="4" customWidth="1"/>
    <col min="8" max="8" width="11.85546875" style="2" customWidth="1"/>
    <col min="9" max="9" width="11.85546875" customWidth="1"/>
    <col min="10" max="11" width="12.85546875" customWidth="1"/>
    <col min="12" max="12" width="12.85546875" style="4" customWidth="1"/>
    <col min="13" max="13" width="12.85546875" style="2" customWidth="1"/>
    <col min="14" max="16" width="12.85546875" customWidth="1"/>
    <col min="17" max="17" width="12.85546875" style="4" customWidth="1"/>
    <col min="18" max="18" width="12.85546875" style="2" customWidth="1"/>
    <col min="19" max="22" width="12.85546875" customWidth="1"/>
    <col min="23" max="23" width="9.140625" style="1"/>
  </cols>
  <sheetData>
    <row r="1" spans="1:23" x14ac:dyDescent="0.25">
      <c r="A1" s="47" t="s">
        <v>4</v>
      </c>
      <c r="B1" s="50" t="s">
        <v>5</v>
      </c>
      <c r="C1" s="48" t="s">
        <v>0</v>
      </c>
      <c r="D1" s="48"/>
      <c r="E1" s="48"/>
      <c r="F1" s="48"/>
      <c r="G1" s="48"/>
      <c r="H1" s="48" t="s">
        <v>2</v>
      </c>
      <c r="I1" s="48"/>
      <c r="J1" s="48"/>
      <c r="K1" s="48"/>
      <c r="L1" s="48"/>
      <c r="M1" s="48" t="s">
        <v>3</v>
      </c>
      <c r="N1" s="48"/>
      <c r="O1" s="48"/>
      <c r="P1" s="48"/>
      <c r="Q1" s="48"/>
      <c r="R1" s="48" t="s">
        <v>1</v>
      </c>
      <c r="S1" s="48"/>
      <c r="T1" s="48"/>
      <c r="U1" s="48"/>
      <c r="V1" s="49"/>
    </row>
    <row r="2" spans="1:23" x14ac:dyDescent="0.25">
      <c r="A2" s="47"/>
      <c r="B2" s="50"/>
      <c r="C2" s="6">
        <v>1</v>
      </c>
      <c r="D2" s="6">
        <v>2</v>
      </c>
      <c r="E2" s="6">
        <v>3</v>
      </c>
      <c r="F2" s="6">
        <v>4</v>
      </c>
      <c r="G2" s="7">
        <v>5</v>
      </c>
      <c r="H2" s="6">
        <v>1</v>
      </c>
      <c r="I2" s="6">
        <v>2</v>
      </c>
      <c r="J2" s="6">
        <v>3</v>
      </c>
      <c r="K2" s="6">
        <v>4</v>
      </c>
      <c r="L2" s="7">
        <v>5</v>
      </c>
      <c r="M2" s="6">
        <v>1</v>
      </c>
      <c r="N2" s="6">
        <v>2</v>
      </c>
      <c r="O2" s="6">
        <v>3</v>
      </c>
      <c r="P2" s="6">
        <v>4</v>
      </c>
      <c r="Q2" s="7">
        <v>5</v>
      </c>
      <c r="R2" s="6">
        <v>1</v>
      </c>
      <c r="S2" s="6">
        <v>2</v>
      </c>
      <c r="T2" s="6">
        <v>3</v>
      </c>
      <c r="U2" s="6">
        <v>4</v>
      </c>
      <c r="V2" s="7">
        <v>5</v>
      </c>
    </row>
    <row r="3" spans="1:23" x14ac:dyDescent="0.25">
      <c r="A3" s="9">
        <v>11</v>
      </c>
      <c r="B3" s="10">
        <v>128</v>
      </c>
      <c r="C3" s="11">
        <v>42</v>
      </c>
      <c r="D3" s="12">
        <v>40</v>
      </c>
      <c r="E3" s="12">
        <v>39</v>
      </c>
      <c r="F3" s="12">
        <v>25</v>
      </c>
      <c r="G3" s="13">
        <v>39</v>
      </c>
      <c r="H3" s="11">
        <v>31</v>
      </c>
      <c r="I3" s="12">
        <v>31</v>
      </c>
      <c r="J3" s="12">
        <v>31</v>
      </c>
      <c r="K3" s="12">
        <v>31</v>
      </c>
      <c r="L3" s="13">
        <v>31</v>
      </c>
      <c r="M3" s="11">
        <v>29</v>
      </c>
      <c r="N3" s="12">
        <v>29</v>
      </c>
      <c r="O3" s="12">
        <v>29</v>
      </c>
      <c r="P3" s="12">
        <v>29</v>
      </c>
      <c r="Q3" s="13">
        <v>29</v>
      </c>
      <c r="R3" s="11">
        <v>41</v>
      </c>
      <c r="S3" s="12">
        <v>20</v>
      </c>
      <c r="T3" s="12">
        <v>21</v>
      </c>
      <c r="U3" s="12">
        <v>25</v>
      </c>
      <c r="V3" s="12">
        <v>26</v>
      </c>
      <c r="W3" s="2"/>
    </row>
    <row r="4" spans="1:23" s="45" customFormat="1" x14ac:dyDescent="0.25">
      <c r="A4" s="39">
        <v>11</v>
      </c>
      <c r="B4" s="40">
        <v>256</v>
      </c>
      <c r="C4" s="41">
        <v>27</v>
      </c>
      <c r="D4" s="42">
        <v>28</v>
      </c>
      <c r="E4" s="42">
        <v>29</v>
      </c>
      <c r="F4" s="42">
        <v>30</v>
      </c>
      <c r="G4" s="43">
        <v>30</v>
      </c>
      <c r="H4" s="41"/>
      <c r="I4" s="42"/>
      <c r="J4" s="42"/>
      <c r="K4" s="42"/>
      <c r="L4" s="43"/>
      <c r="M4" s="41"/>
      <c r="N4" s="42"/>
      <c r="O4" s="42"/>
      <c r="P4" s="42"/>
      <c r="Q4" s="43"/>
      <c r="R4" s="41"/>
      <c r="S4" s="42"/>
      <c r="T4" s="42"/>
      <c r="U4" s="42"/>
      <c r="V4" s="42"/>
      <c r="W4" s="44"/>
    </row>
    <row r="5" spans="1:23" x14ac:dyDescent="0.25">
      <c r="A5" s="9" t="s">
        <v>6</v>
      </c>
      <c r="B5" s="10">
        <v>128</v>
      </c>
      <c r="C5" s="11">
        <v>0</v>
      </c>
      <c r="D5" s="12">
        <v>0</v>
      </c>
      <c r="E5" s="12">
        <v>0</v>
      </c>
      <c r="F5" s="12">
        <v>0</v>
      </c>
      <c r="G5" s="13">
        <v>0</v>
      </c>
      <c r="H5" s="11"/>
      <c r="I5" s="12"/>
      <c r="J5" s="12"/>
      <c r="K5" s="12"/>
      <c r="L5" s="13"/>
      <c r="M5" s="11"/>
      <c r="N5" s="12"/>
      <c r="O5" s="12"/>
      <c r="P5" s="12"/>
      <c r="Q5" s="13"/>
      <c r="R5" s="11"/>
      <c r="S5" s="12"/>
      <c r="T5" s="12"/>
      <c r="U5" s="12"/>
      <c r="V5" s="12"/>
      <c r="W5" s="2"/>
    </row>
    <row r="6" spans="1:23" x14ac:dyDescent="0.25">
      <c r="A6" s="9" t="s">
        <v>6</v>
      </c>
      <c r="B6" s="10">
        <v>256</v>
      </c>
      <c r="C6" s="14">
        <v>0</v>
      </c>
      <c r="D6" s="12">
        <v>0</v>
      </c>
      <c r="E6" s="12">
        <v>0</v>
      </c>
      <c r="F6" s="12">
        <v>0</v>
      </c>
      <c r="G6" s="13">
        <v>0</v>
      </c>
      <c r="H6" s="11"/>
      <c r="I6" s="12"/>
      <c r="J6" s="12"/>
      <c r="K6" s="12"/>
      <c r="L6" s="13"/>
      <c r="M6" s="11">
        <v>32</v>
      </c>
      <c r="N6" s="12">
        <v>32</v>
      </c>
      <c r="O6" s="12">
        <v>32</v>
      </c>
      <c r="P6" s="12">
        <v>32</v>
      </c>
      <c r="Q6" s="13">
        <v>32</v>
      </c>
      <c r="R6" s="11">
        <v>32</v>
      </c>
      <c r="S6" s="12">
        <v>32</v>
      </c>
      <c r="T6" s="12">
        <v>32</v>
      </c>
      <c r="U6" s="12">
        <v>32</v>
      </c>
      <c r="V6" s="12">
        <v>32</v>
      </c>
      <c r="W6" s="2"/>
    </row>
    <row r="7" spans="1:23" s="45" customFormat="1" x14ac:dyDescent="0.25">
      <c r="A7" s="39">
        <v>12</v>
      </c>
      <c r="B7" s="40">
        <v>128</v>
      </c>
      <c r="C7" s="41">
        <v>52</v>
      </c>
      <c r="D7" s="42">
        <v>49</v>
      </c>
      <c r="E7" s="42">
        <v>32</v>
      </c>
      <c r="F7" s="42">
        <v>49</v>
      </c>
      <c r="G7" s="43">
        <v>39</v>
      </c>
      <c r="H7" s="41"/>
      <c r="I7" s="42"/>
      <c r="J7" s="42"/>
      <c r="K7" s="42"/>
      <c r="L7" s="43"/>
      <c r="M7" s="41"/>
      <c r="N7" s="42"/>
      <c r="O7" s="42"/>
      <c r="P7" s="42"/>
      <c r="Q7" s="43"/>
      <c r="R7" s="41"/>
      <c r="S7" s="42"/>
      <c r="T7" s="42"/>
      <c r="U7" s="42"/>
      <c r="V7" s="42"/>
      <c r="W7" s="44"/>
    </row>
    <row r="8" spans="1:23" s="45" customFormat="1" x14ac:dyDescent="0.25">
      <c r="A8" s="39">
        <v>12</v>
      </c>
      <c r="B8" s="40">
        <v>256</v>
      </c>
      <c r="C8" s="41">
        <v>33</v>
      </c>
      <c r="D8" s="42">
        <v>45</v>
      </c>
      <c r="E8" s="42">
        <v>38</v>
      </c>
      <c r="F8" s="42">
        <v>38</v>
      </c>
      <c r="G8" s="43">
        <v>38</v>
      </c>
      <c r="H8" s="41"/>
      <c r="I8" s="42"/>
      <c r="J8" s="42"/>
      <c r="K8" s="42"/>
      <c r="L8" s="43"/>
      <c r="M8" s="41"/>
      <c r="N8" s="42"/>
      <c r="O8" s="42"/>
      <c r="P8" s="42"/>
      <c r="Q8" s="43"/>
      <c r="R8" s="41"/>
      <c r="S8" s="42"/>
      <c r="T8" s="42"/>
      <c r="U8" s="42"/>
      <c r="V8" s="42"/>
      <c r="W8" s="44"/>
    </row>
    <row r="9" spans="1:23" s="45" customFormat="1" x14ac:dyDescent="0.25">
      <c r="A9" s="39" t="s">
        <v>9</v>
      </c>
      <c r="B9" s="40">
        <v>256</v>
      </c>
      <c r="C9" s="41">
        <v>43</v>
      </c>
      <c r="D9" s="42">
        <v>44</v>
      </c>
      <c r="E9" s="42">
        <v>60</v>
      </c>
      <c r="F9" s="42">
        <v>40</v>
      </c>
      <c r="G9" s="43">
        <v>45</v>
      </c>
      <c r="H9" s="41"/>
      <c r="I9" s="42"/>
      <c r="J9" s="42"/>
      <c r="K9" s="42"/>
      <c r="L9" s="43"/>
      <c r="M9" s="41"/>
      <c r="N9" s="42"/>
      <c r="O9" s="42"/>
      <c r="P9" s="42"/>
      <c r="Q9" s="43"/>
      <c r="R9" s="41"/>
      <c r="S9" s="42"/>
      <c r="T9" s="42"/>
      <c r="U9" s="42"/>
      <c r="V9" s="42"/>
      <c r="W9" s="44"/>
    </row>
    <row r="10" spans="1:23" x14ac:dyDescent="0.25">
      <c r="A10" s="9" t="s">
        <v>9</v>
      </c>
      <c r="B10" s="10">
        <v>512</v>
      </c>
      <c r="C10" s="11">
        <v>55</v>
      </c>
      <c r="D10" s="12">
        <v>40</v>
      </c>
      <c r="E10" s="12">
        <v>55</v>
      </c>
      <c r="F10" s="12">
        <v>55</v>
      </c>
      <c r="G10" s="13">
        <v>55</v>
      </c>
      <c r="H10" s="11"/>
      <c r="I10" s="12"/>
      <c r="J10" s="12"/>
      <c r="K10" s="12"/>
      <c r="L10" s="13"/>
      <c r="M10" s="11"/>
      <c r="N10" s="12"/>
      <c r="O10" s="12"/>
      <c r="P10" s="12"/>
      <c r="Q10" s="13"/>
      <c r="R10" s="11">
        <v>38</v>
      </c>
      <c r="S10" s="12">
        <v>70</v>
      </c>
      <c r="T10" s="12">
        <v>70</v>
      </c>
      <c r="U10" s="12">
        <v>70</v>
      </c>
      <c r="V10" s="12">
        <v>70</v>
      </c>
      <c r="W10" s="2"/>
    </row>
    <row r="11" spans="1:23" x14ac:dyDescent="0.25">
      <c r="A11" s="9" t="s">
        <v>7</v>
      </c>
      <c r="B11" s="10">
        <v>256</v>
      </c>
      <c r="C11" s="11">
        <v>50</v>
      </c>
      <c r="D11" s="12">
        <v>50</v>
      </c>
      <c r="E11" s="12">
        <v>0</v>
      </c>
      <c r="F11" s="12">
        <v>0</v>
      </c>
      <c r="G11" s="13">
        <v>0</v>
      </c>
      <c r="H11" s="11"/>
      <c r="I11" s="12"/>
      <c r="J11" s="12"/>
      <c r="K11" s="12"/>
      <c r="L11" s="13"/>
      <c r="M11" s="11"/>
      <c r="N11" s="12"/>
      <c r="O11" s="12"/>
      <c r="P11" s="12"/>
      <c r="Q11" s="13"/>
      <c r="R11" s="11"/>
      <c r="S11" s="12"/>
      <c r="T11" s="12"/>
      <c r="U11" s="12"/>
      <c r="V11" s="12"/>
      <c r="W11" s="2"/>
    </row>
    <row r="12" spans="1:23" x14ac:dyDescent="0.25">
      <c r="A12" s="9" t="s">
        <v>7</v>
      </c>
      <c r="B12" s="10">
        <v>512</v>
      </c>
      <c r="C12" s="11">
        <v>54</v>
      </c>
      <c r="D12" s="12">
        <v>0</v>
      </c>
      <c r="E12" s="12">
        <v>0</v>
      </c>
      <c r="F12" s="12">
        <v>0</v>
      </c>
      <c r="G12" s="13">
        <v>0</v>
      </c>
      <c r="H12" s="11"/>
      <c r="I12" s="12"/>
      <c r="J12" s="12"/>
      <c r="K12" s="12"/>
      <c r="L12" s="13"/>
      <c r="M12" s="11"/>
      <c r="N12" s="12"/>
      <c r="O12" s="12"/>
      <c r="P12" s="12"/>
      <c r="Q12" s="13"/>
      <c r="R12" s="11">
        <v>53</v>
      </c>
      <c r="S12" s="12">
        <v>53</v>
      </c>
      <c r="T12" s="12">
        <v>53</v>
      </c>
      <c r="U12" s="12">
        <v>53</v>
      </c>
      <c r="V12" s="12">
        <v>53</v>
      </c>
      <c r="W12" s="2"/>
    </row>
    <row r="13" spans="1:23" x14ac:dyDescent="0.25">
      <c r="A13" s="9">
        <v>13</v>
      </c>
      <c r="B13" s="10">
        <v>128</v>
      </c>
      <c r="C13" s="11">
        <v>60</v>
      </c>
      <c r="D13" s="12">
        <v>56</v>
      </c>
      <c r="E13" s="12">
        <v>54</v>
      </c>
      <c r="F13" s="12">
        <v>56</v>
      </c>
      <c r="G13" s="13">
        <v>56</v>
      </c>
      <c r="H13" s="11"/>
      <c r="I13" s="12"/>
      <c r="J13" s="12"/>
      <c r="K13" s="12"/>
      <c r="L13" s="13"/>
      <c r="M13" s="11">
        <v>47</v>
      </c>
      <c r="N13" s="12">
        <v>47</v>
      </c>
      <c r="O13" s="12">
        <v>38</v>
      </c>
      <c r="P13" s="12">
        <v>47</v>
      </c>
      <c r="Q13" s="13">
        <v>43</v>
      </c>
      <c r="R13" s="11">
        <v>56</v>
      </c>
      <c r="S13" s="12">
        <v>54</v>
      </c>
      <c r="T13" s="12">
        <v>59</v>
      </c>
      <c r="U13" s="12">
        <v>54</v>
      </c>
      <c r="V13" s="12">
        <v>58</v>
      </c>
      <c r="W13" s="2"/>
    </row>
    <row r="14" spans="1:23" x14ac:dyDescent="0.25">
      <c r="A14" s="9">
        <v>13</v>
      </c>
      <c r="B14" s="10">
        <v>256</v>
      </c>
      <c r="C14" s="11">
        <v>70</v>
      </c>
      <c r="D14" s="12">
        <v>75</v>
      </c>
      <c r="E14" s="12">
        <v>74</v>
      </c>
      <c r="F14" s="12">
        <v>75</v>
      </c>
      <c r="G14" s="13">
        <v>65</v>
      </c>
      <c r="H14" s="11">
        <v>50</v>
      </c>
      <c r="I14" s="12">
        <v>50</v>
      </c>
      <c r="J14" s="12">
        <v>50</v>
      </c>
      <c r="K14" s="12">
        <v>50</v>
      </c>
      <c r="L14" s="13">
        <v>50</v>
      </c>
      <c r="M14" s="11"/>
      <c r="N14" s="12"/>
      <c r="O14" s="12"/>
      <c r="P14" s="12"/>
      <c r="Q14" s="13"/>
      <c r="R14" s="11">
        <v>71</v>
      </c>
      <c r="S14" s="12">
        <v>66</v>
      </c>
      <c r="T14" s="12">
        <v>55</v>
      </c>
      <c r="U14" s="12">
        <v>54</v>
      </c>
      <c r="V14" s="12">
        <v>56</v>
      </c>
      <c r="W14" s="2"/>
    </row>
    <row r="15" spans="1:23" s="45" customFormat="1" x14ac:dyDescent="0.25">
      <c r="A15" s="39" t="s">
        <v>13</v>
      </c>
      <c r="B15" s="40">
        <v>128</v>
      </c>
      <c r="C15" s="41">
        <v>38</v>
      </c>
      <c r="D15" s="42">
        <v>39</v>
      </c>
      <c r="E15" s="42">
        <v>41</v>
      </c>
      <c r="F15" s="42">
        <v>40</v>
      </c>
      <c r="G15" s="43">
        <v>40</v>
      </c>
      <c r="H15" s="41"/>
      <c r="I15" s="42"/>
      <c r="J15" s="42"/>
      <c r="K15" s="42"/>
      <c r="L15" s="43"/>
      <c r="M15" s="41"/>
      <c r="N15" s="42"/>
      <c r="O15" s="42"/>
      <c r="P15" s="42"/>
      <c r="Q15" s="43"/>
      <c r="R15" s="41"/>
      <c r="S15" s="42"/>
      <c r="T15" s="42"/>
      <c r="U15" s="42"/>
      <c r="V15" s="42"/>
      <c r="W15" s="44"/>
    </row>
    <row r="16" spans="1:23" s="45" customFormat="1" x14ac:dyDescent="0.25">
      <c r="A16" s="39" t="s">
        <v>13</v>
      </c>
      <c r="B16" s="40">
        <v>256</v>
      </c>
      <c r="C16" s="41">
        <v>40</v>
      </c>
      <c r="D16" s="42">
        <v>43</v>
      </c>
      <c r="E16" s="42">
        <v>44</v>
      </c>
      <c r="F16" s="42">
        <v>70</v>
      </c>
      <c r="G16" s="43">
        <v>41</v>
      </c>
      <c r="H16" s="41"/>
      <c r="I16" s="42"/>
      <c r="J16" s="42"/>
      <c r="K16" s="42"/>
      <c r="L16" s="43"/>
      <c r="M16" s="41"/>
      <c r="N16" s="42"/>
      <c r="O16" s="42"/>
      <c r="P16" s="42"/>
      <c r="Q16" s="43"/>
      <c r="R16" s="41"/>
      <c r="S16" s="42"/>
      <c r="T16" s="42"/>
      <c r="U16" s="42"/>
      <c r="V16" s="42"/>
      <c r="W16" s="44"/>
    </row>
    <row r="17" spans="1:23" s="45" customFormat="1" x14ac:dyDescent="0.25">
      <c r="A17" s="39" t="s">
        <v>13</v>
      </c>
      <c r="B17" s="40">
        <v>512</v>
      </c>
      <c r="C17" s="41">
        <v>48</v>
      </c>
      <c r="D17" s="42">
        <v>45</v>
      </c>
      <c r="E17" s="42">
        <v>48</v>
      </c>
      <c r="F17" s="42">
        <v>48</v>
      </c>
      <c r="G17" s="43">
        <v>48</v>
      </c>
      <c r="H17" s="41"/>
      <c r="I17" s="42"/>
      <c r="J17" s="42"/>
      <c r="K17" s="42"/>
      <c r="L17" s="43"/>
      <c r="M17" s="41"/>
      <c r="N17" s="42"/>
      <c r="O17" s="42"/>
      <c r="P17" s="42"/>
      <c r="Q17" s="43"/>
      <c r="R17" s="41"/>
      <c r="S17" s="42"/>
      <c r="T17" s="42"/>
      <c r="U17" s="42"/>
      <c r="V17" s="42"/>
      <c r="W17" s="44"/>
    </row>
    <row r="18" spans="1:23" s="45" customFormat="1" x14ac:dyDescent="0.25">
      <c r="A18" s="39" t="s">
        <v>10</v>
      </c>
      <c r="B18" s="40">
        <v>256</v>
      </c>
      <c r="C18" s="41">
        <v>55</v>
      </c>
      <c r="D18" s="42">
        <v>55</v>
      </c>
      <c r="E18" s="42">
        <v>60</v>
      </c>
      <c r="F18" s="42">
        <v>63</v>
      </c>
      <c r="G18" s="43">
        <v>54</v>
      </c>
      <c r="H18" s="41"/>
      <c r="I18" s="42"/>
      <c r="J18" s="42"/>
      <c r="K18" s="42"/>
      <c r="L18" s="43"/>
      <c r="M18" s="41"/>
      <c r="N18" s="42"/>
      <c r="O18" s="42"/>
      <c r="P18" s="42"/>
      <c r="Q18" s="43"/>
      <c r="R18" s="41"/>
      <c r="S18" s="42"/>
      <c r="T18" s="42"/>
      <c r="U18" s="42"/>
      <c r="V18" s="42"/>
      <c r="W18" s="44"/>
    </row>
    <row r="19" spans="1:23" s="45" customFormat="1" x14ac:dyDescent="0.25">
      <c r="A19" s="39" t="s">
        <v>10</v>
      </c>
      <c r="B19" s="40">
        <v>512</v>
      </c>
      <c r="C19" s="41">
        <v>59</v>
      </c>
      <c r="D19" s="42">
        <v>56</v>
      </c>
      <c r="E19" s="42">
        <v>58</v>
      </c>
      <c r="F19" s="42">
        <v>59</v>
      </c>
      <c r="G19" s="43">
        <v>53</v>
      </c>
      <c r="H19" s="41"/>
      <c r="I19" s="42"/>
      <c r="J19" s="42"/>
      <c r="K19" s="42"/>
      <c r="L19" s="43"/>
      <c r="M19" s="41"/>
      <c r="N19" s="42"/>
      <c r="O19" s="42"/>
      <c r="P19" s="42"/>
      <c r="Q19" s="43"/>
      <c r="R19" s="41"/>
      <c r="S19" s="42"/>
      <c r="T19" s="42"/>
      <c r="U19" s="42"/>
      <c r="V19" s="42"/>
      <c r="W19" s="44"/>
    </row>
    <row r="20" spans="1:23" x14ac:dyDescent="0.25">
      <c r="A20" s="9" t="s">
        <v>8</v>
      </c>
      <c r="B20" s="10">
        <v>512</v>
      </c>
      <c r="C20" s="11">
        <v>108</v>
      </c>
      <c r="D20" s="12">
        <v>108</v>
      </c>
      <c r="E20" s="12">
        <v>66</v>
      </c>
      <c r="F20" s="12">
        <v>59</v>
      </c>
      <c r="G20" s="13">
        <v>61</v>
      </c>
      <c r="H20" s="11">
        <v>0</v>
      </c>
      <c r="I20" s="12">
        <v>0</v>
      </c>
      <c r="J20" s="12">
        <v>0</v>
      </c>
      <c r="K20" s="12">
        <v>0</v>
      </c>
      <c r="L20" s="13">
        <v>0</v>
      </c>
      <c r="M20" s="11"/>
      <c r="N20" s="12"/>
      <c r="O20" s="12"/>
      <c r="P20" s="12"/>
      <c r="Q20" s="13"/>
      <c r="R20" s="11">
        <v>70</v>
      </c>
      <c r="S20" s="12">
        <v>65</v>
      </c>
      <c r="T20" s="12">
        <v>64</v>
      </c>
      <c r="U20" s="12">
        <v>64</v>
      </c>
      <c r="V20" s="12">
        <v>70</v>
      </c>
      <c r="W20" s="2"/>
    </row>
    <row r="21" spans="1:23" s="45" customFormat="1" x14ac:dyDescent="0.25">
      <c r="A21" s="39" t="s">
        <v>8</v>
      </c>
      <c r="B21" s="40">
        <v>1</v>
      </c>
      <c r="C21" s="41">
        <v>70</v>
      </c>
      <c r="D21" s="42">
        <v>70</v>
      </c>
      <c r="E21" s="42">
        <v>70</v>
      </c>
      <c r="F21" s="42">
        <v>70</v>
      </c>
      <c r="G21" s="43">
        <v>70</v>
      </c>
      <c r="H21" s="41"/>
      <c r="I21" s="42"/>
      <c r="J21" s="42"/>
      <c r="K21" s="42"/>
      <c r="L21" s="43"/>
      <c r="M21" s="41"/>
      <c r="N21" s="42"/>
      <c r="O21" s="42"/>
      <c r="P21" s="42"/>
      <c r="Q21" s="43"/>
      <c r="R21" s="41"/>
      <c r="S21" s="42"/>
      <c r="T21" s="42"/>
      <c r="U21" s="42"/>
      <c r="V21" s="42"/>
      <c r="W21" s="44"/>
    </row>
    <row r="22" spans="1:23" x14ac:dyDescent="0.25">
      <c r="A22" s="9">
        <v>14</v>
      </c>
      <c r="B22" s="10">
        <v>128</v>
      </c>
      <c r="C22" s="11">
        <v>69</v>
      </c>
      <c r="D22" s="12">
        <v>62</v>
      </c>
      <c r="E22" s="12">
        <v>62</v>
      </c>
      <c r="F22" s="12">
        <v>62</v>
      </c>
      <c r="G22" s="13">
        <v>69</v>
      </c>
      <c r="H22" s="11">
        <v>69</v>
      </c>
      <c r="I22" s="12">
        <v>69</v>
      </c>
      <c r="J22" s="12">
        <v>69</v>
      </c>
      <c r="K22" s="12">
        <v>69</v>
      </c>
      <c r="L22" s="13">
        <v>69</v>
      </c>
      <c r="M22" s="11"/>
      <c r="N22" s="12"/>
      <c r="O22" s="12"/>
      <c r="P22" s="12"/>
      <c r="Q22" s="13"/>
      <c r="R22" s="11">
        <v>63</v>
      </c>
      <c r="S22" s="12">
        <v>63</v>
      </c>
      <c r="T22" s="12">
        <v>63</v>
      </c>
      <c r="U22" s="12">
        <v>63</v>
      </c>
      <c r="V22" s="12">
        <v>63</v>
      </c>
      <c r="W22" s="2"/>
    </row>
    <row r="23" spans="1:23" s="45" customFormat="1" x14ac:dyDescent="0.25">
      <c r="A23" s="39">
        <v>14</v>
      </c>
      <c r="B23" s="40">
        <v>256</v>
      </c>
      <c r="C23" s="41">
        <v>72</v>
      </c>
      <c r="D23" s="42">
        <v>73</v>
      </c>
      <c r="E23" s="42">
        <v>80</v>
      </c>
      <c r="F23" s="42">
        <v>77</v>
      </c>
      <c r="G23" s="43">
        <v>55</v>
      </c>
      <c r="H23" s="41"/>
      <c r="I23" s="42"/>
      <c r="J23" s="42"/>
      <c r="K23" s="42"/>
      <c r="L23" s="43"/>
      <c r="M23" s="41"/>
      <c r="N23" s="42"/>
      <c r="O23" s="42"/>
      <c r="P23" s="42"/>
      <c r="Q23" s="43"/>
      <c r="R23" s="41"/>
      <c r="S23" s="42"/>
      <c r="T23" s="42"/>
      <c r="U23" s="42"/>
      <c r="V23" s="42"/>
      <c r="W23" s="44"/>
    </row>
    <row r="24" spans="1:23" x14ac:dyDescent="0.25">
      <c r="A24" s="9" t="s">
        <v>15</v>
      </c>
      <c r="B24" s="10">
        <v>128</v>
      </c>
      <c r="C24" s="11">
        <v>73</v>
      </c>
      <c r="D24" s="12">
        <v>58</v>
      </c>
      <c r="E24" s="12">
        <v>54</v>
      </c>
      <c r="F24" s="12">
        <v>83</v>
      </c>
      <c r="G24" s="13">
        <v>78</v>
      </c>
      <c r="H24" s="11"/>
      <c r="I24" s="12"/>
      <c r="J24" s="12"/>
      <c r="K24" s="12"/>
      <c r="L24" s="13"/>
      <c r="M24" s="11"/>
      <c r="N24" s="12"/>
      <c r="O24" s="12"/>
      <c r="P24" s="12"/>
      <c r="Q24" s="13"/>
      <c r="R24" s="11">
        <v>72</v>
      </c>
      <c r="S24" s="12">
        <v>78</v>
      </c>
      <c r="T24" s="12">
        <v>72</v>
      </c>
      <c r="U24" s="12">
        <v>78</v>
      </c>
      <c r="V24" s="12">
        <v>75</v>
      </c>
      <c r="W24" s="2"/>
    </row>
    <row r="25" spans="1:23" x14ac:dyDescent="0.25">
      <c r="A25" s="9" t="s">
        <v>15</v>
      </c>
      <c r="B25" s="10">
        <v>256</v>
      </c>
      <c r="C25" s="11">
        <v>80</v>
      </c>
      <c r="D25" s="12">
        <v>93</v>
      </c>
      <c r="E25" s="12">
        <v>93</v>
      </c>
      <c r="F25" s="12">
        <v>79</v>
      </c>
      <c r="G25" s="13">
        <v>128</v>
      </c>
      <c r="H25" s="11"/>
      <c r="I25" s="12"/>
      <c r="J25" s="12"/>
      <c r="K25" s="12"/>
      <c r="L25" s="13"/>
      <c r="M25" s="11"/>
      <c r="N25" s="12"/>
      <c r="O25" s="12"/>
      <c r="P25" s="12"/>
      <c r="Q25" s="13"/>
      <c r="R25" s="11"/>
      <c r="S25" s="12"/>
      <c r="T25" s="12"/>
      <c r="U25" s="12"/>
      <c r="V25" s="12"/>
      <c r="W25" s="2"/>
    </row>
    <row r="26" spans="1:23" x14ac:dyDescent="0.25">
      <c r="A26" s="9" t="s">
        <v>11</v>
      </c>
      <c r="B26" s="10">
        <v>256</v>
      </c>
      <c r="C26" s="11">
        <v>110</v>
      </c>
      <c r="D26" s="12">
        <v>102</v>
      </c>
      <c r="E26" s="12">
        <v>80</v>
      </c>
      <c r="F26" s="12">
        <v>73</v>
      </c>
      <c r="G26" s="13">
        <v>101</v>
      </c>
      <c r="H26" s="11"/>
      <c r="I26" s="12"/>
      <c r="J26" s="12"/>
      <c r="K26" s="12"/>
      <c r="L26" s="13"/>
      <c r="M26" s="11">
        <v>85</v>
      </c>
      <c r="N26" s="12">
        <v>85</v>
      </c>
      <c r="O26" s="12">
        <v>85</v>
      </c>
      <c r="P26" s="12">
        <v>85</v>
      </c>
      <c r="Q26" s="13">
        <v>85</v>
      </c>
      <c r="R26" s="11">
        <v>93</v>
      </c>
      <c r="S26" s="12">
        <v>84</v>
      </c>
      <c r="T26" s="12">
        <v>114</v>
      </c>
      <c r="U26" s="12">
        <v>84</v>
      </c>
      <c r="V26" s="12">
        <v>95</v>
      </c>
      <c r="W26" s="2"/>
    </row>
    <row r="27" spans="1:23" x14ac:dyDescent="0.25">
      <c r="A27" s="9" t="s">
        <v>11</v>
      </c>
      <c r="B27" s="10">
        <v>512</v>
      </c>
      <c r="C27" s="11">
        <v>83</v>
      </c>
      <c r="D27" s="12">
        <v>110</v>
      </c>
      <c r="E27" s="12">
        <v>128</v>
      </c>
      <c r="F27" s="12">
        <v>114</v>
      </c>
      <c r="G27" s="13">
        <v>120</v>
      </c>
      <c r="H27" s="11"/>
      <c r="I27" s="12"/>
      <c r="J27" s="12"/>
      <c r="K27" s="12"/>
      <c r="L27" s="13"/>
      <c r="M27" s="11"/>
      <c r="N27" s="12"/>
      <c r="O27" s="12"/>
      <c r="P27" s="12"/>
      <c r="Q27" s="13"/>
      <c r="R27" s="11">
        <v>89</v>
      </c>
      <c r="S27" s="12">
        <v>89</v>
      </c>
      <c r="T27" s="12">
        <v>130</v>
      </c>
      <c r="U27" s="12">
        <v>89</v>
      </c>
      <c r="V27" s="12">
        <v>100</v>
      </c>
      <c r="W27" s="2"/>
    </row>
    <row r="28" spans="1:23" x14ac:dyDescent="0.25">
      <c r="A28" s="9" t="s">
        <v>14</v>
      </c>
      <c r="B28" s="10">
        <v>512</v>
      </c>
      <c r="C28" s="11">
        <v>87</v>
      </c>
      <c r="D28" s="12">
        <v>137</v>
      </c>
      <c r="E28" s="12">
        <v>115</v>
      </c>
      <c r="F28" s="12">
        <v>146</v>
      </c>
      <c r="G28" s="13">
        <v>187</v>
      </c>
      <c r="H28" s="11"/>
      <c r="I28" s="12"/>
      <c r="J28" s="12"/>
      <c r="K28" s="12"/>
      <c r="L28" s="13"/>
      <c r="M28" s="11"/>
      <c r="N28" s="12"/>
      <c r="O28" s="12"/>
      <c r="P28" s="12"/>
      <c r="Q28" s="13"/>
      <c r="R28" s="11">
        <v>120</v>
      </c>
      <c r="S28" s="12">
        <v>120</v>
      </c>
      <c r="T28" s="12">
        <v>120</v>
      </c>
      <c r="U28" s="12">
        <v>120</v>
      </c>
      <c r="V28" s="12">
        <v>120</v>
      </c>
      <c r="W28" s="2"/>
    </row>
    <row r="29" spans="1:23" x14ac:dyDescent="0.25">
      <c r="A29" s="9" t="s">
        <v>14</v>
      </c>
      <c r="B29" s="10">
        <v>1</v>
      </c>
      <c r="C29" s="11">
        <v>90</v>
      </c>
      <c r="D29" s="12">
        <v>140</v>
      </c>
      <c r="E29" s="12">
        <v>141</v>
      </c>
      <c r="F29" s="12">
        <v>150</v>
      </c>
      <c r="G29" s="13">
        <v>159</v>
      </c>
      <c r="H29" s="11">
        <v>71</v>
      </c>
      <c r="I29" s="12">
        <v>78</v>
      </c>
      <c r="J29" s="12">
        <v>71</v>
      </c>
      <c r="K29" s="12">
        <v>78</v>
      </c>
      <c r="L29" s="13">
        <v>74</v>
      </c>
      <c r="M29" s="11">
        <v>73</v>
      </c>
      <c r="N29" s="12">
        <v>73</v>
      </c>
      <c r="O29" s="12">
        <v>73</v>
      </c>
      <c r="P29" s="12">
        <v>73</v>
      </c>
      <c r="Q29" s="13">
        <v>73</v>
      </c>
      <c r="R29" s="11">
        <v>110</v>
      </c>
      <c r="S29" s="12">
        <v>130</v>
      </c>
      <c r="T29" s="12">
        <v>110</v>
      </c>
      <c r="U29" s="12">
        <v>130</v>
      </c>
      <c r="V29" s="12">
        <v>120</v>
      </c>
      <c r="W29" s="2"/>
    </row>
    <row r="30" spans="1:23" x14ac:dyDescent="0.25">
      <c r="A30" s="9">
        <v>15</v>
      </c>
      <c r="B30" s="10">
        <v>128</v>
      </c>
      <c r="C30" s="11">
        <v>75</v>
      </c>
      <c r="D30" s="12">
        <v>76</v>
      </c>
      <c r="E30" s="12">
        <v>77</v>
      </c>
      <c r="F30" s="12">
        <v>76</v>
      </c>
      <c r="G30" s="13">
        <v>73</v>
      </c>
      <c r="H30" s="11">
        <v>80</v>
      </c>
      <c r="I30" s="12">
        <v>89</v>
      </c>
      <c r="J30" s="12">
        <v>85</v>
      </c>
      <c r="K30" s="12">
        <v>85</v>
      </c>
      <c r="L30" s="13">
        <v>85</v>
      </c>
      <c r="M30" s="11">
        <v>86</v>
      </c>
      <c r="N30" s="12">
        <v>86</v>
      </c>
      <c r="O30" s="12">
        <v>86</v>
      </c>
      <c r="P30" s="12">
        <v>86</v>
      </c>
      <c r="Q30" s="13">
        <v>86</v>
      </c>
      <c r="R30" s="11">
        <v>72</v>
      </c>
      <c r="S30" s="12">
        <v>72</v>
      </c>
      <c r="T30" s="12">
        <v>78</v>
      </c>
      <c r="U30" s="12">
        <v>78</v>
      </c>
      <c r="V30" s="12">
        <v>71</v>
      </c>
      <c r="W30" s="2"/>
    </row>
    <row r="31" spans="1:23" x14ac:dyDescent="0.25">
      <c r="A31" s="9">
        <v>15</v>
      </c>
      <c r="B31" s="10">
        <v>256</v>
      </c>
      <c r="C31" s="11">
        <v>89</v>
      </c>
      <c r="D31" s="12">
        <v>88</v>
      </c>
      <c r="E31" s="12">
        <v>89</v>
      </c>
      <c r="F31" s="12">
        <v>87</v>
      </c>
      <c r="G31" s="13">
        <v>87</v>
      </c>
      <c r="H31" s="11"/>
      <c r="I31" s="12"/>
      <c r="J31" s="12"/>
      <c r="K31" s="12"/>
      <c r="L31" s="13"/>
      <c r="M31" s="11"/>
      <c r="N31" s="12"/>
      <c r="O31" s="12"/>
      <c r="P31" s="12"/>
      <c r="Q31" s="13"/>
      <c r="R31" s="11">
        <v>84</v>
      </c>
      <c r="S31" s="12">
        <v>84</v>
      </c>
      <c r="T31" s="12">
        <v>90</v>
      </c>
      <c r="U31" s="12">
        <v>84</v>
      </c>
      <c r="V31" s="12">
        <v>85</v>
      </c>
      <c r="W31" s="2"/>
    </row>
    <row r="32" spans="1:23" x14ac:dyDescent="0.25">
      <c r="A32" s="9" t="s">
        <v>17</v>
      </c>
      <c r="B32" s="10">
        <v>128</v>
      </c>
      <c r="C32" s="11">
        <v>79</v>
      </c>
      <c r="D32" s="12">
        <v>80</v>
      </c>
      <c r="E32" s="12">
        <v>81</v>
      </c>
      <c r="F32" s="12">
        <v>80</v>
      </c>
      <c r="G32" s="13">
        <v>80</v>
      </c>
      <c r="H32" s="11"/>
      <c r="I32" s="12"/>
      <c r="J32" s="12"/>
      <c r="K32" s="12"/>
      <c r="L32" s="13"/>
      <c r="M32" s="11"/>
      <c r="N32" s="12"/>
      <c r="O32" s="12"/>
      <c r="P32" s="12"/>
      <c r="Q32" s="13"/>
      <c r="R32" s="11">
        <v>80</v>
      </c>
      <c r="S32" s="12">
        <v>89</v>
      </c>
      <c r="T32" s="12">
        <v>89</v>
      </c>
      <c r="U32" s="12">
        <v>89</v>
      </c>
      <c r="V32" s="12">
        <v>89</v>
      </c>
      <c r="W32" s="2"/>
    </row>
    <row r="33" spans="1:23" x14ac:dyDescent="0.25">
      <c r="A33" s="9" t="s">
        <v>16</v>
      </c>
      <c r="B33" s="10">
        <v>256</v>
      </c>
      <c r="C33" s="11">
        <v>95</v>
      </c>
      <c r="D33" s="12">
        <v>92</v>
      </c>
      <c r="E33" s="12">
        <v>88</v>
      </c>
      <c r="F33" s="12">
        <v>92</v>
      </c>
      <c r="G33" s="13">
        <v>95</v>
      </c>
      <c r="H33" s="11">
        <v>110</v>
      </c>
      <c r="I33" s="12">
        <v>110</v>
      </c>
      <c r="J33" s="12">
        <v>110</v>
      </c>
      <c r="K33" s="12">
        <v>110</v>
      </c>
      <c r="L33" s="13">
        <v>110</v>
      </c>
      <c r="M33" s="11"/>
      <c r="N33" s="12"/>
      <c r="O33" s="12"/>
      <c r="P33" s="12"/>
      <c r="Q33" s="13"/>
      <c r="R33" s="11">
        <v>98</v>
      </c>
      <c r="S33" s="12">
        <v>98</v>
      </c>
      <c r="T33" s="12">
        <v>98</v>
      </c>
      <c r="U33" s="12">
        <v>98</v>
      </c>
      <c r="V33" s="12">
        <v>98</v>
      </c>
      <c r="W33" s="2"/>
    </row>
    <row r="34" spans="1:23" x14ac:dyDescent="0.25">
      <c r="A34" s="9" t="s">
        <v>12</v>
      </c>
      <c r="B34" s="10">
        <v>256</v>
      </c>
      <c r="C34" s="11">
        <v>114</v>
      </c>
      <c r="D34" s="12">
        <v>117</v>
      </c>
      <c r="E34" s="12">
        <v>111</v>
      </c>
      <c r="F34" s="12">
        <v>115</v>
      </c>
      <c r="G34" s="13">
        <v>112</v>
      </c>
      <c r="H34" s="11"/>
      <c r="I34" s="12"/>
      <c r="J34" s="12"/>
      <c r="K34" s="12"/>
      <c r="L34" s="13"/>
      <c r="M34" s="11"/>
      <c r="N34" s="12"/>
      <c r="O34" s="12"/>
      <c r="P34" s="12"/>
      <c r="Q34" s="13"/>
      <c r="R34" s="11">
        <v>111</v>
      </c>
      <c r="S34" s="12">
        <v>115</v>
      </c>
      <c r="T34" s="12">
        <v>110</v>
      </c>
      <c r="U34" s="12">
        <v>111</v>
      </c>
      <c r="V34" s="12">
        <v>106</v>
      </c>
      <c r="W34" s="2"/>
    </row>
    <row r="35" spans="1:23" x14ac:dyDescent="0.25">
      <c r="A35" s="9" t="s">
        <v>12</v>
      </c>
      <c r="B35" s="10">
        <v>512</v>
      </c>
      <c r="C35" s="11">
        <v>136</v>
      </c>
      <c r="D35" s="12">
        <v>135</v>
      </c>
      <c r="E35" s="12">
        <v>134</v>
      </c>
      <c r="F35" s="12">
        <v>140</v>
      </c>
      <c r="G35" s="13">
        <v>126</v>
      </c>
      <c r="H35" s="11"/>
      <c r="I35" s="12"/>
      <c r="J35" s="12"/>
      <c r="K35" s="12"/>
      <c r="L35" s="13"/>
      <c r="M35" s="11">
        <v>134</v>
      </c>
      <c r="N35" s="12">
        <v>134</v>
      </c>
      <c r="O35" s="12">
        <v>134</v>
      </c>
      <c r="P35" s="12">
        <v>134</v>
      </c>
      <c r="Q35" s="13">
        <v>134</v>
      </c>
      <c r="R35" s="11">
        <v>119</v>
      </c>
      <c r="S35" s="12">
        <v>139</v>
      </c>
      <c r="T35" s="12">
        <v>123</v>
      </c>
      <c r="U35" s="12">
        <v>132</v>
      </c>
      <c r="V35" s="12">
        <v>135</v>
      </c>
      <c r="W35" s="2"/>
    </row>
    <row r="36" spans="1:23" x14ac:dyDescent="0.25">
      <c r="A36" s="9" t="s">
        <v>18</v>
      </c>
      <c r="B36" s="10">
        <v>512</v>
      </c>
      <c r="C36" s="11">
        <v>152</v>
      </c>
      <c r="D36" s="12">
        <v>148</v>
      </c>
      <c r="E36" s="12">
        <v>146</v>
      </c>
      <c r="F36" s="12">
        <v>146</v>
      </c>
      <c r="G36" s="13">
        <v>140</v>
      </c>
      <c r="H36" s="11">
        <v>120</v>
      </c>
      <c r="I36" s="12">
        <v>120</v>
      </c>
      <c r="J36" s="12">
        <v>120</v>
      </c>
      <c r="K36" s="12">
        <v>120</v>
      </c>
      <c r="L36" s="13">
        <v>120</v>
      </c>
      <c r="M36" s="11">
        <v>122</v>
      </c>
      <c r="N36" s="12">
        <v>120</v>
      </c>
      <c r="O36" s="12">
        <v>118</v>
      </c>
      <c r="P36" s="12">
        <v>120</v>
      </c>
      <c r="Q36" s="13">
        <v>120</v>
      </c>
      <c r="R36" s="11">
        <v>120</v>
      </c>
      <c r="S36" s="12">
        <v>124</v>
      </c>
      <c r="T36" s="12">
        <v>117</v>
      </c>
      <c r="U36" s="12">
        <v>120</v>
      </c>
      <c r="V36" s="12">
        <v>107</v>
      </c>
      <c r="W36" s="2"/>
    </row>
    <row r="37" spans="1:23" x14ac:dyDescent="0.25">
      <c r="A37" s="9" t="s">
        <v>18</v>
      </c>
      <c r="B37" s="10">
        <v>1</v>
      </c>
      <c r="C37" s="11">
        <v>165</v>
      </c>
      <c r="D37" s="12">
        <v>162</v>
      </c>
      <c r="E37" s="12">
        <v>158</v>
      </c>
      <c r="F37" s="12">
        <v>162</v>
      </c>
      <c r="G37" s="13">
        <v>165</v>
      </c>
      <c r="H37" s="11">
        <v>140</v>
      </c>
      <c r="I37" s="12">
        <v>140</v>
      </c>
      <c r="J37" s="12">
        <v>140</v>
      </c>
      <c r="K37" s="12">
        <v>140</v>
      </c>
      <c r="L37" s="13">
        <v>140</v>
      </c>
      <c r="M37" s="11">
        <v>143</v>
      </c>
      <c r="N37" s="12">
        <v>143</v>
      </c>
      <c r="O37" s="12">
        <v>143</v>
      </c>
      <c r="P37" s="12">
        <v>143</v>
      </c>
      <c r="Q37" s="13">
        <v>143</v>
      </c>
      <c r="R37" s="11">
        <v>145</v>
      </c>
      <c r="S37" s="12">
        <v>140</v>
      </c>
      <c r="T37" s="12">
        <v>132</v>
      </c>
      <c r="U37" s="12">
        <v>129</v>
      </c>
      <c r="V37" s="12">
        <v>137</v>
      </c>
      <c r="W37" s="2"/>
    </row>
    <row r="38" spans="1:23" x14ac:dyDescent="0.25">
      <c r="A38" s="9">
        <v>16</v>
      </c>
      <c r="B38" s="10">
        <v>128</v>
      </c>
      <c r="C38" s="11">
        <v>95</v>
      </c>
      <c r="D38" s="12">
        <v>98</v>
      </c>
      <c r="E38" s="12">
        <v>94</v>
      </c>
      <c r="F38" s="12">
        <v>92</v>
      </c>
      <c r="G38" s="13">
        <v>94</v>
      </c>
      <c r="H38" s="11"/>
      <c r="I38" s="12"/>
      <c r="J38" s="12"/>
      <c r="K38" s="12"/>
      <c r="L38" s="13"/>
      <c r="M38" s="11">
        <v>120</v>
      </c>
      <c r="N38" s="12">
        <v>88</v>
      </c>
      <c r="O38" s="12">
        <v>120</v>
      </c>
      <c r="P38" s="12">
        <v>88</v>
      </c>
      <c r="Q38" s="13">
        <v>95</v>
      </c>
      <c r="R38" s="11">
        <v>93</v>
      </c>
      <c r="S38" s="12">
        <v>98</v>
      </c>
      <c r="T38" s="12">
        <v>94</v>
      </c>
      <c r="U38" s="12">
        <v>91</v>
      </c>
      <c r="V38" s="12">
        <v>90</v>
      </c>
      <c r="W38" s="2"/>
    </row>
    <row r="39" spans="1:23" x14ac:dyDescent="0.25">
      <c r="A39" s="9">
        <v>16</v>
      </c>
      <c r="B39" s="10">
        <v>256</v>
      </c>
      <c r="C39" s="11">
        <v>109</v>
      </c>
      <c r="D39" s="12">
        <v>105</v>
      </c>
      <c r="E39" s="12">
        <v>107</v>
      </c>
      <c r="F39" s="12">
        <v>104</v>
      </c>
      <c r="G39" s="13">
        <v>101</v>
      </c>
      <c r="H39" s="11"/>
      <c r="I39" s="12"/>
      <c r="J39" s="12"/>
      <c r="K39" s="12"/>
      <c r="L39" s="13"/>
      <c r="M39" s="11">
        <v>96</v>
      </c>
      <c r="N39" s="12">
        <v>96</v>
      </c>
      <c r="O39" s="12">
        <v>96</v>
      </c>
      <c r="P39" s="12">
        <v>96</v>
      </c>
      <c r="Q39" s="13">
        <v>96</v>
      </c>
      <c r="R39" s="11">
        <v>115</v>
      </c>
      <c r="S39" s="12">
        <v>104</v>
      </c>
      <c r="T39" s="12">
        <v>115</v>
      </c>
      <c r="U39" s="12">
        <v>115</v>
      </c>
      <c r="V39" s="12">
        <v>112</v>
      </c>
      <c r="W39" s="2"/>
    </row>
    <row r="40" spans="1:23" x14ac:dyDescent="0.25">
      <c r="A40" s="9" t="s">
        <v>19</v>
      </c>
      <c r="B40" s="10">
        <v>128</v>
      </c>
      <c r="C40" s="11">
        <v>110</v>
      </c>
      <c r="D40" s="12">
        <v>114</v>
      </c>
      <c r="E40" s="12">
        <v>120</v>
      </c>
      <c r="F40" s="12">
        <v>114</v>
      </c>
      <c r="G40" s="13">
        <v>115</v>
      </c>
      <c r="H40" s="11"/>
      <c r="I40" s="12"/>
      <c r="J40" s="12"/>
      <c r="K40" s="12"/>
      <c r="L40" s="13"/>
      <c r="M40" s="11"/>
      <c r="N40" s="12"/>
      <c r="O40" s="12"/>
      <c r="P40" s="12"/>
      <c r="Q40" s="13"/>
      <c r="R40" s="11"/>
      <c r="S40" s="12"/>
      <c r="T40" s="12"/>
      <c r="U40" s="12"/>
      <c r="V40" s="12"/>
      <c r="W40" s="2"/>
    </row>
    <row r="41" spans="1:23" x14ac:dyDescent="0.25">
      <c r="A41" s="9" t="s">
        <v>19</v>
      </c>
      <c r="B41" s="10">
        <v>256</v>
      </c>
      <c r="C41" s="11">
        <v>118</v>
      </c>
      <c r="D41" s="12">
        <v>122</v>
      </c>
      <c r="E41" s="12">
        <v>118</v>
      </c>
      <c r="F41" s="12">
        <v>130</v>
      </c>
      <c r="G41" s="13">
        <v>129</v>
      </c>
      <c r="H41" s="11"/>
      <c r="I41" s="12"/>
      <c r="J41" s="12"/>
      <c r="K41" s="12"/>
      <c r="L41" s="13"/>
      <c r="M41" s="11"/>
      <c r="N41" s="12"/>
      <c r="O41" s="12"/>
      <c r="P41" s="12"/>
      <c r="Q41" s="13"/>
      <c r="R41" s="11"/>
      <c r="S41" s="12"/>
      <c r="T41" s="12"/>
      <c r="U41" s="12"/>
      <c r="V41" s="12"/>
      <c r="W41" s="2"/>
    </row>
    <row r="42" spans="1:23" x14ac:dyDescent="0.25">
      <c r="A42" s="9" t="s">
        <v>20</v>
      </c>
      <c r="B42" s="10">
        <v>256</v>
      </c>
      <c r="C42" s="11">
        <v>147</v>
      </c>
      <c r="D42" s="12">
        <v>147</v>
      </c>
      <c r="E42" s="12">
        <v>150</v>
      </c>
      <c r="F42" s="12">
        <v>146</v>
      </c>
      <c r="G42" s="13">
        <v>147</v>
      </c>
      <c r="H42" s="11">
        <v>140</v>
      </c>
      <c r="I42" s="12">
        <v>145</v>
      </c>
      <c r="J42" s="12">
        <v>145</v>
      </c>
      <c r="K42" s="12">
        <v>145</v>
      </c>
      <c r="L42" s="13">
        <v>140</v>
      </c>
      <c r="M42" s="11"/>
      <c r="N42" s="12"/>
      <c r="O42" s="12"/>
      <c r="P42" s="12"/>
      <c r="Q42" s="13"/>
      <c r="R42" s="11"/>
      <c r="S42" s="12"/>
      <c r="T42" s="12"/>
      <c r="U42" s="12"/>
      <c r="V42" s="12"/>
      <c r="W42" s="2"/>
    </row>
    <row r="43" spans="1:23" x14ac:dyDescent="0.25">
      <c r="A43" s="9" t="s">
        <v>20</v>
      </c>
      <c r="B43" s="10">
        <v>512</v>
      </c>
      <c r="C43" s="11">
        <v>177</v>
      </c>
      <c r="D43" s="12">
        <v>175</v>
      </c>
      <c r="E43" s="12">
        <v>170</v>
      </c>
      <c r="F43" s="12">
        <v>168</v>
      </c>
      <c r="G43" s="13">
        <v>166</v>
      </c>
      <c r="H43" s="11"/>
      <c r="I43" s="12"/>
      <c r="J43" s="12"/>
      <c r="K43" s="12"/>
      <c r="L43" s="13"/>
      <c r="M43" s="11"/>
      <c r="N43" s="12"/>
      <c r="O43" s="12"/>
      <c r="P43" s="12"/>
      <c r="Q43" s="13"/>
      <c r="R43" s="11"/>
      <c r="S43" s="12"/>
      <c r="T43" s="12"/>
      <c r="U43" s="12"/>
      <c r="V43" s="12"/>
      <c r="W43" s="2"/>
    </row>
    <row r="44" spans="1:23" x14ac:dyDescent="0.25">
      <c r="A44" s="9" t="s">
        <v>21</v>
      </c>
      <c r="B44" s="10">
        <v>512</v>
      </c>
      <c r="C44" s="11">
        <v>200</v>
      </c>
      <c r="D44" s="12">
        <v>197</v>
      </c>
      <c r="E44" s="12">
        <v>196</v>
      </c>
      <c r="F44" s="12">
        <v>200</v>
      </c>
      <c r="G44" s="13">
        <v>195</v>
      </c>
      <c r="H44" s="11"/>
      <c r="I44" s="12"/>
      <c r="J44" s="12"/>
      <c r="K44" s="12"/>
      <c r="L44" s="13"/>
      <c r="M44" s="11">
        <v>187</v>
      </c>
      <c r="N44" s="12">
        <v>182</v>
      </c>
      <c r="O44" s="12">
        <v>179</v>
      </c>
      <c r="P44" s="12">
        <v>169</v>
      </c>
      <c r="Q44" s="13">
        <v>179</v>
      </c>
      <c r="R44" s="11">
        <v>190</v>
      </c>
      <c r="S44" s="12">
        <v>190</v>
      </c>
      <c r="T44" s="12">
        <v>190</v>
      </c>
      <c r="U44" s="12">
        <v>190</v>
      </c>
      <c r="V44" s="12">
        <v>189</v>
      </c>
      <c r="W44" s="2"/>
    </row>
    <row r="45" spans="1:23" x14ac:dyDescent="0.25">
      <c r="A45" s="9" t="s">
        <v>21</v>
      </c>
      <c r="B45" s="10">
        <v>1</v>
      </c>
      <c r="C45" s="11">
        <v>235</v>
      </c>
      <c r="D45" s="12">
        <v>248</v>
      </c>
      <c r="E45" s="12">
        <v>235</v>
      </c>
      <c r="F45" s="12">
        <v>224</v>
      </c>
      <c r="G45" s="13">
        <v>211</v>
      </c>
      <c r="H45" s="11"/>
      <c r="I45" s="12"/>
      <c r="J45" s="12"/>
      <c r="K45" s="12"/>
      <c r="L45" s="13"/>
      <c r="M45" s="11">
        <v>198</v>
      </c>
      <c r="N45" s="12">
        <v>198</v>
      </c>
      <c r="O45" s="12">
        <v>198</v>
      </c>
      <c r="P45" s="12">
        <v>198</v>
      </c>
      <c r="Q45" s="13">
        <v>198</v>
      </c>
      <c r="R45" s="11">
        <v>225</v>
      </c>
      <c r="S45" s="12">
        <v>237</v>
      </c>
      <c r="T45" s="12">
        <v>225</v>
      </c>
      <c r="U45" s="12">
        <v>237</v>
      </c>
      <c r="V45" s="12">
        <v>230</v>
      </c>
      <c r="W45" s="2"/>
    </row>
    <row r="46" spans="1:23" x14ac:dyDescent="0.25">
      <c r="A46" s="9" t="s">
        <v>22</v>
      </c>
      <c r="B46" s="10" t="s">
        <v>23</v>
      </c>
      <c r="C46" s="11">
        <v>24</v>
      </c>
      <c r="D46" s="12">
        <v>24</v>
      </c>
      <c r="E46" s="12">
        <v>24</v>
      </c>
      <c r="F46" s="12">
        <v>24</v>
      </c>
      <c r="G46" s="13">
        <v>24</v>
      </c>
      <c r="H46" s="11"/>
      <c r="I46" s="12"/>
      <c r="J46" s="12"/>
      <c r="K46" s="12"/>
      <c r="L46" s="13"/>
      <c r="M46" s="11"/>
      <c r="N46" s="12"/>
      <c r="O46" s="12"/>
      <c r="P46" s="12"/>
      <c r="Q46" s="13"/>
      <c r="R46" s="11"/>
      <c r="S46" s="12"/>
      <c r="T46" s="12"/>
      <c r="U46" s="12"/>
      <c r="V46" s="12"/>
      <c r="W46" s="2"/>
    </row>
    <row r="47" spans="1:23" x14ac:dyDescent="0.25">
      <c r="A47" s="9" t="s">
        <v>22</v>
      </c>
      <c r="B47" s="10" t="s">
        <v>24</v>
      </c>
      <c r="C47" s="11">
        <v>52</v>
      </c>
      <c r="D47" s="12">
        <v>52</v>
      </c>
      <c r="E47" s="12">
        <v>52</v>
      </c>
      <c r="F47" s="12">
        <v>52</v>
      </c>
      <c r="G47" s="13">
        <v>5</v>
      </c>
      <c r="H47" s="11"/>
      <c r="I47" s="12"/>
      <c r="J47" s="12"/>
      <c r="K47" s="12"/>
      <c r="L47" s="13"/>
      <c r="M47" s="11"/>
      <c r="N47" s="12"/>
      <c r="O47" s="12"/>
      <c r="P47" s="12"/>
      <c r="Q47" s="13"/>
      <c r="R47" s="11"/>
      <c r="S47" s="12"/>
      <c r="T47" s="12"/>
      <c r="U47" s="12"/>
      <c r="V47" s="12"/>
      <c r="W47" s="2"/>
    </row>
    <row r="48" spans="1:23" x14ac:dyDescent="0.25">
      <c r="A48" s="9" t="s">
        <v>22</v>
      </c>
      <c r="B48" s="10">
        <v>4</v>
      </c>
      <c r="C48" s="11">
        <v>17</v>
      </c>
      <c r="D48" s="12">
        <v>17</v>
      </c>
      <c r="E48" s="12">
        <v>17</v>
      </c>
      <c r="F48" s="12">
        <v>17</v>
      </c>
      <c r="G48" s="13">
        <v>17</v>
      </c>
      <c r="H48" s="11"/>
      <c r="I48" s="12"/>
      <c r="J48" s="12"/>
      <c r="K48" s="12"/>
      <c r="L48" s="13"/>
      <c r="M48" s="11"/>
      <c r="N48" s="12"/>
      <c r="O48" s="12"/>
      <c r="P48" s="12"/>
      <c r="Q48" s="13"/>
      <c r="R48" s="11"/>
      <c r="S48" s="12"/>
      <c r="T48" s="12"/>
      <c r="U48" s="12"/>
      <c r="V48" s="12"/>
      <c r="W48" s="2"/>
    </row>
    <row r="49" spans="1:23" x14ac:dyDescent="0.25">
      <c r="A49" s="9"/>
      <c r="B49" s="10"/>
      <c r="C49" s="11"/>
      <c r="D49" s="12"/>
      <c r="E49" s="12"/>
      <c r="F49" s="12"/>
      <c r="G49" s="13"/>
      <c r="H49" s="11"/>
      <c r="I49" s="12"/>
      <c r="J49" s="12"/>
      <c r="K49" s="12"/>
      <c r="L49" s="13"/>
      <c r="M49" s="11"/>
      <c r="N49" s="12"/>
      <c r="O49" s="12"/>
      <c r="P49" s="12"/>
      <c r="Q49" s="13"/>
      <c r="R49" s="11"/>
      <c r="S49" s="12"/>
      <c r="T49" s="12"/>
      <c r="U49" s="12"/>
      <c r="V49" s="12"/>
      <c r="W49" s="2"/>
    </row>
    <row r="50" spans="1:23" x14ac:dyDescent="0.25">
      <c r="A50" s="9"/>
      <c r="B50" s="10"/>
      <c r="C50" s="11"/>
      <c r="D50" s="12"/>
      <c r="E50" s="12"/>
      <c r="F50" s="12"/>
      <c r="G50" s="13"/>
      <c r="H50" s="11"/>
      <c r="I50" s="12"/>
      <c r="J50" s="12"/>
      <c r="K50" s="12"/>
      <c r="L50" s="13"/>
      <c r="M50" s="11"/>
      <c r="N50" s="12"/>
      <c r="O50" s="12"/>
      <c r="P50" s="12"/>
      <c r="Q50" s="13"/>
      <c r="R50" s="11"/>
      <c r="S50" s="12"/>
      <c r="T50" s="12"/>
      <c r="U50" s="12"/>
      <c r="V50" s="12"/>
      <c r="W50" s="2"/>
    </row>
    <row r="51" spans="1:23" x14ac:dyDescent="0.25">
      <c r="A51" s="9"/>
      <c r="B51" s="10"/>
      <c r="C51" s="11"/>
      <c r="D51" s="12"/>
      <c r="E51" s="12"/>
      <c r="F51" s="12"/>
      <c r="G51" s="13"/>
      <c r="H51" s="11"/>
      <c r="I51" s="12"/>
      <c r="J51" s="12"/>
      <c r="K51" s="12"/>
      <c r="L51" s="13"/>
      <c r="M51" s="11"/>
      <c r="N51" s="12"/>
      <c r="O51" s="12"/>
      <c r="P51" s="12"/>
      <c r="Q51" s="13"/>
      <c r="R51" s="11"/>
      <c r="S51" s="12"/>
      <c r="T51" s="12"/>
      <c r="U51" s="12"/>
      <c r="V51" s="12"/>
      <c r="W51" s="2"/>
    </row>
    <row r="52" spans="1:23" x14ac:dyDescent="0.25">
      <c r="A52" s="9"/>
      <c r="B52" s="10"/>
      <c r="C52" s="11"/>
      <c r="D52" s="12"/>
      <c r="E52" s="12"/>
      <c r="F52" s="12"/>
      <c r="G52" s="13"/>
      <c r="H52" s="11"/>
      <c r="I52" s="12"/>
      <c r="J52" s="12"/>
      <c r="K52" s="12"/>
      <c r="L52" s="13"/>
      <c r="M52" s="11"/>
      <c r="N52" s="12"/>
      <c r="O52" s="12"/>
      <c r="P52" s="12"/>
      <c r="Q52" s="13"/>
      <c r="R52" s="11"/>
      <c r="S52" s="12"/>
      <c r="T52" s="12"/>
      <c r="U52" s="12"/>
      <c r="V52" s="12"/>
      <c r="W52" s="2"/>
    </row>
    <row r="53" spans="1:23" x14ac:dyDescent="0.25">
      <c r="A53" s="9"/>
      <c r="B53" s="10"/>
      <c r="C53" s="11"/>
      <c r="D53" s="12"/>
      <c r="E53" s="12"/>
      <c r="F53" s="12"/>
      <c r="G53" s="13"/>
      <c r="H53" s="11"/>
      <c r="I53" s="12"/>
      <c r="J53" s="12"/>
      <c r="K53" s="12"/>
      <c r="L53" s="13"/>
      <c r="M53" s="11"/>
      <c r="N53" s="12"/>
      <c r="O53" s="12"/>
      <c r="P53" s="12"/>
      <c r="Q53" s="13"/>
      <c r="R53" s="11"/>
      <c r="S53" s="12"/>
      <c r="T53" s="12"/>
      <c r="U53" s="12"/>
      <c r="V53" s="12"/>
      <c r="W53" s="2"/>
    </row>
    <row r="54" spans="1:23" x14ac:dyDescent="0.25">
      <c r="A54" s="9"/>
      <c r="B54" s="10"/>
      <c r="C54" s="11"/>
      <c r="D54" s="12"/>
      <c r="E54" s="12"/>
      <c r="F54" s="12"/>
      <c r="G54" s="13"/>
      <c r="H54" s="11"/>
      <c r="I54" s="12"/>
      <c r="J54" s="12"/>
      <c r="K54" s="12"/>
      <c r="L54" s="13"/>
      <c r="M54" s="11"/>
      <c r="N54" s="12"/>
      <c r="O54" s="12"/>
      <c r="P54" s="12"/>
      <c r="Q54" s="13"/>
      <c r="R54" s="11"/>
      <c r="S54" s="12"/>
      <c r="T54" s="12"/>
      <c r="U54" s="12"/>
      <c r="V54" s="12"/>
      <c r="W54" s="2"/>
    </row>
    <row r="55" spans="1:23" x14ac:dyDescent="0.25">
      <c r="A55" s="9"/>
      <c r="B55" s="10"/>
      <c r="C55" s="11"/>
      <c r="D55" s="12"/>
      <c r="E55" s="12"/>
      <c r="F55" s="12"/>
      <c r="G55" s="13"/>
      <c r="H55" s="11"/>
      <c r="I55" s="12"/>
      <c r="J55" s="12"/>
      <c r="K55" s="12"/>
      <c r="L55" s="13"/>
      <c r="M55" s="11"/>
      <c r="N55" s="12"/>
      <c r="O55" s="12"/>
      <c r="P55" s="12"/>
      <c r="Q55" s="13"/>
      <c r="R55" s="11"/>
      <c r="S55" s="12"/>
      <c r="T55" s="12"/>
      <c r="U55" s="12"/>
      <c r="V55" s="12"/>
      <c r="W55" s="2"/>
    </row>
  </sheetData>
  <mergeCells count="6">
    <mergeCell ref="A1:A2"/>
    <mergeCell ref="C1:G1"/>
    <mergeCell ref="R1:V1"/>
    <mergeCell ref="M1:Q1"/>
    <mergeCell ref="H1:L1"/>
    <mergeCell ref="B1:B2"/>
  </mergeCells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C939-832E-4ADB-B2F4-681DB452FE43}">
  <dimension ref="A1:L48"/>
  <sheetViews>
    <sheetView zoomScaleNormal="100" workbookViewId="0">
      <selection activeCell="B51" sqref="B51"/>
    </sheetView>
  </sheetViews>
  <sheetFormatPr defaultRowHeight="15" x14ac:dyDescent="0.25"/>
  <cols>
    <col min="1" max="1" width="18.42578125" style="5" customWidth="1"/>
    <col min="2" max="2" width="18.42578125" style="16" customWidth="1"/>
    <col min="3" max="4" width="18.42578125" style="5" customWidth="1"/>
    <col min="5" max="8" width="18.42578125" style="17" customWidth="1"/>
    <col min="9" max="11" width="18.42578125" style="5" customWidth="1"/>
    <col min="12" max="12" width="18.42578125" style="3" customWidth="1"/>
    <col min="13" max="16384" width="9.140625" style="5"/>
  </cols>
  <sheetData>
    <row r="1" spans="1:12" x14ac:dyDescent="0.25">
      <c r="A1" s="53" t="s">
        <v>33</v>
      </c>
      <c r="B1" s="52"/>
      <c r="C1" s="51" t="s">
        <v>0</v>
      </c>
      <c r="D1" s="52"/>
      <c r="E1" s="17" t="s">
        <v>2</v>
      </c>
      <c r="F1" s="17" t="s">
        <v>1</v>
      </c>
      <c r="G1" s="17" t="s">
        <v>3</v>
      </c>
      <c r="H1" s="51" t="s">
        <v>32</v>
      </c>
      <c r="I1" s="47"/>
      <c r="J1" s="47"/>
      <c r="K1" s="52"/>
      <c r="L1" s="15"/>
    </row>
    <row r="2" spans="1:12" ht="35.1" customHeight="1" x14ac:dyDescent="0.25">
      <c r="A2" s="18" t="s">
        <v>4</v>
      </c>
      <c r="B2" s="19" t="s">
        <v>5</v>
      </c>
      <c r="C2" s="18" t="s">
        <v>26</v>
      </c>
      <c r="D2" s="18" t="s">
        <v>27</v>
      </c>
      <c r="E2" s="20" t="s">
        <v>26</v>
      </c>
      <c r="F2" s="20" t="s">
        <v>26</v>
      </c>
      <c r="G2" s="20" t="s">
        <v>26</v>
      </c>
      <c r="H2" s="20" t="s">
        <v>31</v>
      </c>
      <c r="I2" s="18" t="s">
        <v>28</v>
      </c>
      <c r="J2" s="18" t="s">
        <v>29</v>
      </c>
      <c r="K2" s="18" t="s">
        <v>25</v>
      </c>
      <c r="L2" s="21" t="s">
        <v>30</v>
      </c>
    </row>
    <row r="3" spans="1:12" x14ac:dyDescent="0.25">
      <c r="A3" s="22">
        <f>'Анализ конкурентов'!A3</f>
        <v>11</v>
      </c>
      <c r="B3" s="23">
        <f>'Анализ конкурентов'!B3</f>
        <v>128</v>
      </c>
      <c r="C3" s="46">
        <f>IF('Анализ конкурентов'!C3=0,0,MEDIAN('Анализ конкурентов'!C3,'Анализ конкурентов'!G3)*1000)</f>
        <v>40500</v>
      </c>
      <c r="D3" s="22">
        <v>0</v>
      </c>
      <c r="E3" s="37">
        <f>IF('Анализ конкурентов'!H3=0,0,MEDIAN('Анализ конкурентов'!H3,'Анализ конкурентов'!L3)*1000)</f>
        <v>31000</v>
      </c>
      <c r="F3" s="37">
        <f>IF('Анализ конкурентов'!R3=0,0,MEDIAN('Анализ конкурентов'!R3,'Анализ конкурентов'!V3)*1000)</f>
        <v>33500</v>
      </c>
      <c r="G3" s="37">
        <f>IF('Анализ конкурентов'!M3=0,0,MEDIAN('Анализ конкурентов'!M3,'Анализ конкурентов'!Q3)*1000)</f>
        <v>29000</v>
      </c>
      <c r="H3" s="24">
        <v>1556</v>
      </c>
      <c r="I3" s="22">
        <v>1000</v>
      </c>
      <c r="J3" s="22">
        <f>Таблица3[[#This Row],[Столбец5]]*14</f>
        <v>21784</v>
      </c>
      <c r="K3" s="22">
        <f>IF(Таблица3[[#This Row],[Столбец7]]*5/100&gt;10000,10000,Таблица3[[#This Row],[Столбец7]]*5/100)</f>
        <v>1089.2</v>
      </c>
      <c r="L3" s="37">
        <f>_xlfn.FLOOR.MATH(Таблица3[[#This Row],[Столбец7]]+Таблица3[[#This Row],[Столбец8]],1000)</f>
        <v>22000</v>
      </c>
    </row>
    <row r="4" spans="1:12" hidden="1" x14ac:dyDescent="0.25">
      <c r="A4" s="25">
        <f>'Анализ конкурентов'!A4</f>
        <v>11</v>
      </c>
      <c r="B4" s="26">
        <f>'Анализ конкурентов'!B4</f>
        <v>256</v>
      </c>
      <c r="C4" s="25">
        <f>IF('Анализ конкурентов'!C4=0,0,MEDIAN('Анализ конкурентов'!C4,'Анализ конкурентов'!G4)*1000)</f>
        <v>28500</v>
      </c>
      <c r="D4" s="25">
        <v>0</v>
      </c>
      <c r="E4" s="27">
        <f>IF('Анализ конкурентов'!H4=0,0,MEDIAN('Анализ конкурентов'!H4,'Анализ конкурентов'!L4)*1000)</f>
        <v>0</v>
      </c>
      <c r="F4" s="27">
        <f>IF('Анализ конкурентов'!R4=0,0,MEDIAN('Анализ конкурентов'!R4,'Анализ конкурентов'!V4)*1000)</f>
        <v>0</v>
      </c>
      <c r="G4" s="27">
        <f>IF('Анализ конкурентов'!M4=0,0,MEDIAN('Анализ конкурентов'!M4,'Анализ конкурентов'!Q4)*1000)</f>
        <v>0</v>
      </c>
      <c r="H4" s="27">
        <v>1785</v>
      </c>
      <c r="I4" s="25">
        <v>1000</v>
      </c>
      <c r="J4" s="25">
        <f>Таблица3[[#This Row],[Столбец5]]*14</f>
        <v>24990</v>
      </c>
      <c r="K4" s="25">
        <f>IF(Таблица3[[#This Row],[Столбец7]]*5/100&gt;10000,10000,Таблица3[[#This Row],[Столбец7]]*5/100)</f>
        <v>1249.5</v>
      </c>
      <c r="L4" s="33">
        <f>_xlfn.FLOOR.MATH(Таблица3[[#This Row],[Столбец7]]+Таблица3[[#This Row],[Столбец8]],1000)</f>
        <v>26000</v>
      </c>
    </row>
    <row r="5" spans="1:12" x14ac:dyDescent="0.25">
      <c r="A5" s="22" t="str">
        <f>'Анализ конкурентов'!A5</f>
        <v>11 Pro Max</v>
      </c>
      <c r="B5" s="23">
        <f>'Анализ конкурентов'!B5</f>
        <v>128</v>
      </c>
      <c r="C5" s="46">
        <f>IF('Анализ конкурентов'!C5=0,0,MEDIAN('Анализ конкурентов'!C5,'Анализ конкурентов'!G5)*1000)</f>
        <v>0</v>
      </c>
      <c r="D5" s="22">
        <v>0</v>
      </c>
      <c r="E5" s="37">
        <f>IF('Анализ конкурентов'!H5=0,0,MEDIAN('Анализ конкурентов'!H5,'Анализ конкурентов'!L5)*1000)</f>
        <v>0</v>
      </c>
      <c r="F5" s="37">
        <f>IF('Анализ конкурентов'!R5=0,0,MEDIAN('Анализ конкурентов'!R5,'Анализ конкурентов'!V5)*1000)</f>
        <v>0</v>
      </c>
      <c r="G5" s="37">
        <f>IF('Анализ конкурентов'!M5=0,0,MEDIAN('Анализ конкурентов'!M5,'Анализ конкурентов'!Q5)*1000)</f>
        <v>0</v>
      </c>
      <c r="H5" s="24">
        <v>1863</v>
      </c>
      <c r="I5" s="22">
        <v>1000</v>
      </c>
      <c r="J5" s="22">
        <f>Таблица3[[#This Row],[Столбец5]]*14</f>
        <v>26082</v>
      </c>
      <c r="K5" s="22">
        <f>IF(Таблица3[[#This Row],[Столбец7]]*5/100&gt;10000,10000,Таблица3[[#This Row],[Столбец7]]*5/100)</f>
        <v>1304.0999999999999</v>
      </c>
      <c r="L5" s="31">
        <f>_xlfn.FLOOR.MATH(Таблица3[[#This Row],[Столбец7]]+Таблица3[[#This Row],[Столбец8]],1000)</f>
        <v>27000</v>
      </c>
    </row>
    <row r="6" spans="1:12" hidden="1" x14ac:dyDescent="0.25">
      <c r="A6" s="25" t="str">
        <f>'Анализ конкурентов'!A6</f>
        <v>11 Pro Max</v>
      </c>
      <c r="B6" s="26">
        <f>'Анализ конкурентов'!B6</f>
        <v>256</v>
      </c>
      <c r="C6" s="25">
        <f>IF('Анализ конкурентов'!C6=0,0,MEDIAN('Анализ конкурентов'!C6,'Анализ конкурентов'!G6)*1000)</f>
        <v>0</v>
      </c>
      <c r="D6" s="25">
        <v>0</v>
      </c>
      <c r="E6" s="27">
        <f>IF('Анализ конкурентов'!H6=0,0,MEDIAN('Анализ конкурентов'!H6,'Анализ конкурентов'!L6)*1000)</f>
        <v>0</v>
      </c>
      <c r="F6" s="27">
        <f>IF('Анализ конкурентов'!R6=0,0,MEDIAN('Анализ конкурентов'!R6,'Анализ конкурентов'!V6)*1000)</f>
        <v>32000</v>
      </c>
      <c r="G6" s="27">
        <f>IF('Анализ конкурентов'!M6=0,0,MEDIAN('Анализ конкурентов'!M6,'Анализ конкурентов'!Q6)*1000)</f>
        <v>32000</v>
      </c>
      <c r="H6" s="27">
        <v>2356</v>
      </c>
      <c r="I6" s="25">
        <v>1000</v>
      </c>
      <c r="J6" s="25">
        <f>Таблица3[[#This Row],[Столбец5]]*14</f>
        <v>32984</v>
      </c>
      <c r="K6" s="25">
        <f>IF(Таблица3[[#This Row],[Столбец7]]*5/100&gt;10000,10000,Таблица3[[#This Row],[Столбец7]]*5/100)</f>
        <v>1649.2</v>
      </c>
      <c r="L6" s="36">
        <f>_xlfn.FLOOR.MATH(Таблица3[[#This Row],[Столбец7]]+Таблица3[[#This Row],[Столбец8]],1000)</f>
        <v>34000</v>
      </c>
    </row>
    <row r="7" spans="1:12" hidden="1" x14ac:dyDescent="0.25">
      <c r="A7" s="22">
        <f>'Анализ конкурентов'!A7</f>
        <v>12</v>
      </c>
      <c r="B7" s="23">
        <f>'Анализ конкурентов'!B7</f>
        <v>128</v>
      </c>
      <c r="C7" s="22">
        <f>IF('Анализ конкурентов'!C7=0,0,MEDIAN('Анализ конкурентов'!C7,'Анализ конкурентов'!G7)*1000)</f>
        <v>45500</v>
      </c>
      <c r="D7" s="22">
        <v>0</v>
      </c>
      <c r="E7" s="24">
        <f>IF('Анализ конкурентов'!H7=0,0,MEDIAN('Анализ конкурентов'!H7,'Анализ конкурентов'!L7)*1000)</f>
        <v>0</v>
      </c>
      <c r="F7" s="24">
        <f>IF('Анализ конкурентов'!R7=0,0,MEDIAN('Анализ конкурентов'!R7,'Анализ конкурентов'!V7)*1000)</f>
        <v>0</v>
      </c>
      <c r="G7" s="24">
        <f>IF('Анализ конкурентов'!M7=0,0,MEDIAN('Анализ конкурентов'!M7,'Анализ конкурентов'!Q7)*1000)</f>
        <v>0</v>
      </c>
      <c r="H7" s="24">
        <v>0</v>
      </c>
      <c r="I7" s="22">
        <v>1000</v>
      </c>
      <c r="J7" s="22">
        <f>Таблица3[[#This Row],[Столбец5]]*14</f>
        <v>0</v>
      </c>
      <c r="K7" s="22">
        <f>IF(Таблица3[[#This Row],[Столбец7]]*5/100&gt;10000,10000,Таблица3[[#This Row],[Столбец7]]*5/100)</f>
        <v>0</v>
      </c>
      <c r="L7" s="35">
        <f>_xlfn.FLOOR.MATH(Таблица3[[#This Row],[Столбец7]]+Таблица3[[#This Row],[Столбец8]],1000)</f>
        <v>0</v>
      </c>
    </row>
    <row r="8" spans="1:12" hidden="1" x14ac:dyDescent="0.25">
      <c r="A8" s="25">
        <f>'Анализ конкурентов'!A8</f>
        <v>12</v>
      </c>
      <c r="B8" s="26">
        <f>'Анализ конкурентов'!B8</f>
        <v>256</v>
      </c>
      <c r="C8" s="25">
        <f>IF('Анализ конкурентов'!C8=0,0,MEDIAN('Анализ конкурентов'!C8,'Анализ конкурентов'!G8)*1000)</f>
        <v>35500</v>
      </c>
      <c r="D8" s="25">
        <v>50000</v>
      </c>
      <c r="E8" s="27">
        <f>IF('Анализ конкурентов'!H8=0,0,MEDIAN('Анализ конкурентов'!H8,'Анализ конкурентов'!L8)*1000)</f>
        <v>0</v>
      </c>
      <c r="F8" s="27">
        <f>IF('Анализ конкурентов'!R8=0,0,MEDIAN('Анализ конкурентов'!R8,'Анализ конкурентов'!V8)*1000)</f>
        <v>0</v>
      </c>
      <c r="G8" s="27">
        <f>IF('Анализ конкурентов'!M8=0,0,MEDIAN('Анализ конкурентов'!M8,'Анализ конкурентов'!Q8)*1000)</f>
        <v>0</v>
      </c>
      <c r="H8" s="27">
        <v>0</v>
      </c>
      <c r="I8" s="25">
        <v>1000</v>
      </c>
      <c r="J8" s="25">
        <f>Таблица3[[#This Row],[Столбец5]]*14</f>
        <v>0</v>
      </c>
      <c r="K8" s="25">
        <f>IF(Таблица3[[#This Row],[Столбец7]]*5/100&gt;10000,10000,Таблица3[[#This Row],[Столбец7]]*5/100)</f>
        <v>0</v>
      </c>
      <c r="L8" s="33">
        <f>_xlfn.FLOOR.MATH(Таблица3[[#This Row],[Столбец7]]+Таблица3[[#This Row],[Столбец8]],1000)</f>
        <v>0</v>
      </c>
    </row>
    <row r="9" spans="1:12" hidden="1" x14ac:dyDescent="0.25">
      <c r="A9" s="22" t="str">
        <f>'Анализ конкурентов'!A9</f>
        <v>12 Pro</v>
      </c>
      <c r="B9" s="23">
        <f>'Анализ конкурентов'!B9</f>
        <v>256</v>
      </c>
      <c r="C9" s="22">
        <f>IF('Анализ конкурентов'!C9=0,0,MEDIAN('Анализ конкурентов'!C9,'Анализ конкурентов'!G9)*1000)</f>
        <v>44000</v>
      </c>
      <c r="D9" s="22">
        <v>0</v>
      </c>
      <c r="E9" s="24">
        <f>IF('Анализ конкурентов'!H9=0,0,MEDIAN('Анализ конкурентов'!H9,'Анализ конкурентов'!L9)*1000)</f>
        <v>0</v>
      </c>
      <c r="F9" s="24">
        <f>IF('Анализ конкурентов'!R9=0,0,MEDIAN('Анализ конкурентов'!R9,'Анализ конкурентов'!V9)*1000)</f>
        <v>0</v>
      </c>
      <c r="G9" s="24">
        <f>IF('Анализ конкурентов'!M9=0,0,MEDIAN('Анализ конкурентов'!M9,'Анализ конкурентов'!Q9)*1000)</f>
        <v>0</v>
      </c>
      <c r="H9" s="24">
        <v>2988</v>
      </c>
      <c r="I9" s="22">
        <v>1000</v>
      </c>
      <c r="J9" s="22">
        <f>Таблица3[[#This Row],[Столбец5]]*14</f>
        <v>41832</v>
      </c>
      <c r="K9" s="22">
        <f>IF(Таблица3[[#This Row],[Столбец7]]*5/100&gt;10000,10000,Таблица3[[#This Row],[Столбец7]]*5/100)</f>
        <v>2091.6</v>
      </c>
      <c r="L9" s="35">
        <f>_xlfn.FLOOR.MATH(Таблица3[[#This Row],[Столбец7]]+Таблица3[[#This Row],[Столбец8]],1000)</f>
        <v>43000</v>
      </c>
    </row>
    <row r="10" spans="1:12" hidden="1" x14ac:dyDescent="0.25">
      <c r="A10" s="25" t="str">
        <f>'Анализ конкурентов'!A10</f>
        <v>12 Pro</v>
      </c>
      <c r="B10" s="26">
        <f>'Анализ конкурентов'!B10</f>
        <v>512</v>
      </c>
      <c r="C10" s="25">
        <f>IF('Анализ конкурентов'!C10=0,0,MEDIAN('Анализ конкурентов'!C10,'Анализ конкурентов'!G10)*1000)</f>
        <v>55000</v>
      </c>
      <c r="D10" s="25">
        <v>0</v>
      </c>
      <c r="E10" s="27">
        <f>IF('Анализ конкурентов'!H10=0,0,MEDIAN('Анализ конкурентов'!H10,'Анализ конкурентов'!L10)*1000)</f>
        <v>0</v>
      </c>
      <c r="F10" s="27">
        <f>IF('Анализ конкурентов'!R10=0,0,MEDIAN('Анализ конкурентов'!R10,'Анализ конкурентов'!V10)*1000)</f>
        <v>54000</v>
      </c>
      <c r="G10" s="27">
        <f>IF('Анализ конкурентов'!M10=0,0,MEDIAN('Анализ конкурентов'!M10,'Анализ конкурентов'!Q10)*1000)</f>
        <v>0</v>
      </c>
      <c r="H10" s="27">
        <v>3598</v>
      </c>
      <c r="I10" s="25">
        <v>1000</v>
      </c>
      <c r="J10" s="25">
        <f>Таблица3[[#This Row],[Столбец5]]*14</f>
        <v>50372</v>
      </c>
      <c r="K10" s="25">
        <f>IF(Таблица3[[#This Row],[Столбец7]]*5/100&gt;10000,10000,Таблица3[[#This Row],[Столбец7]]*5/100)</f>
        <v>2518.6</v>
      </c>
      <c r="L10" s="38">
        <f>_xlfn.FLOOR.MATH(Таблица3[[#This Row],[Столбец7]]+Таблица3[[#This Row],[Столбец8]],1000)</f>
        <v>52000</v>
      </c>
    </row>
    <row r="11" spans="1:12" hidden="1" x14ac:dyDescent="0.25">
      <c r="A11" s="22" t="str">
        <f>'Анализ конкурентов'!A11</f>
        <v>12 Pro Max</v>
      </c>
      <c r="B11" s="23">
        <f>'Анализ конкурентов'!B11</f>
        <v>256</v>
      </c>
      <c r="C11" s="22">
        <f>IF('Анализ конкурентов'!C11=0,0,MEDIAN('Анализ конкурентов'!C11,'Анализ конкурентов'!G11)*1000)</f>
        <v>25000</v>
      </c>
      <c r="D11" s="22">
        <v>0</v>
      </c>
      <c r="E11" s="24">
        <f>IF('Анализ конкурентов'!H11=0,0,MEDIAN('Анализ конкурентов'!H11,'Анализ конкурентов'!L11)*1000)</f>
        <v>0</v>
      </c>
      <c r="F11" s="24">
        <f>IF('Анализ конкурентов'!R11=0,0,MEDIAN('Анализ конкурентов'!R11,'Анализ конкурентов'!V11)*1000)</f>
        <v>0</v>
      </c>
      <c r="G11" s="24">
        <f>IF('Анализ конкурентов'!M11=0,0,MEDIAN('Анализ конкурентов'!M11,'Анализ конкурентов'!Q11)*1000)</f>
        <v>0</v>
      </c>
      <c r="H11" s="24">
        <v>2988</v>
      </c>
      <c r="I11" s="22">
        <v>1000</v>
      </c>
      <c r="J11" s="22">
        <f>Таблица3[[#This Row],[Столбец5]]*14</f>
        <v>41832</v>
      </c>
      <c r="K11" s="22">
        <f>IF(Таблица3[[#This Row],[Столбец7]]*5/100&gt;10000,10000,Таблица3[[#This Row],[Столбец7]]*5/100)</f>
        <v>2091.6</v>
      </c>
      <c r="L11" s="31">
        <f>_xlfn.FLOOR.MATH(Таблица3[[#This Row],[Столбец7]]+Таблица3[[#This Row],[Столбец8]],1000)</f>
        <v>43000</v>
      </c>
    </row>
    <row r="12" spans="1:12" hidden="1" x14ac:dyDescent="0.25">
      <c r="A12" s="25" t="str">
        <f>'Анализ конкурентов'!A12</f>
        <v>12 Pro Max</v>
      </c>
      <c r="B12" s="26">
        <f>'Анализ конкурентов'!B12</f>
        <v>512</v>
      </c>
      <c r="C12" s="25">
        <f>IF('Анализ конкурентов'!C12=0,0,MEDIAN('Анализ конкурентов'!C12,'Анализ конкурентов'!G12)*1000)</f>
        <v>27000</v>
      </c>
      <c r="D12" s="25">
        <v>0</v>
      </c>
      <c r="E12" s="27">
        <f>IF('Анализ конкурентов'!H12=0,0,MEDIAN('Анализ конкурентов'!H12,'Анализ конкурентов'!L12)*1000)</f>
        <v>0</v>
      </c>
      <c r="F12" s="27">
        <f>IF('Анализ конкурентов'!R12=0,0,MEDIAN('Анализ конкурентов'!R12,'Анализ конкурентов'!V12)*1000)</f>
        <v>53000</v>
      </c>
      <c r="G12" s="27">
        <f>IF('Анализ конкурентов'!M12=0,0,MEDIAN('Анализ конкурентов'!M12,'Анализ конкурентов'!Q12)*1000)</f>
        <v>0</v>
      </c>
      <c r="H12" s="27">
        <v>3498</v>
      </c>
      <c r="I12" s="25">
        <v>1000</v>
      </c>
      <c r="J12" s="25">
        <f>Таблица3[[#This Row],[Столбец5]]*14</f>
        <v>48972</v>
      </c>
      <c r="K12" s="25">
        <f>IF(Таблица3[[#This Row],[Столбец7]]*5/100&gt;10000,10000,Таблица3[[#This Row],[Столбец7]]*5/100)</f>
        <v>2448.6</v>
      </c>
      <c r="L12" s="36">
        <f>_xlfn.FLOOR.MATH(Таблица3[[#This Row],[Столбец7]]+Таблица3[[#This Row],[Столбец8]],1000)</f>
        <v>51000</v>
      </c>
    </row>
    <row r="13" spans="1:12" hidden="1" x14ac:dyDescent="0.25">
      <c r="A13" s="22">
        <f>'Анализ конкурентов'!A13</f>
        <v>13</v>
      </c>
      <c r="B13" s="23">
        <f>'Анализ конкурентов'!B13</f>
        <v>128</v>
      </c>
      <c r="C13" s="22">
        <f>IF('Анализ конкурентов'!C13=0,0,MEDIAN('Анализ конкурентов'!C13,'Анализ конкурентов'!G13)*1000)</f>
        <v>58000</v>
      </c>
      <c r="D13" s="22">
        <v>70</v>
      </c>
      <c r="E13" s="24">
        <f>IF('Анализ конкурентов'!H13=0,0,MEDIAN('Анализ конкурентов'!H13,'Анализ конкурентов'!L13)*1000)</f>
        <v>0</v>
      </c>
      <c r="F13" s="24">
        <f>IF('Анализ конкурентов'!R13=0,0,MEDIAN('Анализ конкурентов'!R13,'Анализ конкурентов'!V13)*1000)</f>
        <v>57000</v>
      </c>
      <c r="G13" s="24">
        <f>IF('Анализ конкурентов'!M13=0,0,MEDIAN('Анализ конкурентов'!M13,'Анализ конкурентов'!Q13)*1000)</f>
        <v>45000</v>
      </c>
      <c r="H13" s="24">
        <v>3869</v>
      </c>
      <c r="I13" s="22">
        <v>1000</v>
      </c>
      <c r="J13" s="22">
        <f>Таблица3[[#This Row],[Столбец5]]*14</f>
        <v>54166</v>
      </c>
      <c r="K13" s="22">
        <f>IF(Таблица3[[#This Row],[Столбец7]]*5/100&gt;10000,10000,Таблица3[[#This Row],[Столбец7]]*5/100)</f>
        <v>2708.3</v>
      </c>
      <c r="L13" s="32">
        <f>_xlfn.FLOOR.MATH(Таблица3[[#This Row],[Столбец7]]+Таблица3[[#This Row],[Столбец8]],1000)</f>
        <v>56000</v>
      </c>
    </row>
    <row r="14" spans="1:12" hidden="1" x14ac:dyDescent="0.25">
      <c r="A14" s="25">
        <f>'Анализ конкурентов'!A14</f>
        <v>13</v>
      </c>
      <c r="B14" s="26">
        <f>'Анализ конкурентов'!B14</f>
        <v>256</v>
      </c>
      <c r="C14" s="25">
        <f>IF('Анализ конкурентов'!C14=0,0,MEDIAN('Анализ конкурентов'!C14,'Анализ конкурентов'!G14)*1000)</f>
        <v>67500</v>
      </c>
      <c r="D14" s="25">
        <v>81</v>
      </c>
      <c r="E14" s="27">
        <f>IF('Анализ конкурентов'!H14=0,0,MEDIAN('Анализ конкурентов'!H14,'Анализ конкурентов'!L14)*1000)</f>
        <v>50000</v>
      </c>
      <c r="F14" s="27">
        <f>IF('Анализ конкурентов'!R14=0,0,MEDIAN('Анализ конкурентов'!R14,'Анализ конкурентов'!V14)*1000)</f>
        <v>63500</v>
      </c>
      <c r="G14" s="27">
        <f>IF('Анализ конкурентов'!M14=0,0,MEDIAN('Анализ конкурентов'!M14,'Анализ конкурентов'!Q14)*1000)</f>
        <v>0</v>
      </c>
      <c r="H14" s="27">
        <v>4919</v>
      </c>
      <c r="I14" s="25">
        <v>1000</v>
      </c>
      <c r="J14" s="25">
        <f>Таблица3[[#This Row],[Столбец5]]*14</f>
        <v>68866</v>
      </c>
      <c r="K14" s="25">
        <f>IF(Таблица3[[#This Row],[Столбец7]]*5/100&gt;10000,10000,Таблица3[[#This Row],[Столбец7]]*5/100)</f>
        <v>3443.3</v>
      </c>
      <c r="L14" s="34">
        <f>_xlfn.FLOOR.MATH(Таблица3[[#This Row],[Столбец7]]+Таблица3[[#This Row],[Столбец8]],1000)</f>
        <v>72000</v>
      </c>
    </row>
    <row r="15" spans="1:12" hidden="1" x14ac:dyDescent="0.25">
      <c r="A15" s="22" t="str">
        <f>'Анализ конкурентов'!A15</f>
        <v>13 mini</v>
      </c>
      <c r="B15" s="23">
        <f>'Анализ конкурентов'!B15</f>
        <v>128</v>
      </c>
      <c r="C15" s="22">
        <f>IF('Анализ конкурентов'!C15=0,0,MEDIAN('Анализ конкурентов'!C15,'Анализ конкурентов'!G15)*1000)</f>
        <v>39000</v>
      </c>
      <c r="D15" s="22">
        <v>69000</v>
      </c>
      <c r="E15" s="24">
        <f>IF('Анализ конкурентов'!H15=0,0,MEDIAN('Анализ конкурентов'!H15,'Анализ конкурентов'!L15)*1000)</f>
        <v>0</v>
      </c>
      <c r="F15" s="24">
        <f>IF('Анализ конкурентов'!R15=0,0,MEDIAN('Анализ конкурентов'!R15,'Анализ конкурентов'!V15)*1000)</f>
        <v>0</v>
      </c>
      <c r="G15" s="24">
        <f>IF('Анализ конкурентов'!M15=0,0,MEDIAN('Анализ конкурентов'!M15,'Анализ конкурентов'!Q15)*1000)</f>
        <v>0</v>
      </c>
      <c r="H15" s="24">
        <v>0</v>
      </c>
      <c r="I15" s="22">
        <v>1000</v>
      </c>
      <c r="J15" s="22">
        <f>Таблица3[[#This Row],[Столбец5]]*14</f>
        <v>0</v>
      </c>
      <c r="K15" s="22">
        <f>IF(Таблица3[[#This Row],[Столбец7]]*5/100&gt;10000,10000,Таблица3[[#This Row],[Столбец7]]*5/100)</f>
        <v>0</v>
      </c>
      <c r="L15" s="35">
        <f>_xlfn.FLOOR.MATH(Таблица3[[#This Row],[Столбец7]]+Таблица3[[#This Row],[Столбец8]],1000)</f>
        <v>0</v>
      </c>
    </row>
    <row r="16" spans="1:12" hidden="1" x14ac:dyDescent="0.25">
      <c r="A16" s="22" t="str">
        <f>'Анализ конкурентов'!A16</f>
        <v>13 mini</v>
      </c>
      <c r="B16" s="23">
        <f>'Анализ конкурентов'!B16</f>
        <v>256</v>
      </c>
      <c r="C16" s="22">
        <f>IF('Анализ конкурентов'!C16=0,0,MEDIAN('Анализ конкурентов'!C16,'Анализ конкурентов'!G16)*1000)</f>
        <v>40500</v>
      </c>
      <c r="D16" s="22">
        <v>0</v>
      </c>
      <c r="E16" s="24">
        <f>IF('Анализ конкурентов'!H16=0,0,MEDIAN('Анализ конкурентов'!H16,'Анализ конкурентов'!L16)*1000)</f>
        <v>0</v>
      </c>
      <c r="F16" s="24">
        <f>IF('Анализ конкурентов'!R16=0,0,MEDIAN('Анализ конкурентов'!R16,'Анализ конкурентов'!V16)*1000)</f>
        <v>0</v>
      </c>
      <c r="G16" s="24">
        <f>IF('Анализ конкурентов'!M16=0,0,MEDIAN('Анализ конкурентов'!M16,'Анализ конкурентов'!Q16)*1000)</f>
        <v>0</v>
      </c>
      <c r="H16" s="24">
        <v>0</v>
      </c>
      <c r="I16" s="22">
        <v>1000</v>
      </c>
      <c r="J16" s="22">
        <f>Таблица3[[#This Row],[Столбец5]]*14</f>
        <v>0</v>
      </c>
      <c r="K16" s="22">
        <f>IF(Таблица3[[#This Row],[Столбец7]]*5/100&gt;10000,10000,Таблица3[[#This Row],[Столбец7]]*5/100)</f>
        <v>0</v>
      </c>
      <c r="L16" s="35">
        <f>_xlfn.FLOOR.MATH(Таблица3[[#This Row],[Столбец7]]+Таблица3[[#This Row],[Столбец8]],1000)</f>
        <v>0</v>
      </c>
    </row>
    <row r="17" spans="1:12" hidden="1" x14ac:dyDescent="0.25">
      <c r="A17" s="25" t="str">
        <f>'Анализ конкурентов'!A17</f>
        <v>13 mini</v>
      </c>
      <c r="B17" s="26">
        <f>'Анализ конкурентов'!B17</f>
        <v>512</v>
      </c>
      <c r="C17" s="25">
        <f>IF('Анализ конкурентов'!C17=0,0,MEDIAN('Анализ конкурентов'!C17,'Анализ конкурентов'!G17)*1000)</f>
        <v>48000</v>
      </c>
      <c r="D17" s="25">
        <v>0</v>
      </c>
      <c r="E17" s="27">
        <f>IF('Анализ конкурентов'!H17=0,0,MEDIAN('Анализ конкурентов'!H17,'Анализ конкурентов'!L17)*1000)</f>
        <v>0</v>
      </c>
      <c r="F17" s="27">
        <f>IF('Анализ конкурентов'!R17=0,0,MEDIAN('Анализ конкурентов'!R17,'Анализ конкурентов'!V17)*1000)</f>
        <v>0</v>
      </c>
      <c r="G17" s="27">
        <f>IF('Анализ конкурентов'!M17=0,0,MEDIAN('Анализ конкурентов'!M17,'Анализ конкурентов'!Q17)*1000)</f>
        <v>0</v>
      </c>
      <c r="H17" s="27">
        <v>0</v>
      </c>
      <c r="I17" s="25">
        <v>1000</v>
      </c>
      <c r="J17" s="25">
        <f>Таблица3[[#This Row],[Столбец5]]*14</f>
        <v>0</v>
      </c>
      <c r="K17" s="25">
        <f>IF(Таблица3[[#This Row],[Столбец7]]*5/100&gt;10000,10000,Таблица3[[#This Row],[Столбец7]]*5/100)</f>
        <v>0</v>
      </c>
      <c r="L17" s="33">
        <f>_xlfn.FLOOR.MATH(Таблица3[[#This Row],[Столбец7]]+Таблица3[[#This Row],[Столбец8]],1000)</f>
        <v>0</v>
      </c>
    </row>
    <row r="18" spans="1:12" hidden="1" x14ac:dyDescent="0.25">
      <c r="A18" s="22" t="str">
        <f>'Анализ конкурентов'!A18</f>
        <v>13 Pro</v>
      </c>
      <c r="B18" s="23">
        <f>'Анализ конкурентов'!B18</f>
        <v>256</v>
      </c>
      <c r="C18" s="22">
        <f>IF('Анализ конкурентов'!C18=0,0,MEDIAN('Анализ конкурентов'!C18,'Анализ конкурентов'!G18)*1000)</f>
        <v>54500</v>
      </c>
      <c r="D18" s="22">
        <v>11000</v>
      </c>
      <c r="E18" s="24">
        <f>IF('Анализ конкурентов'!H18=0,0,MEDIAN('Анализ конкурентов'!H18,'Анализ конкурентов'!L18)*1000)</f>
        <v>0</v>
      </c>
      <c r="F18" s="24">
        <f>IF('Анализ конкурентов'!R18=0,0,MEDIAN('Анализ конкурентов'!R18,'Анализ конкурентов'!V18)*1000)</f>
        <v>0</v>
      </c>
      <c r="G18" s="24">
        <f>IF('Анализ конкурентов'!M18=0,0,MEDIAN('Анализ конкурентов'!M18,'Анализ конкурентов'!Q18)*1000)</f>
        <v>0</v>
      </c>
      <c r="H18" s="24">
        <v>6399</v>
      </c>
      <c r="I18" s="22">
        <v>1000</v>
      </c>
      <c r="J18" s="22">
        <f>Таблица3[[#This Row],[Столбец5]]*14</f>
        <v>89586</v>
      </c>
      <c r="K18" s="22">
        <f>IF(Таблица3[[#This Row],[Столбец7]]*5/100&gt;10000,10000,Таблица3[[#This Row],[Столбец7]]*5/100)</f>
        <v>4479.3</v>
      </c>
      <c r="L18" s="35">
        <f>_xlfn.FLOOR.MATH(Таблица3[[#This Row],[Столбец7]]+Таблица3[[#This Row],[Столбец8]],1000)</f>
        <v>94000</v>
      </c>
    </row>
    <row r="19" spans="1:12" hidden="1" x14ac:dyDescent="0.25">
      <c r="A19" s="25" t="str">
        <f>'Анализ конкурентов'!A19</f>
        <v>13 Pro</v>
      </c>
      <c r="B19" s="26">
        <f>'Анализ конкурентов'!B19</f>
        <v>512</v>
      </c>
      <c r="C19" s="25">
        <f>IF('Анализ конкурентов'!C19=0,0,MEDIAN('Анализ конкурентов'!C19,'Анализ конкурентов'!G19)*1000)</f>
        <v>56000</v>
      </c>
      <c r="D19" s="25">
        <v>0</v>
      </c>
      <c r="E19" s="27">
        <f>IF('Анализ конкурентов'!H19=0,0,MEDIAN('Анализ конкурентов'!H19,'Анализ конкурентов'!L19)*1000)</f>
        <v>0</v>
      </c>
      <c r="F19" s="27">
        <f>IF('Анализ конкурентов'!R19=0,0,MEDIAN('Анализ конкурентов'!R19,'Анализ конкурентов'!V19)*1000)</f>
        <v>0</v>
      </c>
      <c r="G19" s="27">
        <f>IF('Анализ конкурентов'!M19=0,0,MEDIAN('Анализ конкурентов'!M19,'Анализ конкурентов'!Q19)*1000)</f>
        <v>0</v>
      </c>
      <c r="H19" s="27">
        <v>8499</v>
      </c>
      <c r="I19" s="25">
        <v>1000</v>
      </c>
      <c r="J19" s="25">
        <f>Таблица3[[#This Row],[Столбец5]]*14</f>
        <v>118986</v>
      </c>
      <c r="K19" s="25">
        <f>IF(Таблица3[[#This Row],[Столбец7]]*5/100&gt;10000,10000,Таблица3[[#This Row],[Столбец7]]*5/100)</f>
        <v>5949.3</v>
      </c>
      <c r="L19" s="33">
        <f>_xlfn.FLOOR.MATH(Таблица3[[#This Row],[Столбец7]]+Таблица3[[#This Row],[Столбец8]],1000)</f>
        <v>124000</v>
      </c>
    </row>
    <row r="20" spans="1:12" hidden="1" x14ac:dyDescent="0.25">
      <c r="A20" s="22" t="str">
        <f>'Анализ конкурентов'!A20</f>
        <v>13 Pro Max</v>
      </c>
      <c r="B20" s="23">
        <f>'Анализ конкурентов'!B20</f>
        <v>512</v>
      </c>
      <c r="C20" s="22">
        <f>IF('Анализ конкурентов'!C20=0,0,MEDIAN('Анализ конкурентов'!C20,'Анализ конкурентов'!G20)*1000)</f>
        <v>84500</v>
      </c>
      <c r="D20" s="22">
        <v>0</v>
      </c>
      <c r="E20" s="24">
        <f>IF('Анализ конкурентов'!H20=0,0,MEDIAN('Анализ конкурентов'!H20,'Анализ конкурентов'!L20)*1000)</f>
        <v>0</v>
      </c>
      <c r="F20" s="24">
        <f>IF('Анализ конкурентов'!R20=0,0,MEDIAN('Анализ конкурентов'!R20,'Анализ конкурентов'!V20)*1000)</f>
        <v>70000</v>
      </c>
      <c r="G20" s="24">
        <f>IF('Анализ конкурентов'!M20=0,0,MEDIAN('Анализ конкурентов'!M20,'Анализ конкурентов'!Q20)*1000)</f>
        <v>0</v>
      </c>
      <c r="H20" s="24">
        <v>7659</v>
      </c>
      <c r="I20" s="22">
        <v>1000</v>
      </c>
      <c r="J20" s="22">
        <f>Таблица3[[#This Row],[Столбец5]]*14</f>
        <v>107226</v>
      </c>
      <c r="K20" s="22">
        <f>IF(Таблица3[[#This Row],[Столбец7]]*5/100&gt;10000,10000,Таблица3[[#This Row],[Столбец7]]*5/100)</f>
        <v>5361.3</v>
      </c>
      <c r="L20" s="37">
        <f>_xlfn.FLOOR.MATH(Таблица3[[#This Row],[Столбец7]]+Таблица3[[#This Row],[Столбец8]],1000)</f>
        <v>112000</v>
      </c>
    </row>
    <row r="21" spans="1:12" hidden="1" x14ac:dyDescent="0.25">
      <c r="A21" s="25" t="str">
        <f>'Анализ конкурентов'!A21</f>
        <v>13 Pro Max</v>
      </c>
      <c r="B21" s="26">
        <f>'Анализ конкурентов'!B21</f>
        <v>1</v>
      </c>
      <c r="C21" s="25">
        <f>IF('Анализ конкурентов'!C21=0,0,MEDIAN('Анализ конкурентов'!C21,'Анализ конкурентов'!G21)*1000)</f>
        <v>70000</v>
      </c>
      <c r="D21" s="25">
        <v>0</v>
      </c>
      <c r="E21" s="27">
        <f>IF('Анализ конкурентов'!H21=0,0,MEDIAN('Анализ конкурентов'!H21,'Анализ конкурентов'!L21)*1000)</f>
        <v>0</v>
      </c>
      <c r="F21" s="27">
        <f>IF('Анализ конкурентов'!R21=0,0,MEDIAN('Анализ конкурентов'!R21,'Анализ конкурентов'!V21)*1000)</f>
        <v>0</v>
      </c>
      <c r="G21" s="27">
        <f>IF('Анализ конкурентов'!M21=0,0,MEDIAN('Анализ конкурентов'!M21,'Анализ конкурентов'!Q21)*1000)</f>
        <v>0</v>
      </c>
      <c r="H21" s="27">
        <v>8249</v>
      </c>
      <c r="I21" s="25">
        <v>1000</v>
      </c>
      <c r="J21" s="25">
        <f>Таблица3[[#This Row],[Столбец5]]*14</f>
        <v>115486</v>
      </c>
      <c r="K21" s="25">
        <f>IF(Таблица3[[#This Row],[Столбец7]]*5/100&gt;10000,10000,Таблица3[[#This Row],[Столбец7]]*5/100)</f>
        <v>5774.3</v>
      </c>
      <c r="L21" s="33">
        <f>_xlfn.FLOOR.MATH(Таблица3[[#This Row],[Столбец7]]+Таблица3[[#This Row],[Столбец8]],1000)</f>
        <v>121000</v>
      </c>
    </row>
    <row r="22" spans="1:12" hidden="1" x14ac:dyDescent="0.25">
      <c r="A22" s="22">
        <f>'Анализ конкурентов'!A22</f>
        <v>14</v>
      </c>
      <c r="B22" s="23">
        <f>'Анализ конкурентов'!B22</f>
        <v>128</v>
      </c>
      <c r="C22" s="22">
        <f>IF('Анализ конкурентов'!C22=0,0,MEDIAN('Анализ конкурентов'!C22,'Анализ конкурентов'!G22)*1000)</f>
        <v>69000</v>
      </c>
      <c r="D22" s="22">
        <v>72000</v>
      </c>
      <c r="E22" s="24">
        <f>IF('Анализ конкурентов'!H22=0,0,MEDIAN('Анализ конкурентов'!H22,'Анализ конкурентов'!L22)*1000)</f>
        <v>69000</v>
      </c>
      <c r="F22" s="24">
        <f>IF('Анализ конкурентов'!R22=0,0,MEDIAN('Анализ конкурентов'!R22,'Анализ конкурентов'!V22)*1000)</f>
        <v>63000</v>
      </c>
      <c r="G22" s="24">
        <f>IF('Анализ конкурентов'!M22=0,0,MEDIAN('Анализ конкурентов'!M22,'Анализ конкурентов'!Q22)*1000)</f>
        <v>0</v>
      </c>
      <c r="H22" s="24">
        <v>4589</v>
      </c>
      <c r="I22" s="22">
        <v>1000</v>
      </c>
      <c r="J22" s="22">
        <f>Таблица3[[#This Row],[Столбец5]]*14</f>
        <v>64246</v>
      </c>
      <c r="K22" s="22">
        <f>IF(Таблица3[[#This Row],[Столбец7]]*5/100&gt;10000,10000,Таблица3[[#This Row],[Столбец7]]*5/100)</f>
        <v>3212.3</v>
      </c>
      <c r="L22" s="37">
        <f>_xlfn.FLOOR.MATH(Таблица3[[#This Row],[Столбец7]]+Таблица3[[#This Row],[Столбец8]],1000)</f>
        <v>67000</v>
      </c>
    </row>
    <row r="23" spans="1:12" hidden="1" x14ac:dyDescent="0.25">
      <c r="A23" s="25">
        <f>'Анализ конкурентов'!A23</f>
        <v>14</v>
      </c>
      <c r="B23" s="26">
        <f>'Анализ конкурентов'!B23</f>
        <v>256</v>
      </c>
      <c r="C23" s="25">
        <f>IF('Анализ конкурентов'!C23=0,0,MEDIAN('Анализ конкурентов'!C23,'Анализ конкурентов'!G23)*1000)</f>
        <v>63500</v>
      </c>
      <c r="D23" s="25">
        <v>86000</v>
      </c>
      <c r="E23" s="27">
        <f>IF('Анализ конкурентов'!H23=0,0,MEDIAN('Анализ конкурентов'!H23,'Анализ конкурентов'!L23)*1000)</f>
        <v>0</v>
      </c>
      <c r="F23" s="27">
        <f>IF('Анализ конкурентов'!R23=0,0,MEDIAN('Анализ конкурентов'!R23,'Анализ конкурентов'!V23)*1000)</f>
        <v>0</v>
      </c>
      <c r="G23" s="27">
        <f>IF('Анализ конкурентов'!M23=0,0,MEDIAN('Анализ конкурентов'!M23,'Анализ конкурентов'!Q23)*1000)</f>
        <v>0</v>
      </c>
      <c r="H23" s="27">
        <v>5689</v>
      </c>
      <c r="I23" s="25">
        <v>1000</v>
      </c>
      <c r="J23" s="25">
        <f>Таблица3[[#This Row],[Столбец5]]*14</f>
        <v>79646</v>
      </c>
      <c r="K23" s="25">
        <f>IF(Таблица3[[#This Row],[Столбец7]]*5/100&gt;10000,10000,Таблица3[[#This Row],[Столбец7]]*5/100)</f>
        <v>3982.3</v>
      </c>
      <c r="L23" s="33">
        <f>_xlfn.FLOOR.MATH(Таблица3[[#This Row],[Столбец7]]+Таблица3[[#This Row],[Столбец8]],1000)</f>
        <v>83000</v>
      </c>
    </row>
    <row r="24" spans="1:12" hidden="1" x14ac:dyDescent="0.25">
      <c r="A24" s="22" t="str">
        <f>'Анализ конкурентов'!A24</f>
        <v>14 Plus</v>
      </c>
      <c r="B24" s="23">
        <f>'Анализ конкурентов'!B24</f>
        <v>128</v>
      </c>
      <c r="C24" s="22">
        <f>IF('Анализ конкурентов'!C24=0,0,MEDIAN('Анализ конкурентов'!C24,'Анализ конкурентов'!G24)*1000)</f>
        <v>75500</v>
      </c>
      <c r="D24" s="22">
        <v>88000</v>
      </c>
      <c r="E24" s="24">
        <f>IF('Анализ конкурентов'!H24=0,0,MEDIAN('Анализ конкурентов'!H24,'Анализ конкурентов'!L24)*1000)</f>
        <v>0</v>
      </c>
      <c r="F24" s="24">
        <f>IF('Анализ конкурентов'!R24=0,0,MEDIAN('Анализ конкурентов'!R24,'Анализ конкурентов'!V24)*1000)</f>
        <v>73500</v>
      </c>
      <c r="G24" s="24">
        <f>IF('Анализ конкурентов'!M24=0,0,MEDIAN('Анализ конкурентов'!M24,'Анализ конкурентов'!Q24)*1000)</f>
        <v>0</v>
      </c>
      <c r="H24" s="24">
        <v>5009</v>
      </c>
      <c r="I24" s="22">
        <v>1000</v>
      </c>
      <c r="J24" s="22">
        <f>Таблица3[[#This Row],[Столбец5]]*14</f>
        <v>70126</v>
      </c>
      <c r="K24" s="22">
        <f>IF(Таблица3[[#This Row],[Столбец7]]*5/100&gt;10000,10000,Таблица3[[#This Row],[Столбец7]]*5/100)</f>
        <v>3506.3</v>
      </c>
      <c r="L24" s="37">
        <f>_xlfn.FLOOR.MATH(Таблица3[[#This Row],[Столбец7]]+Таблица3[[#This Row],[Столбец8]],1000)</f>
        <v>73000</v>
      </c>
    </row>
    <row r="25" spans="1:12" hidden="1" x14ac:dyDescent="0.25">
      <c r="A25" s="25" t="str">
        <f>'Анализ конкурентов'!A25</f>
        <v>14 Plus</v>
      </c>
      <c r="B25" s="26">
        <f>'Анализ конкурентов'!B25</f>
        <v>256</v>
      </c>
      <c r="C25" s="25">
        <f>IF('Анализ конкурентов'!C25=0,0,MEDIAN('Анализ конкурентов'!C25,'Анализ конкурентов'!G25)*1000)</f>
        <v>104000</v>
      </c>
      <c r="D25" s="25">
        <v>107000</v>
      </c>
      <c r="E25" s="27">
        <f>IF('Анализ конкурентов'!H25=0,0,MEDIAN('Анализ конкурентов'!H25,'Анализ конкурентов'!L25)*1000)</f>
        <v>0</v>
      </c>
      <c r="F25" s="27">
        <f>IF('Анализ конкурентов'!R25=0,0,MEDIAN('Анализ конкурентов'!R25,'Анализ конкурентов'!V25)*1000)</f>
        <v>0</v>
      </c>
      <c r="G25" s="27">
        <f>IF('Анализ конкурентов'!M25=0,0,MEDIAN('Анализ конкурентов'!M25,'Анализ конкурентов'!Q25)*1000)</f>
        <v>0</v>
      </c>
      <c r="H25" s="27">
        <v>6009</v>
      </c>
      <c r="I25" s="25">
        <v>1000</v>
      </c>
      <c r="J25" s="25">
        <f>Таблица3[[#This Row],[Столбец5]]*14</f>
        <v>84126</v>
      </c>
      <c r="K25" s="25">
        <f>IF(Таблица3[[#This Row],[Столбец7]]*5/100&gt;10000,10000,Таблица3[[#This Row],[Столбец7]]*5/100)</f>
        <v>4206.3</v>
      </c>
      <c r="L25" s="38">
        <f>_xlfn.FLOOR.MATH(Таблица3[[#This Row],[Столбец7]]+Таблица3[[#This Row],[Столбец8]],1000)</f>
        <v>88000</v>
      </c>
    </row>
    <row r="26" spans="1:12" hidden="1" x14ac:dyDescent="0.25">
      <c r="A26" s="22" t="str">
        <f>'Анализ конкурентов'!A26</f>
        <v>14 Pro</v>
      </c>
      <c r="B26" s="23">
        <f>'Анализ конкурентов'!B26</f>
        <v>256</v>
      </c>
      <c r="C26" s="22">
        <f>IF('Анализ конкурентов'!C26=0,0,MEDIAN('Анализ конкурентов'!C26,'Анализ конкурентов'!G26)*1000)</f>
        <v>105500</v>
      </c>
      <c r="D26" s="22">
        <v>138000</v>
      </c>
      <c r="E26" s="24">
        <f>IF('Анализ конкурентов'!H26=0,0,MEDIAN('Анализ конкурентов'!H26,'Анализ конкурентов'!L26)*1000)</f>
        <v>0</v>
      </c>
      <c r="F26" s="24">
        <f>IF('Анализ конкурентов'!R26=0,0,MEDIAN('Анализ конкурентов'!R26,'Анализ конкурентов'!V26)*1000)</f>
        <v>94000</v>
      </c>
      <c r="G26" s="24">
        <f>IF('Анализ конкурентов'!M26=0,0,MEDIAN('Анализ конкурентов'!M26,'Анализ конкурентов'!Q26)*1000)</f>
        <v>85000</v>
      </c>
      <c r="H26" s="24">
        <v>7809</v>
      </c>
      <c r="I26" s="22">
        <v>1000</v>
      </c>
      <c r="J26" s="22">
        <f>Таблица3[[#This Row],[Столбец5]]*14</f>
        <v>109326</v>
      </c>
      <c r="K26" s="22">
        <f>IF(Таблица3[[#This Row],[Столбец7]]*5/100&gt;10000,10000,Таблица3[[#This Row],[Столбец7]]*5/100)</f>
        <v>5466.3</v>
      </c>
      <c r="L26" s="37">
        <f>_xlfn.FLOOR.MATH(Таблица3[[#This Row],[Столбец7]]+Таблица3[[#This Row],[Столбец8]],1000)</f>
        <v>114000</v>
      </c>
    </row>
    <row r="27" spans="1:12" hidden="1" x14ac:dyDescent="0.25">
      <c r="A27" s="25" t="str">
        <f>'Анализ конкурентов'!A27</f>
        <v>14 Pro</v>
      </c>
      <c r="B27" s="26">
        <f>'Анализ конкурентов'!B27</f>
        <v>512</v>
      </c>
      <c r="C27" s="25">
        <f>IF('Анализ конкурентов'!C27=0,0,MEDIAN('Анализ конкурентов'!C27,'Анализ конкурентов'!G27)*1000)</f>
        <v>101500</v>
      </c>
      <c r="D27" s="25">
        <v>141000</v>
      </c>
      <c r="E27" s="27">
        <f>IF('Анализ конкурентов'!H27=0,0,MEDIAN('Анализ конкурентов'!H27,'Анализ конкурентов'!L27)*1000)</f>
        <v>0</v>
      </c>
      <c r="F27" s="27">
        <f>IF('Анализ конкурентов'!R27=0,0,MEDIAN('Анализ конкурентов'!R27,'Анализ конкурентов'!V27)*1000)</f>
        <v>94500</v>
      </c>
      <c r="G27" s="27">
        <f>IF('Анализ конкурентов'!M27=0,0,MEDIAN('Анализ конкурентов'!M27,'Анализ конкурентов'!Q27)*1000)</f>
        <v>0</v>
      </c>
      <c r="H27" s="27">
        <v>8799</v>
      </c>
      <c r="I27" s="25">
        <v>1000</v>
      </c>
      <c r="J27" s="25">
        <f>Таблица3[[#This Row],[Столбец5]]*14</f>
        <v>123186</v>
      </c>
      <c r="K27" s="25">
        <f>IF(Таблица3[[#This Row],[Столбец7]]*5/100&gt;10000,10000,Таблица3[[#This Row],[Столбец7]]*5/100)</f>
        <v>6159.3</v>
      </c>
      <c r="L27" s="38">
        <f>_xlfn.FLOOR.MATH(Таблица3[[#This Row],[Столбец7]]+Таблица3[[#This Row],[Столбец8]],1000)</f>
        <v>129000</v>
      </c>
    </row>
    <row r="28" spans="1:12" hidden="1" x14ac:dyDescent="0.25">
      <c r="A28" s="22" t="str">
        <f>'Анализ конкурентов'!A28</f>
        <v>14 Pro Max</v>
      </c>
      <c r="B28" s="23">
        <f>'Анализ конкурентов'!B28</f>
        <v>512</v>
      </c>
      <c r="C28" s="22">
        <f>IF('Анализ конкурентов'!C28=0,0,MEDIAN('Анализ конкурентов'!C28,'Анализ конкурентов'!G28)*1000)</f>
        <v>137000</v>
      </c>
      <c r="D28" s="22">
        <v>14000</v>
      </c>
      <c r="E28" s="24">
        <f>IF('Анализ конкурентов'!H28=0,0,MEDIAN('Анализ конкурентов'!H28,'Анализ конкурентов'!L28)*1000)</f>
        <v>0</v>
      </c>
      <c r="F28" s="24">
        <f>IF('Анализ конкурентов'!R28=0,0,MEDIAN('Анализ конкурентов'!R28,'Анализ конкурентов'!V28)*1000)</f>
        <v>120000</v>
      </c>
      <c r="G28" s="24">
        <f>IF('Анализ конкурентов'!M28=0,0,MEDIAN('Анализ конкурентов'!M28,'Анализ конкурентов'!Q28)*1000)</f>
        <v>0</v>
      </c>
      <c r="H28" s="24">
        <v>9429</v>
      </c>
      <c r="I28" s="22">
        <v>1000</v>
      </c>
      <c r="J28" s="22">
        <f>Таблица3[[#This Row],[Столбец5]]*14</f>
        <v>132006</v>
      </c>
      <c r="K28" s="22">
        <f>IF(Таблица3[[#This Row],[Столбец7]]*5/100&gt;10000,10000,Таблица3[[#This Row],[Столбец7]]*5/100)</f>
        <v>6600.3</v>
      </c>
      <c r="L28" s="31">
        <f>_xlfn.FLOOR.MATH(Таблица3[[#This Row],[Столбец7]]+Таблица3[[#This Row],[Столбец8]],1000)</f>
        <v>138000</v>
      </c>
    </row>
    <row r="29" spans="1:12" hidden="1" x14ac:dyDescent="0.25">
      <c r="A29" s="25" t="str">
        <f>'Анализ конкурентов'!A29</f>
        <v>14 Pro Max</v>
      </c>
      <c r="B29" s="26">
        <f>'Анализ конкурентов'!B29</f>
        <v>1</v>
      </c>
      <c r="C29" s="25">
        <f>IF('Анализ конкурентов'!C29=0,0,MEDIAN('Анализ конкурентов'!C29,'Анализ конкурентов'!G29)*1000)</f>
        <v>124500</v>
      </c>
      <c r="D29" s="25">
        <v>153000</v>
      </c>
      <c r="E29" s="27">
        <f>IF('Анализ конкурентов'!H29=0,0,MEDIAN('Анализ конкурентов'!H29,'Анализ конкурентов'!L29)*1000)</f>
        <v>72500</v>
      </c>
      <c r="F29" s="27">
        <f>IF('Анализ конкурентов'!R29=0,0,MEDIAN('Анализ конкурентов'!R29,'Анализ конкурентов'!V29)*1000)</f>
        <v>115000</v>
      </c>
      <c r="G29" s="27">
        <f>IF('Анализ конкурентов'!M29=0,0,MEDIAN('Анализ конкурентов'!M29,'Анализ конкурентов'!Q29)*1000)</f>
        <v>73000</v>
      </c>
      <c r="H29" s="27">
        <v>11889</v>
      </c>
      <c r="I29" s="25">
        <v>1000</v>
      </c>
      <c r="J29" s="25">
        <f>Таблица3[[#This Row],[Столбец5]]*14</f>
        <v>166446</v>
      </c>
      <c r="K29" s="25">
        <f>IF(Таблица3[[#This Row],[Столбец7]]*5/100&gt;10000,10000,Таблица3[[#This Row],[Столбец7]]*5/100)</f>
        <v>8322.2999999999993</v>
      </c>
      <c r="L29" s="36">
        <f>_xlfn.FLOOR.MATH(Таблица3[[#This Row],[Столбец7]]+Таблица3[[#This Row],[Столбец8]],1000)</f>
        <v>174000</v>
      </c>
    </row>
    <row r="30" spans="1:12" x14ac:dyDescent="0.25">
      <c r="A30" s="22">
        <f>'Анализ конкурентов'!A30</f>
        <v>15</v>
      </c>
      <c r="B30" s="23">
        <f>'Анализ конкурентов'!B30</f>
        <v>128</v>
      </c>
      <c r="C30" s="22">
        <f>IF('Анализ конкурентов'!C30=0,0,MEDIAN('Анализ конкурентов'!C30,'Анализ конкурентов'!G30)*1000)</f>
        <v>74000</v>
      </c>
      <c r="D30" s="22">
        <v>82000</v>
      </c>
      <c r="E30" s="37">
        <f>IF('Анализ конкурентов'!H30=0,0,MEDIAN('Анализ конкурентов'!H30,'Анализ конкурентов'!L30)*1000)</f>
        <v>82500</v>
      </c>
      <c r="F30" s="24">
        <f>IF('Анализ конкурентов'!R30=0,0,MEDIAN('Анализ конкурентов'!R30,'Анализ конкурентов'!V30)*1000)</f>
        <v>71500</v>
      </c>
      <c r="G30" s="37">
        <f>IF('Анализ конкурентов'!M30=0,0,MEDIAN('Анализ конкурентов'!M30,'Анализ конкурентов'!Q30)*1000)</f>
        <v>86000</v>
      </c>
      <c r="H30" s="24">
        <v>4879</v>
      </c>
      <c r="I30" s="22">
        <v>1000</v>
      </c>
      <c r="J30" s="22">
        <f>Таблица3[[#This Row],[Столбец5]]*14</f>
        <v>68306</v>
      </c>
      <c r="K30" s="22">
        <f>IF(Таблица3[[#This Row],[Столбец7]]*5/100&gt;10000,10000,Таблица3[[#This Row],[Столбец7]]*5/100)</f>
        <v>3415.3</v>
      </c>
      <c r="L30" s="37">
        <f>_xlfn.FLOOR.MATH(Таблица3[[#This Row],[Столбец7]]+Таблица3[[#This Row],[Столбец8]],1000)</f>
        <v>71000</v>
      </c>
    </row>
    <row r="31" spans="1:12" x14ac:dyDescent="0.25">
      <c r="A31" s="25">
        <f>'Анализ конкурентов'!A31</f>
        <v>15</v>
      </c>
      <c r="B31" s="26">
        <f>'Анализ конкурентов'!B31</f>
        <v>256</v>
      </c>
      <c r="C31" s="25">
        <f>IF('Анализ конкурентов'!C31=0,0,MEDIAN('Анализ конкурентов'!C31,'Анализ конкурентов'!G31)*1000)</f>
        <v>88000</v>
      </c>
      <c r="D31" s="25">
        <v>91000</v>
      </c>
      <c r="E31" s="38">
        <f>IF('Анализ конкурентов'!H31=0,0,MEDIAN('Анализ конкурентов'!H31,'Анализ конкурентов'!L31)*1000)</f>
        <v>0</v>
      </c>
      <c r="F31" s="27">
        <f>IF('Анализ конкурентов'!R31=0,0,MEDIAN('Анализ конкурентов'!R31,'Анализ конкурентов'!V31)*1000)</f>
        <v>84500</v>
      </c>
      <c r="G31" s="38">
        <f>IF('Анализ конкурентов'!M31=0,0,MEDIAN('Анализ конкурентов'!M31,'Анализ конкурентов'!Q31)*1000)</f>
        <v>0</v>
      </c>
      <c r="H31" s="27">
        <v>5939</v>
      </c>
      <c r="I31" s="25">
        <v>1000</v>
      </c>
      <c r="J31" s="25">
        <f>Таблица3[[#This Row],[Столбец5]]*14</f>
        <v>83146</v>
      </c>
      <c r="K31" s="25">
        <f>IF(Таблица3[[#This Row],[Столбец7]]*5/100&gt;10000,10000,Таблица3[[#This Row],[Столбец7]]*5/100)</f>
        <v>4157.3</v>
      </c>
      <c r="L31" s="34">
        <f>_xlfn.FLOOR.MATH(Таблица3[[#This Row],[Столбец7]]+Таблица3[[#This Row],[Столбец8]],1000)</f>
        <v>87000</v>
      </c>
    </row>
    <row r="32" spans="1:12" hidden="1" x14ac:dyDescent="0.25">
      <c r="A32" s="22" t="str">
        <f>'Анализ конкурентов'!A32</f>
        <v xml:space="preserve"> 15 Plus</v>
      </c>
      <c r="B32" s="23">
        <f>'Анализ конкурентов'!B32</f>
        <v>128</v>
      </c>
      <c r="C32" s="22">
        <f>IF('Анализ конкурентов'!C32=0,0,MEDIAN('Анализ конкурентов'!C32,'Анализ конкурентов'!G32)*1000)</f>
        <v>79500</v>
      </c>
      <c r="D32" s="22">
        <v>100000</v>
      </c>
      <c r="E32" s="24">
        <f>IF('Анализ конкурентов'!H32=0,0,MEDIAN('Анализ конкурентов'!H32,'Анализ конкурентов'!L32)*1000)</f>
        <v>0</v>
      </c>
      <c r="F32" s="24">
        <f>IF('Анализ конкурентов'!R32=0,0,MEDIAN('Анализ конкурентов'!R32,'Анализ конкурентов'!V32)*1000)</f>
        <v>84500</v>
      </c>
      <c r="G32" s="24">
        <f>IF('Анализ конкурентов'!M32=0,0,MEDIAN('Анализ конкурентов'!M32,'Анализ конкурентов'!Q32)*1000)</f>
        <v>0</v>
      </c>
      <c r="H32" s="24">
        <v>5409</v>
      </c>
      <c r="I32" s="22">
        <v>1000</v>
      </c>
      <c r="J32" s="22">
        <f>Таблица3[[#This Row],[Столбец5]]*14</f>
        <v>75726</v>
      </c>
      <c r="K32" s="22">
        <f>IF(Таблица3[[#This Row],[Столбец7]]*5/100&gt;10000,10000,Таблица3[[#This Row],[Столбец7]]*5/100)</f>
        <v>3786.3</v>
      </c>
      <c r="L32" s="37">
        <f>_xlfn.FLOOR.MATH(Таблица3[[#This Row],[Столбец7]]+Таблица3[[#This Row],[Столбец8]],1000)</f>
        <v>79000</v>
      </c>
    </row>
    <row r="33" spans="1:12" x14ac:dyDescent="0.25">
      <c r="A33" s="25" t="str">
        <f>'Анализ конкурентов'!A33</f>
        <v>15 Plus</v>
      </c>
      <c r="B33" s="26">
        <f>'Анализ конкурентов'!B33</f>
        <v>256</v>
      </c>
      <c r="C33" s="25">
        <f>IF('Анализ конкурентов'!C33=0,0,MEDIAN('Анализ конкурентов'!C33,'Анализ конкурентов'!G33)*1000)</f>
        <v>95000</v>
      </c>
      <c r="D33" s="25">
        <v>111000</v>
      </c>
      <c r="E33" s="38">
        <f>IF('Анализ конкурентов'!H33=0,0,MEDIAN('Анализ конкурентов'!H33,'Анализ конкурентов'!L33)*1000)</f>
        <v>110000</v>
      </c>
      <c r="F33" s="27">
        <f>IF('Анализ конкурентов'!R33=0,0,MEDIAN('Анализ конкурентов'!R33,'Анализ конкурентов'!V33)*1000)</f>
        <v>98000</v>
      </c>
      <c r="G33" s="27">
        <f>IF('Анализ конкурентов'!M33=0,0,MEDIAN('Анализ конкурентов'!M33,'Анализ конкурентов'!Q33)*1000)</f>
        <v>0</v>
      </c>
      <c r="H33" s="27">
        <v>6437</v>
      </c>
      <c r="I33" s="25">
        <v>1000</v>
      </c>
      <c r="J33" s="25">
        <f>Таблица3[[#This Row],[Столбец5]]*14</f>
        <v>90118</v>
      </c>
      <c r="K33" s="25">
        <f>IF(Таблица3[[#This Row],[Столбец7]]*5/100&gt;10000,10000,Таблица3[[#This Row],[Столбец7]]*5/100)</f>
        <v>4505.8999999999996</v>
      </c>
      <c r="L33" s="38">
        <f>_xlfn.FLOOR.MATH(Таблица3[[#This Row],[Столбец7]]+Таблица3[[#This Row],[Столбец8]],1000)</f>
        <v>94000</v>
      </c>
    </row>
    <row r="34" spans="1:12" hidden="1" x14ac:dyDescent="0.25">
      <c r="A34" s="22" t="str">
        <f>'Анализ конкурентов'!A34</f>
        <v>15 Pro</v>
      </c>
      <c r="B34" s="23">
        <f>'Анализ конкурентов'!B34</f>
        <v>256</v>
      </c>
      <c r="C34" s="22">
        <f>IF('Анализ конкурентов'!C34=0,0,MEDIAN('Анализ конкурентов'!C34,'Анализ конкурентов'!G34)*1000)</f>
        <v>113000</v>
      </c>
      <c r="D34" s="22">
        <v>128000</v>
      </c>
      <c r="E34" s="24">
        <f>IF('Анализ конкурентов'!H34=0,0,MEDIAN('Анализ конкурентов'!H34,'Анализ конкурентов'!L34)*1000)</f>
        <v>0</v>
      </c>
      <c r="F34" s="24">
        <f>IF('Анализ конкурентов'!R34=0,0,MEDIAN('Анализ конкурентов'!R34,'Анализ конкурентов'!V34)*1000)</f>
        <v>108500</v>
      </c>
      <c r="G34" s="24">
        <f>IF('Анализ конкурентов'!M34=0,0,MEDIAN('Анализ конкурентов'!M34,'Анализ конкурентов'!Q34)*1000)</f>
        <v>0</v>
      </c>
      <c r="H34" s="24">
        <v>7669</v>
      </c>
      <c r="I34" s="22">
        <v>1000</v>
      </c>
      <c r="J34" s="22">
        <f>Таблица3[[#This Row],[Столбец5]]*14</f>
        <v>107366</v>
      </c>
      <c r="K34" s="22">
        <f>IF(Таблица3[[#This Row],[Столбец7]]*5/100&gt;10000,10000,Таблица3[[#This Row],[Столбец7]]*5/100)</f>
        <v>5368.3</v>
      </c>
      <c r="L34" s="37">
        <f>_xlfn.FLOOR.MATH(Таблица3[[#This Row],[Столбец7]]+Таблица3[[#This Row],[Столбец8]],1000)</f>
        <v>112000</v>
      </c>
    </row>
    <row r="35" spans="1:12" hidden="1" x14ac:dyDescent="0.25">
      <c r="A35" s="25" t="str">
        <f>'Анализ конкурентов'!A35</f>
        <v>15 Pro</v>
      </c>
      <c r="B35" s="26">
        <f>'Анализ конкурентов'!B35</f>
        <v>512</v>
      </c>
      <c r="C35" s="25">
        <f>IF('Анализ конкурентов'!C35=0,0,MEDIAN('Анализ конкурентов'!C35,'Анализ конкурентов'!G35)*1000)</f>
        <v>131000</v>
      </c>
      <c r="D35" s="25">
        <v>131000</v>
      </c>
      <c r="E35" s="27">
        <f>IF('Анализ конкурентов'!H35=0,0,MEDIAN('Анализ конкурентов'!H35,'Анализ конкурентов'!L35)*1000)</f>
        <v>0</v>
      </c>
      <c r="F35" s="27">
        <f>IF('Анализ конкурентов'!R35=0,0,MEDIAN('Анализ конкурентов'!R35,'Анализ конкурентов'!V35)*1000)</f>
        <v>127000</v>
      </c>
      <c r="G35" s="27">
        <f>IF('Анализ конкурентов'!M35=0,0,MEDIAN('Анализ конкурентов'!M35,'Анализ конкурентов'!Q35)*1000)</f>
        <v>134000</v>
      </c>
      <c r="H35" s="27">
        <v>8799</v>
      </c>
      <c r="I35" s="25">
        <v>1000</v>
      </c>
      <c r="J35" s="25">
        <f>Таблица3[[#This Row],[Столбец5]]*14</f>
        <v>123186</v>
      </c>
      <c r="K35" s="25">
        <f>IF(Таблица3[[#This Row],[Столбец7]]*5/100&gt;10000,10000,Таблица3[[#This Row],[Столбец7]]*5/100)</f>
        <v>6159.3</v>
      </c>
      <c r="L35" s="34">
        <f>_xlfn.FLOOR.MATH(Таблица3[[#This Row],[Столбец7]]+Таблица3[[#This Row],[Столбец8]],1000)</f>
        <v>129000</v>
      </c>
    </row>
    <row r="36" spans="1:12" hidden="1" x14ac:dyDescent="0.25">
      <c r="A36" s="22" t="str">
        <f>'Анализ конкурентов'!A36</f>
        <v>15 Pro Max</v>
      </c>
      <c r="B36" s="23">
        <f>'Анализ конкурентов'!B36</f>
        <v>512</v>
      </c>
      <c r="C36" s="22">
        <f>IF('Анализ конкурентов'!C36=0,0,MEDIAN('Анализ конкурентов'!C36,'Анализ конкурентов'!G36)*1000)</f>
        <v>146000</v>
      </c>
      <c r="D36" s="22">
        <v>157000</v>
      </c>
      <c r="E36" s="24">
        <f>IF('Анализ конкурентов'!H36=0,0,MEDIAN('Анализ конкурентов'!H36,'Анализ конкурентов'!L36)*1000)</f>
        <v>120000</v>
      </c>
      <c r="F36" s="24">
        <f>IF('Анализ конкурентов'!R36=0,0,MEDIAN('Анализ конкурентов'!R36,'Анализ конкурентов'!V36)*1000)</f>
        <v>113500</v>
      </c>
      <c r="G36" s="24">
        <f>IF('Анализ конкурентов'!M36=0,0,MEDIAN('Анализ конкурентов'!M36,'Анализ конкурентов'!Q36)*1000)</f>
        <v>121000</v>
      </c>
      <c r="H36" s="24">
        <v>9499</v>
      </c>
      <c r="I36" s="22">
        <v>1000</v>
      </c>
      <c r="J36" s="22">
        <f>Таблица3[[#This Row],[Столбец5]]*14</f>
        <v>132986</v>
      </c>
      <c r="K36" s="22">
        <f>IF(Таблица3[[#This Row],[Столбец7]]*5/100&gt;10000,10000,Таблица3[[#This Row],[Столбец7]]*5/100)</f>
        <v>6649.3</v>
      </c>
      <c r="L36" s="37">
        <f>_xlfn.FLOOR.MATH(Таблица3[[#This Row],[Столбец7]]+Таблица3[[#This Row],[Столбец8]],1000)</f>
        <v>139000</v>
      </c>
    </row>
    <row r="37" spans="1:12" hidden="1" x14ac:dyDescent="0.25">
      <c r="A37" s="25" t="str">
        <f>'Анализ конкурентов'!A37</f>
        <v>15 Pro Max</v>
      </c>
      <c r="B37" s="26">
        <f>'Анализ конкурентов'!B37</f>
        <v>1</v>
      </c>
      <c r="C37" s="25">
        <f>IF('Анализ конкурентов'!C37=0,0,MEDIAN('Анализ конкурентов'!C37,'Анализ конкурентов'!G37)*1000)</f>
        <v>165000</v>
      </c>
      <c r="D37" s="25">
        <v>185000</v>
      </c>
      <c r="E37" s="27">
        <f>IF('Анализ конкурентов'!H37=0,0,MEDIAN('Анализ конкурентов'!H37,'Анализ конкурентов'!L37)*1000)</f>
        <v>140000</v>
      </c>
      <c r="F37" s="27">
        <f>IF('Анализ конкурентов'!R37=0,0,MEDIAN('Анализ конкурентов'!R37,'Анализ конкурентов'!V37)*1000)</f>
        <v>141000</v>
      </c>
      <c r="G37" s="27">
        <f>IF('Анализ конкурентов'!M37=0,0,MEDIAN('Анализ конкурентов'!M37,'Анализ конкурентов'!Q37)*1000)</f>
        <v>143000</v>
      </c>
      <c r="H37" s="27">
        <v>11019</v>
      </c>
      <c r="I37" s="25">
        <v>1000</v>
      </c>
      <c r="J37" s="25">
        <f>Таблица3[[#This Row],[Столбец5]]*14</f>
        <v>154266</v>
      </c>
      <c r="K37" s="25">
        <f>IF(Таблица3[[#This Row],[Столбец7]]*5/100&gt;10000,10000,Таблица3[[#This Row],[Столбец7]]*5/100)</f>
        <v>7713.3</v>
      </c>
      <c r="L37" s="38">
        <f>_xlfn.FLOOR.MATH(Таблица3[[#This Row],[Столбец7]]+Таблица3[[#This Row],[Столбец8]],1000)</f>
        <v>161000</v>
      </c>
    </row>
    <row r="38" spans="1:12" x14ac:dyDescent="0.25">
      <c r="A38" s="22">
        <f>'Анализ конкурентов'!A38</f>
        <v>16</v>
      </c>
      <c r="B38" s="23">
        <f>'Анализ конкурентов'!B38</f>
        <v>128</v>
      </c>
      <c r="C38" s="46">
        <f>IF('Анализ конкурентов'!C38=0,0,MEDIAN('Анализ конкурентов'!C38,'Анализ конкурентов'!G38)*1000)</f>
        <v>94500</v>
      </c>
      <c r="D38" s="22">
        <v>113000</v>
      </c>
      <c r="E38" s="37">
        <f>IF('Анализ конкурентов'!H38=0,0,MEDIAN('Анализ конкурентов'!H38,'Анализ конкурентов'!L38)*1000)</f>
        <v>0</v>
      </c>
      <c r="F38" s="37">
        <f>IF('Анализ конкурентов'!R38=0,0,MEDIAN('Анализ конкурентов'!R38,'Анализ конкурентов'!V38)*1000)</f>
        <v>91500</v>
      </c>
      <c r="G38" s="37">
        <f>IF('Анализ конкурентов'!M38=0,0,MEDIAN('Анализ конкурентов'!M38,'Анализ конкурентов'!Q38)*1000)</f>
        <v>107500</v>
      </c>
      <c r="H38" s="24">
        <v>5489</v>
      </c>
      <c r="I38" s="22">
        <v>1000</v>
      </c>
      <c r="J38" s="22">
        <f>Таблица3[[#This Row],[Столбец5]]*14</f>
        <v>76846</v>
      </c>
      <c r="K38" s="22">
        <f>IF(Таблица3[[#This Row],[Столбец7]]*5/100&gt;10000,10000,Таблица3[[#This Row],[Столбец7]]*5/100)</f>
        <v>3842.3</v>
      </c>
      <c r="L38" s="37">
        <f>_xlfn.FLOOR.MATH(Таблица3[[#This Row],[Столбец7]]+Таблица3[[#This Row],[Столбец8]],1000)</f>
        <v>80000</v>
      </c>
    </row>
    <row r="39" spans="1:12" x14ac:dyDescent="0.25">
      <c r="A39" s="25">
        <f>'Анализ конкурентов'!A39</f>
        <v>16</v>
      </c>
      <c r="B39" s="26">
        <f>'Анализ конкурентов'!B39</f>
        <v>256</v>
      </c>
      <c r="C39" s="25">
        <f>IF('Анализ конкурентов'!C39=0,0,MEDIAN('Анализ конкурентов'!C39,'Анализ конкурентов'!G39)*1000)</f>
        <v>105000</v>
      </c>
      <c r="D39" s="25">
        <v>126000</v>
      </c>
      <c r="E39" s="38">
        <f>IF('Анализ конкурентов'!H39=0,0,MEDIAN('Анализ конкурентов'!H39,'Анализ конкурентов'!L39)*1000)</f>
        <v>0</v>
      </c>
      <c r="F39" s="38">
        <f>IF('Анализ конкурентов'!R39=0,0,MEDIAN('Анализ конкурентов'!R39,'Анализ конкурентов'!V39)*1000)</f>
        <v>113500</v>
      </c>
      <c r="G39" s="27">
        <f>IF('Анализ конкурентов'!M39=0,0,MEDIAN('Анализ конкурентов'!M39,'Анализ конкурентов'!Q39)*1000)</f>
        <v>96000</v>
      </c>
      <c r="H39" s="27">
        <v>6789</v>
      </c>
      <c r="I39" s="25">
        <v>1000</v>
      </c>
      <c r="J39" s="25">
        <f>Таблица3[[#This Row],[Столбец5]]*14</f>
        <v>95046</v>
      </c>
      <c r="K39" s="25">
        <f>IF(Таблица3[[#This Row],[Столбец7]]*5/100&gt;10000,10000,Таблица3[[#This Row],[Столбец7]]*5/100)</f>
        <v>4752.3</v>
      </c>
      <c r="L39" s="38">
        <f>_xlfn.FLOOR.MATH(Таблица3[[#This Row],[Столбец7]]+Таблица3[[#This Row],[Столбец8]],1000)</f>
        <v>99000</v>
      </c>
    </row>
    <row r="40" spans="1:12" hidden="1" x14ac:dyDescent="0.25">
      <c r="A40" s="22" t="str">
        <f>'Анализ конкурентов'!A40</f>
        <v>16 Plus</v>
      </c>
      <c r="B40" s="23">
        <f>'Анализ конкурентов'!B40</f>
        <v>128</v>
      </c>
      <c r="C40" s="22">
        <f>IF('Анализ конкурентов'!C40=0,0,MEDIAN('Анализ конкурентов'!C40,'Анализ конкурентов'!G40)*1000)</f>
        <v>112500</v>
      </c>
      <c r="D40" s="22">
        <v>130000</v>
      </c>
      <c r="E40" s="24">
        <f>IF('Анализ конкурентов'!H40=0,0,MEDIAN('Анализ конкурентов'!H40,'Анализ конкурентов'!L40)*1000)</f>
        <v>0</v>
      </c>
      <c r="F40" s="24">
        <f>IF('Анализ конкурентов'!R40=0,0,MEDIAN('Анализ конкурентов'!R40,'Анализ конкурентов'!V40)*1000)</f>
        <v>0</v>
      </c>
      <c r="G40" s="24">
        <f>IF('Анализ конкурентов'!M40=0,0,MEDIAN('Анализ конкурентов'!M40,'Анализ конкурентов'!Q40)*1000)</f>
        <v>0</v>
      </c>
      <c r="H40" s="24">
        <v>6689</v>
      </c>
      <c r="I40" s="22">
        <v>1000</v>
      </c>
      <c r="J40" s="22">
        <f>Таблица3[[#This Row],[Столбец5]]*14</f>
        <v>93646</v>
      </c>
      <c r="K40" s="22">
        <f>IF(Таблица3[[#This Row],[Столбец7]]*5/100&gt;10000,10000,Таблица3[[#This Row],[Столбец7]]*5/100)</f>
        <v>4682.3</v>
      </c>
      <c r="L40" s="37">
        <f>_xlfn.FLOOR.MATH(Таблица3[[#This Row],[Столбец7]]+Таблица3[[#This Row],[Столбец8]],1000)</f>
        <v>98000</v>
      </c>
    </row>
    <row r="41" spans="1:12" hidden="1" x14ac:dyDescent="0.25">
      <c r="A41" s="25" t="str">
        <f>'Анализ конкурентов'!A41</f>
        <v>16 Plus</v>
      </c>
      <c r="B41" s="26">
        <f>'Анализ конкурентов'!B41</f>
        <v>256</v>
      </c>
      <c r="C41" s="25">
        <f>IF('Анализ конкурентов'!C41=0,0,MEDIAN('Анализ конкурентов'!C41,'Анализ конкурентов'!G41)*1000)</f>
        <v>123500</v>
      </c>
      <c r="D41" s="25">
        <v>150000</v>
      </c>
      <c r="E41" s="27">
        <f>IF('Анализ конкурентов'!H41=0,0,MEDIAN('Анализ конкурентов'!H41,'Анализ конкурентов'!L41)*1000)</f>
        <v>0</v>
      </c>
      <c r="F41" s="27">
        <f>IF('Анализ конкурентов'!R41=0,0,MEDIAN('Анализ конкурентов'!R41,'Анализ конкурентов'!V41)*1000)</f>
        <v>0</v>
      </c>
      <c r="G41" s="27">
        <f>IF('Анализ конкурентов'!M41=0,0,MEDIAN('Анализ конкурентов'!M41,'Анализ конкурентов'!Q41)*1000)</f>
        <v>0</v>
      </c>
      <c r="H41" s="27">
        <v>7359</v>
      </c>
      <c r="I41" s="25">
        <v>1000</v>
      </c>
      <c r="J41" s="25">
        <f>Таблица3[[#This Row],[Столбец5]]*14</f>
        <v>103026</v>
      </c>
      <c r="K41" s="25">
        <f>IF(Таблица3[[#This Row],[Столбец7]]*5/100&gt;10000,10000,Таблица3[[#This Row],[Столбец7]]*5/100)</f>
        <v>5151.3</v>
      </c>
      <c r="L41" s="38">
        <f>_xlfn.FLOOR.MATH(Таблица3[[#This Row],[Столбец7]]+Таблица3[[#This Row],[Столбец8]],1000)</f>
        <v>108000</v>
      </c>
    </row>
    <row r="42" spans="1:12" hidden="1" x14ac:dyDescent="0.25">
      <c r="A42" s="22" t="str">
        <f>'Анализ конкурентов'!A42</f>
        <v>16 Pro</v>
      </c>
      <c r="B42" s="23">
        <f>'Анализ конкурентов'!B42</f>
        <v>256</v>
      </c>
      <c r="C42" s="22">
        <f>IF('Анализ конкурентов'!C42=0,0,MEDIAN('Анализ конкурентов'!C42,'Анализ конкурентов'!G42)*1000)</f>
        <v>147000</v>
      </c>
      <c r="D42" s="22">
        <v>165000</v>
      </c>
      <c r="E42" s="24">
        <f>IF('Анализ конкурентов'!H42=0,0,MEDIAN('Анализ конкурентов'!H42,'Анализ конкурентов'!L42)*1000)</f>
        <v>140000</v>
      </c>
      <c r="F42" s="24">
        <f>IF('Анализ конкурентов'!R42=0,0,MEDIAN('Анализ конкурентов'!R42,'Анализ конкурентов'!V42)*1000)</f>
        <v>0</v>
      </c>
      <c r="G42" s="24">
        <f>IF('Анализ конкурентов'!M42=0,0,MEDIAN('Анализ конкурентов'!M42,'Анализ конкурентов'!Q42)*1000)</f>
        <v>0</v>
      </c>
      <c r="H42" s="24">
        <v>8809</v>
      </c>
      <c r="I42" s="22">
        <v>1000</v>
      </c>
      <c r="J42" s="22">
        <f>Таблица3[[#This Row],[Столбец5]]*14</f>
        <v>123326</v>
      </c>
      <c r="K42" s="22">
        <f>IF(Таблица3[[#This Row],[Столбец7]]*5/100&gt;10000,10000,Таблица3[[#This Row],[Столбец7]]*5/100)</f>
        <v>6166.3</v>
      </c>
      <c r="L42" s="37">
        <f>_xlfn.FLOOR.MATH(Таблица3[[#This Row],[Столбец7]]+Таблица3[[#This Row],[Столбец8]],1000)</f>
        <v>129000</v>
      </c>
    </row>
    <row r="43" spans="1:12" hidden="1" x14ac:dyDescent="0.25">
      <c r="A43" s="25" t="str">
        <f>'Анализ конкурентов'!A43</f>
        <v>16 Pro</v>
      </c>
      <c r="B43" s="26">
        <f>'Анализ конкурентов'!B43</f>
        <v>512</v>
      </c>
      <c r="C43" s="25">
        <f>IF('Анализ конкурентов'!C43=0,0,MEDIAN('Анализ конкурентов'!C43,'Анализ конкурентов'!G43)*1000)</f>
        <v>171500</v>
      </c>
      <c r="D43" s="25">
        <v>125000</v>
      </c>
      <c r="E43" s="27">
        <f>IF('Анализ конкурентов'!H43=0,0,MEDIAN('Анализ конкурентов'!H43,'Анализ конкурентов'!L43)*1000)</f>
        <v>0</v>
      </c>
      <c r="F43" s="27">
        <f>IF('Анализ конкурентов'!R43=0,0,MEDIAN('Анализ конкурентов'!R43,'Анализ конкурентов'!V43)*1000)</f>
        <v>0</v>
      </c>
      <c r="G43" s="27">
        <f>IF('Анализ конкурентов'!M43=0,0,MEDIAN('Анализ конкурентов'!M43,'Анализ конкурентов'!Q43)*1000)</f>
        <v>0</v>
      </c>
      <c r="H43" s="27">
        <v>10899</v>
      </c>
      <c r="I43" s="25">
        <v>1000</v>
      </c>
      <c r="J43" s="25">
        <f>Таблица3[[#This Row],[Столбец5]]*14</f>
        <v>152586</v>
      </c>
      <c r="K43" s="25">
        <f>IF(Таблица3[[#This Row],[Столбец7]]*5/100&gt;10000,10000,Таблица3[[#This Row],[Столбец7]]*5/100)</f>
        <v>7629.3</v>
      </c>
      <c r="L43" s="38">
        <f>_xlfn.FLOOR.MATH(Таблица3[[#This Row],[Столбец7]]+Таблица3[[#This Row],[Столбец8]],1000)</f>
        <v>160000</v>
      </c>
    </row>
    <row r="44" spans="1:12" x14ac:dyDescent="0.25">
      <c r="A44" s="22" t="str">
        <f>'Анализ конкурентов'!A44</f>
        <v>16 Pro Max</v>
      </c>
      <c r="B44" s="23">
        <f>'Анализ конкурентов'!B44</f>
        <v>512</v>
      </c>
      <c r="C44" s="46">
        <f>IF('Анализ конкурентов'!C44=0,0,MEDIAN('Анализ конкурентов'!C44,'Анализ конкурентов'!G44)*1000)</f>
        <v>197500</v>
      </c>
      <c r="D44" s="22">
        <v>219000</v>
      </c>
      <c r="E44" s="24">
        <f>IF('Анализ конкурентов'!H44=0,0,MEDIAN('Анализ конкурентов'!H44,'Анализ конкурентов'!L44)*1000)</f>
        <v>0</v>
      </c>
      <c r="F44" s="24">
        <f>IF('Анализ конкурентов'!R44=0,0,MEDIAN('Анализ конкурентов'!R44,'Анализ конкурентов'!V44)*1000)</f>
        <v>189500</v>
      </c>
      <c r="G44" s="24">
        <f>IF('Анализ конкурентов'!M44=0,0,MEDIAN('Анализ конкурентов'!M44,'Анализ конкурентов'!Q44)*1000)</f>
        <v>183000</v>
      </c>
      <c r="H44" s="24">
        <v>11909</v>
      </c>
      <c r="I44" s="22">
        <v>1000</v>
      </c>
      <c r="J44" s="22">
        <f>Таблица3[[#This Row],[Столбец5]]*14</f>
        <v>166726</v>
      </c>
      <c r="K44" s="22">
        <f>IF(Таблица3[[#This Row],[Столбец7]]*5/100&gt;10000,10000,Таблица3[[#This Row],[Столбец7]]*5/100)</f>
        <v>8336.2999999999993</v>
      </c>
      <c r="L44" s="37">
        <f>_xlfn.FLOOR.MATH(Таблица3[[#This Row],[Столбец7]]+Таблица3[[#This Row],[Столбец8]],1000)</f>
        <v>175000</v>
      </c>
    </row>
    <row r="45" spans="1:12" x14ac:dyDescent="0.25">
      <c r="A45" s="25" t="str">
        <f>'Анализ конкурентов'!A45</f>
        <v>16 Pro Max</v>
      </c>
      <c r="B45" s="26">
        <f>'Анализ конкурентов'!B45</f>
        <v>1</v>
      </c>
      <c r="C45" s="25">
        <f>IF('Анализ конкурентов'!C45=0,0,MEDIAN('Анализ конкурентов'!C45,'Анализ конкурентов'!G45)*1000)</f>
        <v>223000</v>
      </c>
      <c r="D45" s="25">
        <v>263000</v>
      </c>
      <c r="E45" s="27">
        <f>IF('Анализ конкурентов'!H45=0,0,MEDIAN('Анализ конкурентов'!H45,'Анализ конкурентов'!L45)*1000)</f>
        <v>0</v>
      </c>
      <c r="F45" s="38">
        <f>IF('Анализ конкурентов'!R45=0,0,MEDIAN('Анализ конкурентов'!R45,'Анализ конкурентов'!V45)*1000)</f>
        <v>227500</v>
      </c>
      <c r="G45" s="27">
        <f>IF('Анализ конкурентов'!M45=0,0,MEDIAN('Анализ конкурентов'!M45,'Анализ конкурентов'!Q45)*1000)</f>
        <v>198000</v>
      </c>
      <c r="H45" s="27">
        <v>14099</v>
      </c>
      <c r="I45" s="25">
        <v>1000</v>
      </c>
      <c r="J45" s="25">
        <f>Таблица3[[#This Row],[Столбец5]]*14</f>
        <v>197386</v>
      </c>
      <c r="K45" s="25">
        <f>IF(Таблица3[[#This Row],[Столбец7]]*5/100&gt;10000,10000,Таблица3[[#This Row],[Столбец7]]*5/100)</f>
        <v>9869.2999999999993</v>
      </c>
      <c r="L45" s="38">
        <f>_xlfn.FLOOR.MATH(Таблица3[[#This Row],[Столбец7]]+Таблица3[[#This Row],[Столбец8]],1000)</f>
        <v>207000</v>
      </c>
    </row>
    <row r="46" spans="1:12" hidden="1" x14ac:dyDescent="0.25">
      <c r="A46" s="28" t="str">
        <f>'Анализ конкурентов'!A46</f>
        <v>AirPods</v>
      </c>
      <c r="B46" s="29" t="str">
        <f>'Анализ конкурентов'!B46</f>
        <v>Pro2</v>
      </c>
      <c r="C46" s="28">
        <f>IF('Анализ конкурентов'!C46=0,0,MEDIAN('Анализ конкурентов'!C46,'Анализ конкурентов'!G46)*1000)</f>
        <v>24000</v>
      </c>
      <c r="D46" s="28">
        <v>26000</v>
      </c>
      <c r="E46" s="30">
        <f>IF('Анализ конкурентов'!H46=0,0,MEDIAN('Анализ конкурентов'!H46,'Анализ конкурентов'!L46)*1000)</f>
        <v>0</v>
      </c>
      <c r="F46" s="30">
        <f>IF('Анализ конкурентов'!R46=0,0,MEDIAN('Анализ конкурентов'!R46,'Анализ конкурентов'!V46)*1000)</f>
        <v>0</v>
      </c>
      <c r="G46" s="30">
        <f>IF('Анализ конкурентов'!M46=0,0,MEDIAN('Анализ конкурентов'!M46,'Анализ конкурентов'!Q46)*1000)</f>
        <v>0</v>
      </c>
      <c r="H46" s="30"/>
      <c r="I46" s="28">
        <v>1000</v>
      </c>
      <c r="J46" s="28">
        <f>Таблица3[[#This Row],[Столбец5]]*14</f>
        <v>0</v>
      </c>
      <c r="K46" s="28">
        <f>IF(Таблица3[[#This Row],[Столбец7]]*5/100&gt;10000,10000,Таблица3[[#This Row],[Столбец7]]*5/100)</f>
        <v>0</v>
      </c>
      <c r="L46" s="27">
        <f>_xlfn.FLOOR.MATH(Таблица3[[#This Row],[Столбец7]]+Таблица3[[#This Row],[Столбец8]],1000)</f>
        <v>0</v>
      </c>
    </row>
    <row r="47" spans="1:12" hidden="1" x14ac:dyDescent="0.25">
      <c r="A47" s="28" t="str">
        <f>'Анализ конкурентов'!A47</f>
        <v>AirPods</v>
      </c>
      <c r="B47" s="29" t="str">
        <f>'Анализ конкурентов'!B47</f>
        <v>Max</v>
      </c>
      <c r="C47" s="28">
        <f>IF('Анализ конкурентов'!C47=0,0,MEDIAN('Анализ конкурентов'!C47,'Анализ конкурентов'!G47)*1000)</f>
        <v>28500</v>
      </c>
      <c r="D47" s="28">
        <v>62000</v>
      </c>
      <c r="E47" s="30">
        <f>IF('Анализ конкурентов'!H47=0,0,MEDIAN('Анализ конкурентов'!H47,'Анализ конкурентов'!L47)*1000)</f>
        <v>0</v>
      </c>
      <c r="F47" s="30">
        <f>IF('Анализ конкурентов'!R47=0,0,MEDIAN('Анализ конкурентов'!R47,'Анализ конкурентов'!V47)*1000)</f>
        <v>0</v>
      </c>
      <c r="G47" s="30">
        <f>IF('Анализ конкурентов'!M47=0,0,MEDIAN('Анализ конкурентов'!M47,'Анализ конкурентов'!Q47)*1000)</f>
        <v>0</v>
      </c>
      <c r="H47" s="30"/>
      <c r="I47" s="28">
        <v>1000</v>
      </c>
      <c r="J47" s="28">
        <f>Таблица3[[#This Row],[Столбец5]]*14</f>
        <v>0</v>
      </c>
      <c r="K47" s="28">
        <f>IF(Таблица3[[#This Row],[Столбец7]]*5/100&gt;10000,10000,Таблица3[[#This Row],[Столбец7]]*5/100)</f>
        <v>0</v>
      </c>
      <c r="L47" s="27">
        <f>_xlfn.FLOOR.MATH(Таблица3[[#This Row],[Столбец7]]+Таблица3[[#This Row],[Столбец8]],1000)</f>
        <v>0</v>
      </c>
    </row>
    <row r="48" spans="1:12" hidden="1" x14ac:dyDescent="0.25">
      <c r="A48" s="25" t="str">
        <f>'Анализ конкурентов'!A48</f>
        <v>AirPods</v>
      </c>
      <c r="B48" s="26">
        <f>'Анализ конкурентов'!B48</f>
        <v>4</v>
      </c>
      <c r="C48" s="25">
        <f>IF('Анализ конкурентов'!C48=0,0,MEDIAN('Анализ конкурентов'!C48,'Анализ конкурентов'!G48)*1000)</f>
        <v>17000</v>
      </c>
      <c r="D48" s="25">
        <v>27000</v>
      </c>
      <c r="E48" s="27">
        <f>IF('Анализ конкурентов'!H48=0,0,MEDIAN('Анализ конкурентов'!H48,'Анализ конкурентов'!L48)*1000)</f>
        <v>0</v>
      </c>
      <c r="F48" s="27">
        <f>IF('Анализ конкурентов'!R48=0,0,MEDIAN('Анализ конкурентов'!R48,'Анализ конкурентов'!V48)*1000)</f>
        <v>0</v>
      </c>
      <c r="G48" s="27">
        <f>IF('Анализ конкурентов'!M48=0,0,MEDIAN('Анализ конкурентов'!M48,'Анализ конкурентов'!Q48)*1000)</f>
        <v>0</v>
      </c>
      <c r="H48" s="27"/>
      <c r="I48" s="25">
        <v>1000</v>
      </c>
      <c r="J48" s="25">
        <f>Таблица3[[#This Row],[Столбец5]]*14</f>
        <v>0</v>
      </c>
      <c r="K48" s="25">
        <f>IF(Таблица3[[#This Row],[Столбец7]]*5/100&gt;10000,10000,Таблица3[[#This Row],[Столбец7]]*5/100)</f>
        <v>0</v>
      </c>
      <c r="L48" s="27">
        <f>_xlfn.FLOOR.MATH(Таблица3[[#This Row],[Столбец7]]+Таблица3[[#This Row],[Столбец8]],1000)</f>
        <v>0</v>
      </c>
    </row>
  </sheetData>
  <mergeCells count="3">
    <mergeCell ref="H1:K1"/>
    <mergeCell ref="A1:B1"/>
    <mergeCell ref="C1:D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85B5-4512-473E-AF91-F9E74669EFDA}">
  <dimension ref="A1:G20"/>
  <sheetViews>
    <sheetView tabSelected="1" workbookViewId="0">
      <selection activeCell="D21" sqref="D21"/>
    </sheetView>
  </sheetViews>
  <sheetFormatPr defaultRowHeight="15" x14ac:dyDescent="0.25"/>
  <cols>
    <col min="1" max="1" width="35.7109375" style="55" customWidth="1"/>
    <col min="2" max="2" width="15.7109375" style="54" customWidth="1"/>
    <col min="3" max="7" width="20.7109375" style="54" customWidth="1"/>
  </cols>
  <sheetData>
    <row r="1" spans="1:7" x14ac:dyDescent="0.25">
      <c r="A1" s="56" t="s">
        <v>34</v>
      </c>
      <c r="B1" s="57" t="s">
        <v>50</v>
      </c>
      <c r="C1" s="57" t="s">
        <v>51</v>
      </c>
      <c r="D1" s="57" t="s">
        <v>42</v>
      </c>
      <c r="E1" s="57" t="s">
        <v>53</v>
      </c>
      <c r="F1" s="57" t="s">
        <v>28</v>
      </c>
      <c r="G1" s="57" t="s">
        <v>52</v>
      </c>
    </row>
    <row r="2" spans="1:7" x14ac:dyDescent="0.25">
      <c r="A2" s="55" t="s">
        <v>43</v>
      </c>
      <c r="B2" s="54">
        <f>(Таблица6[[#This Row],[Стоимость в юанях, ¥]]+Таблица6[[#This Row],[Комиссия, ₽]])*12.7+Таблица6[[#This Row],[Доставка, ₽]]</f>
        <v>58160.5</v>
      </c>
      <c r="C2" s="54">
        <v>67999</v>
      </c>
      <c r="E2" s="54">
        <v>4300</v>
      </c>
      <c r="F2" s="54">
        <f t="shared" ref="F2:F18" si="0">410*2</f>
        <v>820</v>
      </c>
      <c r="G2" s="54">
        <f>Таблица6[[#This Row],[Стоимость в юанях, ¥]]*5/100</f>
        <v>215</v>
      </c>
    </row>
    <row r="3" spans="1:7" x14ac:dyDescent="0.25">
      <c r="A3" s="55" t="s">
        <v>44</v>
      </c>
      <c r="B3" s="54">
        <f>(Таблица6[[#This Row],[Стоимость в юанях, ¥]]+Таблица6[[#This Row],[Комиссия, ₽]])*12.7+Таблица6[[#This Row],[Доставка, ₽]]</f>
        <v>72829</v>
      </c>
      <c r="C3" s="54">
        <v>81799</v>
      </c>
      <c r="E3" s="54">
        <v>5400</v>
      </c>
      <c r="F3" s="54">
        <f t="shared" si="0"/>
        <v>820</v>
      </c>
      <c r="G3" s="54">
        <f>Таблица6[[#This Row],[Стоимость в юанях, ¥]]*5/100</f>
        <v>270</v>
      </c>
    </row>
    <row r="4" spans="1:7" ht="14.25" customHeight="1" x14ac:dyDescent="0.25">
      <c r="A4" s="55" t="s">
        <v>35</v>
      </c>
      <c r="B4" s="54">
        <f>(Таблица6[[#This Row],[Стоимость в юанях, ¥]]+Таблица6[[#This Row],[Комиссия, ₽]])*12.7+Таблица6[[#This Row],[Доставка, ₽]]</f>
        <v>67495</v>
      </c>
      <c r="C4" s="54">
        <v>76999</v>
      </c>
      <c r="E4" s="54">
        <v>5000</v>
      </c>
      <c r="F4" s="54">
        <f t="shared" si="0"/>
        <v>820</v>
      </c>
      <c r="G4" s="54">
        <f>Таблица6[[#This Row],[Стоимость в юанях, ¥]]*5/100</f>
        <v>250</v>
      </c>
    </row>
    <row r="5" spans="1:7" x14ac:dyDescent="0.25">
      <c r="A5" s="55" t="s">
        <v>36</v>
      </c>
      <c r="B5" s="58">
        <f>(Таблица6[[#This Row],[Стоимость в юанях, ¥]]+Таблица6[[#This Row],[Комиссия, ₽]])*12.7+Таблица6[[#This Row],[Доставка, ₽]]</f>
        <v>75496</v>
      </c>
      <c r="C5" s="54">
        <v>89999</v>
      </c>
      <c r="E5" s="54">
        <v>5600</v>
      </c>
      <c r="F5" s="58">
        <f t="shared" si="0"/>
        <v>820</v>
      </c>
      <c r="G5" s="58">
        <f>Таблица6[[#This Row],[Стоимость в юанях, ¥]]*5/100</f>
        <v>280</v>
      </c>
    </row>
    <row r="6" spans="1:7" x14ac:dyDescent="0.25">
      <c r="A6" s="55" t="s">
        <v>37</v>
      </c>
      <c r="B6" s="58">
        <f>(Таблица6[[#This Row],[Стоимость в юанях, ¥]]+Таблица6[[#This Row],[Комиссия, ₽]])*12.7+Таблица6[[#This Row],[Доставка, ₽]]</f>
        <v>84830.5</v>
      </c>
      <c r="C6" s="54">
        <v>99599</v>
      </c>
      <c r="E6" s="54">
        <v>6300</v>
      </c>
      <c r="F6" s="58">
        <f t="shared" si="0"/>
        <v>820</v>
      </c>
      <c r="G6" s="58">
        <f>Таблица6[[#This Row],[Стоимость в юанях, ¥]]*5/100</f>
        <v>315</v>
      </c>
    </row>
    <row r="7" spans="1:7" x14ac:dyDescent="0.25">
      <c r="A7" s="55" t="s">
        <v>38</v>
      </c>
      <c r="B7" s="58">
        <f>(Таблица6[[#This Row],[Стоимость в юанях, ¥]]+Таблица6[[#This Row],[Комиссия, ₽]])*12.7+Таблица6[[#This Row],[Доставка, ₽]]</f>
        <v>100832.5</v>
      </c>
      <c r="C7" s="54">
        <v>118999</v>
      </c>
      <c r="E7" s="54">
        <v>7500</v>
      </c>
      <c r="F7" s="58">
        <f t="shared" si="0"/>
        <v>820</v>
      </c>
      <c r="G7" s="58">
        <f>Таблица6[[#This Row],[Стоимость в юанях, ¥]]*5/100</f>
        <v>375</v>
      </c>
    </row>
    <row r="8" spans="1:7" x14ac:dyDescent="0.25">
      <c r="A8" s="55" t="s">
        <v>41</v>
      </c>
      <c r="B8" s="58">
        <f>(Таблица6[[#This Row],[Стоимость в юанях, ¥]]+Таблица6[[#This Row],[Комиссия, ₽]])*12.7+Таблица6[[#This Row],[Доставка, ₽]]</f>
        <v>953.35</v>
      </c>
      <c r="E8" s="54">
        <v>10</v>
      </c>
      <c r="F8" s="58">
        <f t="shared" si="0"/>
        <v>820</v>
      </c>
      <c r="G8" s="58">
        <f>Таблица6[[#This Row],[Стоимость в юанях, ¥]]*5/100</f>
        <v>0.5</v>
      </c>
    </row>
    <row r="9" spans="1:7" hidden="1" x14ac:dyDescent="0.25">
      <c r="A9" s="55" t="s">
        <v>39</v>
      </c>
      <c r="B9" s="58">
        <f>(Таблица6[[#This Row],[Стоимость в юанях, ¥]]+Таблица6[[#This Row],[Комиссия, ₽]])*12.7+Таблица6[[#This Row],[Доставка, ₽]]</f>
        <v>111500.5</v>
      </c>
      <c r="C9" s="54">
        <v>131999</v>
      </c>
      <c r="E9" s="54">
        <v>8300</v>
      </c>
      <c r="F9" s="58">
        <f t="shared" si="0"/>
        <v>820</v>
      </c>
      <c r="G9" s="58">
        <f>Таблица6[[#This Row],[Стоимость в юанях, ¥]]*5/100</f>
        <v>415</v>
      </c>
    </row>
    <row r="10" spans="1:7" x14ac:dyDescent="0.25">
      <c r="A10" s="55" t="s">
        <v>40</v>
      </c>
      <c r="B10" s="58">
        <f>(Таблица6[[#This Row],[Стоимость в юанях, ¥]]+Таблица6[[#This Row],[Комиссия, ₽]])*12.7+Таблица6[[#This Row],[Доставка, ₽]]</f>
        <v>127502.5</v>
      </c>
      <c r="C10" s="54">
        <v>190999</v>
      </c>
      <c r="E10" s="54">
        <v>9500</v>
      </c>
      <c r="F10" s="58">
        <f t="shared" si="0"/>
        <v>820</v>
      </c>
      <c r="G10" s="58">
        <f>Таблица6[[#This Row],[Стоимость в юанях, ¥]]*5/100</f>
        <v>475</v>
      </c>
    </row>
    <row r="11" spans="1:7" x14ac:dyDescent="0.25">
      <c r="A11" s="55" t="s">
        <v>55</v>
      </c>
      <c r="B11" s="58">
        <f>(Таблица6[[#This Row],[Стоимость в юанях, ¥]]+Таблица6[[#This Row],[Комиссия, ₽]])*12.7+Таблица6[[#This Row],[Доставка, ₽]]</f>
        <v>22156</v>
      </c>
      <c r="C11" s="54" t="s">
        <v>57</v>
      </c>
      <c r="E11" s="54">
        <v>1600</v>
      </c>
      <c r="F11" s="58">
        <f t="shared" si="0"/>
        <v>820</v>
      </c>
      <c r="G11" s="58">
        <f>Таблица6[[#This Row],[Стоимость в юанях, ¥]]*5/100</f>
        <v>80</v>
      </c>
    </row>
    <row r="12" spans="1:7" x14ac:dyDescent="0.25">
      <c r="A12" s="55" t="s">
        <v>48</v>
      </c>
      <c r="B12" s="58">
        <f>(Таблица6[[#This Row],[Стоимость в юанях, ¥]]+Таблица6[[#This Row],[Комиссия, ₽]])*12.7+Таблица6[[#This Row],[Доставка, ₽]]</f>
        <v>34157.5</v>
      </c>
      <c r="C12" s="54">
        <v>39999</v>
      </c>
      <c r="E12" s="54">
        <v>2500</v>
      </c>
      <c r="F12" s="58">
        <f t="shared" si="0"/>
        <v>820</v>
      </c>
      <c r="G12" s="58">
        <f>Таблица6[[#This Row],[Стоимость в юанях, ¥]]*5/100</f>
        <v>125</v>
      </c>
    </row>
    <row r="13" spans="1:7" x14ac:dyDescent="0.25">
      <c r="A13" s="55" t="s">
        <v>47</v>
      </c>
      <c r="B13" s="58">
        <f>(Таблица6[[#This Row],[Стоимость в юанях, ¥]]+Таблица6[[#This Row],[Комиссия, ₽]])*12.7+Таблица6[[#This Row],[Доставка, ₽]]</f>
        <v>50159.5</v>
      </c>
      <c r="C13" s="54">
        <v>51999</v>
      </c>
      <c r="E13" s="54">
        <v>3700</v>
      </c>
      <c r="F13" s="58">
        <f t="shared" si="0"/>
        <v>820</v>
      </c>
      <c r="G13" s="58">
        <f>Таблица6[[#This Row],[Стоимость в юанях, ¥]]*5/100</f>
        <v>185</v>
      </c>
    </row>
    <row r="14" spans="1:7" x14ac:dyDescent="0.25">
      <c r="A14" s="55" t="s">
        <v>46</v>
      </c>
      <c r="B14" s="58">
        <f>(Таблица6[[#This Row],[Стоимость в юанях, ¥]]+Таблица6[[#This Row],[Комиссия, ₽]])*12.7+Таблица6[[#This Row],[Доставка, ₽]]</f>
        <v>64828</v>
      </c>
      <c r="C14" s="54">
        <v>70999</v>
      </c>
      <c r="E14" s="54">
        <v>4800</v>
      </c>
      <c r="F14" s="58">
        <f t="shared" si="0"/>
        <v>820</v>
      </c>
      <c r="G14" s="58">
        <f>Таблица6[[#This Row],[Стоимость в юанях, ¥]]*5/100</f>
        <v>240</v>
      </c>
    </row>
    <row r="15" spans="1:7" ht="14.25" customHeight="1" x14ac:dyDescent="0.25">
      <c r="A15" s="55" t="s">
        <v>49</v>
      </c>
      <c r="B15" s="58">
        <f>(Таблица6[[#This Row],[Стоимость в юанях, ¥]]+Таблица6[[#This Row],[Комиссия, ₽]])*12.7+Таблица6[[#This Row],[Доставка, ₽]]</f>
        <v>11688.025</v>
      </c>
      <c r="C15" s="54">
        <v>19199</v>
      </c>
      <c r="E15" s="54">
        <v>815</v>
      </c>
      <c r="F15" s="58">
        <f t="shared" si="0"/>
        <v>820</v>
      </c>
      <c r="G15" s="58">
        <f>Таблица6[[#This Row],[Стоимость в юанях, ¥]]*5/100</f>
        <v>40.75</v>
      </c>
    </row>
    <row r="16" spans="1:7" x14ac:dyDescent="0.25">
      <c r="A16" s="55" t="s">
        <v>54</v>
      </c>
      <c r="B16" s="58">
        <f>(Таблица6[[#This Row],[Стоимость в юанях, ¥]]+Таблица6[[#This Row],[Комиссия, ₽]])*12.7+Таблица6[[#This Row],[Доставка, ₽]]</f>
        <v>11488</v>
      </c>
      <c r="C16" s="54">
        <v>14799</v>
      </c>
      <c r="E16" s="54">
        <v>800</v>
      </c>
      <c r="F16" s="58">
        <f t="shared" si="0"/>
        <v>820</v>
      </c>
      <c r="G16" s="58">
        <f>Таблица6[[#This Row],[Стоимость в юанях, ¥]]*5/100</f>
        <v>40</v>
      </c>
    </row>
    <row r="17" spans="1:7" x14ac:dyDescent="0.25">
      <c r="A17" s="55" t="s">
        <v>45</v>
      </c>
      <c r="B17" s="58">
        <f>(Таблица6[[#This Row],[Стоимость в юанях, ¥]]+Таблица6[[#This Row],[Комиссия, ₽]])*12.7+Таблица6[[#This Row],[Доставка, ₽]]</f>
        <v>15488.5</v>
      </c>
      <c r="C17" s="54">
        <v>19199</v>
      </c>
      <c r="E17" s="54">
        <v>1100</v>
      </c>
      <c r="F17" s="58">
        <f t="shared" si="0"/>
        <v>820</v>
      </c>
      <c r="G17" s="58">
        <f>Таблица6[[#This Row],[Стоимость в юанях, ¥]]*5/100</f>
        <v>55</v>
      </c>
    </row>
    <row r="18" spans="1:7" x14ac:dyDescent="0.25">
      <c r="A18" s="55" t="s">
        <v>56</v>
      </c>
      <c r="B18" s="58">
        <f>(Таблица6[[#This Row],[Стоимость в юанях, ¥]]+Таблица6[[#This Row],[Комиссия, ₽]])*12.7+Таблица6[[#This Row],[Доставка, ₽]]</f>
        <v>16822</v>
      </c>
      <c r="C18" s="54" t="s">
        <v>57</v>
      </c>
      <c r="E18" s="54">
        <v>1200</v>
      </c>
      <c r="F18" s="58">
        <f t="shared" si="0"/>
        <v>820</v>
      </c>
      <c r="G18" s="58">
        <f>Таблица6[[#This Row],[Стоимость в юанях, ¥]]*5/100</f>
        <v>60</v>
      </c>
    </row>
    <row r="19" spans="1:7" x14ac:dyDescent="0.25">
      <c r="B19" s="58"/>
      <c r="F19" s="58"/>
      <c r="G19" s="58"/>
    </row>
    <row r="20" spans="1:7" x14ac:dyDescent="0.25">
      <c r="B20" s="58"/>
      <c r="F20" s="58"/>
      <c r="G20" s="58"/>
    </row>
  </sheetData>
  <phoneticPr fontId="2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Анализ конкурентов</vt:lpstr>
      <vt:lpstr>Расчёт стоимости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</dc:creator>
  <cp:lastModifiedBy>Gleb Bortsov</cp:lastModifiedBy>
  <dcterms:created xsi:type="dcterms:W3CDTF">2015-06-05T18:19:34Z</dcterms:created>
  <dcterms:modified xsi:type="dcterms:W3CDTF">2025-09-01T07:45:25Z</dcterms:modified>
</cp:coreProperties>
</file>