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<sst xmlns="http://schemas.openxmlformats.org/spreadsheetml/2006/main" count="177" uniqueCount="94">
  <si>
    <t>Equipo</t>
  </si>
  <si>
    <t>Gama</t>
  </si>
  <si>
    <t>Componente</t>
  </si>
  <si>
    <t>Modelo</t>
  </si>
  <si>
    <t>Especificaciones</t>
  </si>
  <si>
    <t>Precio (MXN)</t>
  </si>
  <si>
    <t>Amazon MX</t>
  </si>
  <si>
    <t>Mercado Libre</t>
  </si>
  <si>
    <t>Cyberpuerta</t>
  </si>
  <si>
    <t>Baja (Intel)</t>
  </si>
  <si>
    <t>Procesador</t>
  </si>
  <si>
    <t>Intel Pentium Gold G6400</t>
  </si>
  <si>
    <t>2C/4T - 4.0 GHz - UHD 610</t>
  </si>
  <si>
    <t>Placa madre</t>
  </si>
  <si>
    <t>Gigabyte H410M-H</t>
  </si>
  <si>
    <t>LGA 1200 - Intel H410</t>
  </si>
  <si>
    <t>RAM</t>
  </si>
  <si>
    <t>8GB DDR4 2666MHz (1x8GB)</t>
  </si>
  <si>
    <t>-</t>
  </si>
  <si>
    <t>Almacenamiento</t>
  </si>
  <si>
    <t>SSD 240GB SATA III</t>
  </si>
  <si>
    <t>550/500 MB/s</t>
  </si>
  <si>
    <t>Fuente de poder</t>
  </si>
  <si>
    <t>EVGA 450W 80+ Bronze</t>
  </si>
  <si>
    <t>Certificación 80+ Bronze</t>
  </si>
  <si>
    <t>Gabinete</t>
  </si>
  <si>
    <t>Genérico ATX</t>
  </si>
  <si>
    <t>1x 120mm fan</t>
  </si>
  <si>
    <t>Baja (AMD)</t>
  </si>
  <si>
    <t>AMD Ryzen 3 3200G</t>
  </si>
  <si>
    <t>4C/4T - Vega 8</t>
  </si>
  <si>
    <t>Gigabyte B450M DS3H</t>
  </si>
  <si>
    <t>AM4 - B450</t>
  </si>
  <si>
    <t>8GB DDR4 3200MHz (1x8GB)</t>
  </si>
  <si>
    <t>SSD 480GB SATA III</t>
  </si>
  <si>
    <t>560/530 MB/s</t>
  </si>
  <si>
    <t>Corsair CV450 80+ Bronze</t>
  </si>
  <si>
    <t>Media (Intel)</t>
  </si>
  <si>
    <t>Intel Core i5-11400</t>
  </si>
  <si>
    <t>6C/12T - UHD 730</t>
  </si>
  <si>
    <t>MSI B560M-A PRO</t>
  </si>
  <si>
    <t>LGA 1200 - B560</t>
  </si>
  <si>
    <t>16GB DDR4 3200MHz (2x8GB)</t>
  </si>
  <si>
    <t>SSD 1TB NVMe PCIe 3.0</t>
  </si>
  <si>
    <t>2400/1800 MB/s</t>
  </si>
  <si>
    <t>Seasonic S12III 550W</t>
  </si>
  <si>
    <t>80+ Bronze</t>
  </si>
  <si>
    <t>Tarjeta gráfica</t>
  </si>
  <si>
    <t>NVIDIA RTX 3060</t>
  </si>
  <si>
    <t>12GB GDDR6</t>
  </si>
  <si>
    <t>Cooler Master MB311L</t>
  </si>
  <si>
    <t>2x120mm ARGB</t>
  </si>
  <si>
    <t>Media (AMD)</t>
  </si>
  <si>
    <t>AMD Ryzen 5 5600X</t>
  </si>
  <si>
    <t>6C/12T - Sin iGPU</t>
  </si>
  <si>
    <t>Gigabyte B550 AORUS ELITE</t>
  </si>
  <si>
    <t>AM4 - B550</t>
  </si>
  <si>
    <t>16GB DDR4 3600MHz (2x8GB)</t>
  </si>
  <si>
    <t>2400/1950 MB/s</t>
  </si>
  <si>
    <t>Corsair CX650M</t>
  </si>
  <si>
    <t>80+ Bronze Semimodular</t>
  </si>
  <si>
    <t>AMD RX 6600</t>
  </si>
  <si>
    <t>8GB GDDR6</t>
  </si>
  <si>
    <t>Phanteks Eclipse P300A</t>
  </si>
  <si>
    <t>1x120mm fan</t>
  </si>
  <si>
    <t>Alta (Intel)</t>
  </si>
  <si>
    <t>Intel Core i7-10700K</t>
  </si>
  <si>
    <t>8C/16T - UHD 630</t>
  </si>
  <si>
    <t>MSI MPG Z490 Gaming Plus</t>
  </si>
  <si>
    <t>LGA 1200 - Z490</t>
  </si>
  <si>
    <t>32GB DDR4 3200MHz (2x16GB)</t>
  </si>
  <si>
    <t>2400 MB/s</t>
  </si>
  <si>
    <t>HDD 2TB 7200 RPM</t>
  </si>
  <si>
    <t>SATA III</t>
  </si>
  <si>
    <t>EVGA 750W 80+ Gold</t>
  </si>
  <si>
    <t>Certificación Gold</t>
  </si>
  <si>
    <t>NVIDIA RTX 3070</t>
  </si>
  <si>
    <t>Lian Li Lancool 215</t>
  </si>
  <si>
    <t>2x200mm + 1x120mm</t>
  </si>
  <si>
    <t>Alta (AMD)</t>
  </si>
  <si>
    <t>AMD Ryzen 9 5900X</t>
  </si>
  <si>
    <t>12C/24T - Sin iGPU</t>
  </si>
  <si>
    <t>MSI MPG X570S EDGE MAX</t>
  </si>
  <si>
    <t>AM4 - X570</t>
  </si>
  <si>
    <t>32GB DDR4 3600MHz (2x16GB)</t>
  </si>
  <si>
    <t>SSD 1TB NVMe PCIe 4.0</t>
  </si>
  <si>
    <t>5000 MB/s</t>
  </si>
  <si>
    <t>SSD 2TB SATA III</t>
  </si>
  <si>
    <t>560 MB/s</t>
  </si>
  <si>
    <t>EVGA 850W 80+ Gold</t>
  </si>
  <si>
    <t>AMD RX 6800 XT</t>
  </si>
  <si>
    <t>16GB GDDR6</t>
  </si>
  <si>
    <t>Corsair 4000D Airflow</t>
  </si>
  <si>
    <t>2x120mm fans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</si>
</sst>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.00_-;\-&quot;$&quot;* #,##0.00_-;_-&quot;$&quot;* &quot;-&quot;??_-;_-@"/>
  </numFmts>
  <fonts count="10">
    <font>
      <sz val="11.0"/>
      <color theme="1"/>
      <name val="Calibri"/>
      <scheme val="minor"/>
    </font>
    <font>
      <sz val="9.0"/>
      <color rgb="FFFFFFFF"/>
      <name val="Courier New"/>
    </font>
    <font>
      <b/>
      <sz val="11.0"/>
      <color rgb="FF44546A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C6EFCE"/>
        <bgColor rgb="FFC6EFCE"/>
      </patternFill>
    </fill>
  </fills>
  <borders count="4">
    <border/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0" fillId="0" fontId="2" numFmtId="15" xfId="0" applyFont="1" applyNumberFormat="1"/>
    <xf borderId="1" fillId="2" fontId="3" numFmtId="164" xfId="0" applyBorder="1" applyFill="1" applyFont="1" applyNumberFormat="1"/>
    <xf borderId="1" fillId="2" fontId="4" numFmtId="164" xfId="0" applyBorder="1" applyFont="1" applyNumberFormat="1"/>
    <xf borderId="2" fillId="3" fontId="3" numFmtId="0" xfId="0" applyBorder="1" applyFill="1" applyFont="1"/>
    <xf borderId="2" fillId="3" fontId="3" numFmtId="164" xfId="0" applyBorder="1" applyFont="1" applyNumberFormat="1"/>
    <xf borderId="2" fillId="3" fontId="5" numFmtId="0" xfId="0" applyBorder="1" applyFont="1"/>
    <xf borderId="1" fillId="4" fontId="3" numFmtId="0" xfId="0" applyBorder="1" applyFill="1" applyFont="1"/>
    <xf borderId="1" fillId="4" fontId="3" numFmtId="164" xfId="0" applyBorder="1" applyFont="1" applyNumberFormat="1"/>
    <xf borderId="1" fillId="4" fontId="6" numFmtId="0" xfId="0" applyBorder="1" applyFont="1"/>
    <xf borderId="3" fillId="5" fontId="3" numFmtId="0" xfId="0" applyBorder="1" applyFill="1" applyFont="1"/>
    <xf borderId="3" fillId="5" fontId="3" numFmtId="164" xfId="0" applyBorder="1" applyFont="1" applyNumberFormat="1"/>
    <xf borderId="3" fillId="5" fontId="7" numFmtId="0" xfId="0" applyBorder="1" applyFont="1"/>
    <xf borderId="1" fillId="6" fontId="3" numFmtId="0" xfId="0" applyBorder="1" applyFill="1" applyFont="1"/>
    <xf borderId="1" fillId="6" fontId="3" numFmtId="164" xfId="0" applyBorder="1" applyFont="1" applyNumberFormat="1"/>
    <xf borderId="1" fillId="6" fontId="8" numFmtId="0" xfId="0" applyBorder="1" applyFont="1"/>
    <xf borderId="1" fillId="7" fontId="3" numFmtId="0" xfId="0" applyBorder="1" applyFill="1" applyFont="1"/>
    <xf borderId="1" fillId="7" fontId="3" numFmtId="164" xfId="0" applyBorder="1" applyFont="1" applyNumberFormat="1"/>
    <xf borderId="1" fillId="7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7.71"/>
    <col customWidth="1" min="4" max="4" width="27.57"/>
    <col customWidth="1" min="5" max="5" width="24.57"/>
    <col customWidth="1" min="6" max="6" width="12.86"/>
    <col customWidth="1" min="7" max="7" width="11.57"/>
    <col customWidth="1" min="8" max="8" width="13.71"/>
    <col customWidth="1" min="9" max="9" width="13.43"/>
    <col customWidth="1" min="10" max="26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>
      <c r="A2" s="1">
        <v>1.0</v>
      </c>
      <c r="B2" s="4" t="s">
        <v>9</v>
      </c>
      <c r="C2" s="4" t="s">
        <v>10</v>
      </c>
      <c r="D2" s="4" t="s">
        <v>11</v>
      </c>
      <c r="E2" s="4" t="s">
        <v>12</v>
      </c>
      <c r="F2" s="4">
        <v>1190.0</v>
      </c>
      <c r="G2" s="5" t="str">
        <f>HYPERLINK("https://www.amazon.com.mx/Intel-Gold-Procesador-Cache-GFrecuencia/dp/B08H83YJ6N","Amazon")</f>
        <v>Amazon</v>
      </c>
      <c r="H2" s="5" t="str">
        <f>HYPERLINK("https://articulo.mercadolibre.com.mx/MLM-1540403846-procesador-intel-pentium-gold-g6400-4ghz-lga1200-_JM","ML")</f>
        <v>ML</v>
      </c>
      <c r="I2" s="5" t="str">
        <f>HYPERLINK("https://www.cyberpuerta.mx/Computo-Hardware/Componentes/Procesadores/Procesador-Intel-Pentium-Gold-G6400-4-0GHz-LGA-1200-BX80701G6400.html","Cyberpuerta")</f>
        <v>Cyberpuerta</v>
      </c>
    </row>
    <row r="3">
      <c r="A3" s="1">
        <v>1.0</v>
      </c>
      <c r="B3" s="4" t="s">
        <v>9</v>
      </c>
      <c r="C3" s="4" t="s">
        <v>13</v>
      </c>
      <c r="D3" s="4" t="s">
        <v>14</v>
      </c>
      <c r="E3" s="4" t="s">
        <v>15</v>
      </c>
      <c r="F3" s="4">
        <v>1020.0</v>
      </c>
      <c r="G3" s="5" t="str">
        <f>HYPERLINK("https://www.amazon.com.mx/Gigabyte-H410M-H-V2-Motherboard/dp/B089C3HZJ6","Amazon")</f>
        <v>Amazon</v>
      </c>
      <c r="H3" s="5" t="str">
        <f>HYPERLINK("https://articulo.mercadolibre.com.mx/MLM-1566612390-tarjeta-madre-gigabyte-h410m-h-lga-1200-_JM","ML")</f>
        <v>ML</v>
      </c>
      <c r="I3" s="5" t="str">
        <f>HYPERLINK("https://www.cyberpuerta.mx/Computo-Hardware/Componentes/Tarjetas-Madre/Tarjeta-Madre-Gigabyte-H410M-H-LGA-1200-Intel-H410.html","Cyberpuerta")</f>
        <v>Cyberpuerta</v>
      </c>
    </row>
    <row r="4">
      <c r="A4" s="1">
        <v>1.0</v>
      </c>
      <c r="B4" s="4" t="s">
        <v>9</v>
      </c>
      <c r="C4" s="4" t="s">
        <v>16</v>
      </c>
      <c r="D4" s="4" t="s">
        <v>17</v>
      </c>
      <c r="E4" s="4" t="s">
        <v>18</v>
      </c>
      <c r="F4" s="4">
        <v>425.0</v>
      </c>
      <c r="G4" s="5" t="str">
        <f>HYPERLINK("https://www.amazon.com.mx/Crucial-CT8G4DFS8266-Memoria-2666Mhz-PC4-21300/dp/B07ZPLM1R1","Amazon")</f>
        <v>Amazon</v>
      </c>
      <c r="H4" s="5" t="str">
        <f>HYPERLINK("https://articulo.mercadolibre.com.mx/MLM-1566612390-memoria-ram-8gb-ddr4-2666mhz-_JM","ML")</f>
        <v>ML</v>
      </c>
      <c r="I4" s="5" t="str">
        <f>HYPERLINK("https://www.cyberpuerta.mx/Computo-Hardware/Memorias-RAM/Memoria-RAM-Crucial-8GB-DDR4-2666MHz-CT8G4DFS8266.html","Cyberpuerta")</f>
        <v>Cyberpuerta</v>
      </c>
    </row>
    <row r="5">
      <c r="A5" s="1">
        <v>1.0</v>
      </c>
      <c r="B5" s="4" t="s">
        <v>9</v>
      </c>
      <c r="C5" s="4" t="s">
        <v>19</v>
      </c>
      <c r="D5" s="4" t="s">
        <v>20</v>
      </c>
      <c r="E5" s="4" t="s">
        <v>21</v>
      </c>
      <c r="F5" s="4">
        <v>510.0</v>
      </c>
      <c r="G5" s="5" t="str">
        <f>HYPERLINK("https://www.amazon.com.mx/Kingston-SA400S37-240G-Dispositivo-almacenamiento/dp/B078211KBB","Amazon")</f>
        <v>Amazon</v>
      </c>
      <c r="H5" s="5" t="str">
        <f>HYPERLINK("https://articulo.mercadolibre.com.mx/MLM-1566612390-ssd-240gb-sata-iii-_JM","ML")</f>
        <v>ML</v>
      </c>
      <c r="I5" s="5" t="str">
        <f>HYPERLINK("https://www.cyberpuerta.mx/Computo-Hardware/Discos-Duros-SSD/SSD/SSD-Kingston-240GB-SATA-III-A400-SA400S37-240G.html","Cyberpuerta")</f>
        <v>Cyberpuerta</v>
      </c>
    </row>
    <row r="6">
      <c r="A6" s="1">
        <v>1.0</v>
      </c>
      <c r="B6" s="4" t="s">
        <v>9</v>
      </c>
      <c r="C6" s="4" t="s">
        <v>22</v>
      </c>
      <c r="D6" s="4" t="s">
        <v>23</v>
      </c>
      <c r="E6" s="4" t="s">
        <v>24</v>
      </c>
      <c r="F6" s="4">
        <v>680.0</v>
      </c>
      <c r="G6" s="5" t="str">
        <f>HYPERLINK("https://www.amazon.com.mx/EVGA-W1-100-450-K3-Fuente-450-Watts/dp/B01N6TMN6M","Amazon")</f>
        <v>Amazon</v>
      </c>
      <c r="H6" s="5" t="str">
        <f>HYPERLINK("https://articulo.mercadolibre.com.mx/MLM-1566612390-fuente-de-poder-evga-450w-80-plus-bronze-_JM","ML")</f>
        <v>ML</v>
      </c>
      <c r="I6" s="5" t="str">
        <f>HYPERLINK("https://www.cyberpuerta.mx/Computo-Hardware/Componentes/Fuentes-de-Poder/Fuente-de-Poder-EVGA-450W-80-Plus-Bronze-100-W1-0450-K3.html","Cyberpuerta")</f>
        <v>Cyberpuerta</v>
      </c>
    </row>
    <row r="7">
      <c r="A7" s="1">
        <v>1.0</v>
      </c>
      <c r="B7" s="4" t="s">
        <v>9</v>
      </c>
      <c r="C7" s="4" t="s">
        <v>25</v>
      </c>
      <c r="D7" s="4" t="s">
        <v>26</v>
      </c>
      <c r="E7" s="4" t="s">
        <v>27</v>
      </c>
      <c r="F7" s="4">
        <v>510.0</v>
      </c>
      <c r="G7" s="5" t="str">
        <f>HYPERLINK("https://www.amazon.com.mx/Gabinete-Gamer-Genérico-USB3-0-Ventilador/dp/B07Y5Y8Y9Y","Amazon")</f>
        <v>Amazon</v>
      </c>
      <c r="H7" s="5" t="str">
        <f>HYPERLINK("https://articulo.mercadolibre.com.mx/MLM-1566612390-gabinete-atx-generico-_JM","ML")</f>
        <v>ML</v>
      </c>
      <c r="I7" s="5" t="str">
        <f>HYPERLINK("https://www.cyberpuerta.mx/Computo-Hardware/Gabinetes/Gabinete-Generico-ATX.html","Cyberpuerta")</f>
        <v>Cyberpuerta</v>
      </c>
    </row>
    <row r="8">
      <c r="A8" s="1">
        <v>2.0</v>
      </c>
      <c r="B8" s="6" t="s">
        <v>28</v>
      </c>
      <c r="C8" s="6" t="s">
        <v>10</v>
      </c>
      <c r="D8" s="6" t="s">
        <v>29</v>
      </c>
      <c r="E8" s="6" t="s">
        <v>30</v>
      </c>
      <c r="F8" s="7">
        <v>1530.0</v>
      </c>
      <c r="G8" s="8" t="str">
        <f>HYPERLINK("https://www.amazon.com.mx/AMD-Ryzen-3200G-Procesador-Radeon/dp/B07STGHZK8","Amazon")</f>
        <v>Amazon</v>
      </c>
      <c r="H8" s="8" t="str">
        <f>HYPERLINK("https://articulo.mercadolibre.com.mx/MLM-1566612390-procesador-amd-ryzen-3-3200g-_JM","ML")</f>
        <v>ML</v>
      </c>
      <c r="I8" s="8" t="str">
        <f>HYPERLINK("https://www.cyberpuerta.mx/Computo-Hardware/Componentes/Procesadores/Procesador-AMD-Ryzen-3-3200G-3-6GHz-4-0GHz-Turbo-AM4-Con-Graficos-Radeon-Vega-8-100-100000031BOX.html","Cyberpuerta")</f>
        <v>Cyberpuerta</v>
      </c>
    </row>
    <row r="9">
      <c r="A9" s="1">
        <v>2.0</v>
      </c>
      <c r="B9" s="6" t="s">
        <v>28</v>
      </c>
      <c r="C9" s="6" t="s">
        <v>13</v>
      </c>
      <c r="D9" s="6" t="s">
        <v>31</v>
      </c>
      <c r="E9" s="6" t="s">
        <v>32</v>
      </c>
      <c r="F9" s="7">
        <v>1190.0</v>
      </c>
      <c r="G9" s="8" t="str">
        <f>HYPERLINK("https://www.amazon.com.mx/Gigabyte-B450M-DS3H-Tarjeta-Madre/dp/B07FKNM3QJ","Amazon")</f>
        <v>Amazon</v>
      </c>
      <c r="H9" s="8" t="str">
        <f>HYPERLINK("https://articulo.mercadolibre.com.mx/MLM-1566612390-tarjeta-madre-gigabyte-b450m-ds3h-_JM","ML")</f>
        <v>ML</v>
      </c>
      <c r="I9" s="8" t="str">
        <f>HYPERLINK("https://www.cyberpuerta.mx/Computo-Hardware/Componentes/Tarjetas-Madre/Tarjeta-Madre-Gigabyte-B450M-DS3H-AMD-B450-AM4.html","Cyberpuerta")</f>
        <v>Cyberpuerta</v>
      </c>
    </row>
    <row r="10">
      <c r="A10" s="1">
        <v>2.0</v>
      </c>
      <c r="B10" s="6" t="s">
        <v>28</v>
      </c>
      <c r="C10" s="6" t="s">
        <v>16</v>
      </c>
      <c r="D10" s="6" t="s">
        <v>33</v>
      </c>
      <c r="E10" s="6" t="s">
        <v>18</v>
      </c>
      <c r="F10" s="7">
        <v>510.0</v>
      </c>
      <c r="G10" s="8" t="str">
        <f>HYPERLINK("https://www.amazon.com.mx/Corsair-CMK8GX4M1E3200C16-Vengeance-3200MHz-Desktop/dp/B07RM39V5F","Amazon")</f>
        <v>Amazon</v>
      </c>
      <c r="H10" s="8" t="str">
        <f>HYPERLINK("https://articulo.mercadolibre.com.mx/MLM-1566612390-memoria-ram-8gb-ddr4-3200mhz-_JM","ML")</f>
        <v>ML</v>
      </c>
      <c r="I10" s="8" t="str">
        <f>HYPERLINK("https://www.cyberpuerta.mx/Computo-Hardware/Memorias-RAM/Memoria-RAM-Corsair-8GB-DDR4-3200MHz-Vengeance-LPX-CMK8GX4M1E3200C16.html","Cyberpuerta")</f>
        <v>Cyberpuerta</v>
      </c>
    </row>
    <row r="11">
      <c r="A11" s="1">
        <v>2.0</v>
      </c>
      <c r="B11" s="6" t="s">
        <v>28</v>
      </c>
      <c r="C11" s="6" t="s">
        <v>19</v>
      </c>
      <c r="D11" s="6" t="s">
        <v>34</v>
      </c>
      <c r="E11" s="6" t="s">
        <v>35</v>
      </c>
      <c r="F11" s="7">
        <v>680.0</v>
      </c>
      <c r="G11" s="8" t="str">
        <f>HYPERLINK("https://www.amazon.com.mx/Kingston-SA400S37-480G-Dispositivo-almacenamiento/dp/B01N5IB20Q","Amazon")</f>
        <v>Amazon</v>
      </c>
      <c r="H11" s="8" t="str">
        <f>HYPERLINK("https://articulo.mercadolibre.com.mx/MLM-1566612390-ssd-480gb-sata-iii-_JM","ML")</f>
        <v>ML</v>
      </c>
      <c r="I11" s="8" t="str">
        <f>HYPERLINK("https://www.cyberpuerta.mx/Computo-Hardware/Discos-Duros-SSD/SSD/SSD-Kingston-480GB-SATA-III-A400-SA400S37-480G.html","Cyberpuerta")</f>
        <v>Cyberpuerta</v>
      </c>
    </row>
    <row r="12">
      <c r="A12" s="1">
        <v>2.0</v>
      </c>
      <c r="B12" s="6" t="s">
        <v>28</v>
      </c>
      <c r="C12" s="6" t="s">
        <v>22</v>
      </c>
      <c r="D12" s="6" t="s">
        <v>36</v>
      </c>
      <c r="E12" s="6" t="s">
        <v>24</v>
      </c>
      <c r="F12" s="7">
        <v>765.0</v>
      </c>
      <c r="G12" s="8" t="str">
        <f>HYPERLINK("https://www.amazon.com.mx/Corsair-CP-9020209-NA-CV-Fuente-alimentación/dp/B08HZ3Z4DQ","Amazon")</f>
        <v>Amazon</v>
      </c>
      <c r="H12" s="8" t="str">
        <f>HYPERLINK("https://articulo.mercadolibre.com.mx/MLM-1566612390-fuente-de-poder-corsair-cv450-80-plus-bronze-_JM","ML")</f>
        <v>ML</v>
      </c>
      <c r="I12" s="8" t="str">
        <f>HYPERLINK("https://www.cyberpuerta.mx/Computo-Hardware/Componentes/Fuentes-de-Poder/Fuente-de-Poder-Corsair-450W-80-Plus-Bronze-CV450-CP-9020209-NA.html","Cyberpuerta")</f>
        <v>Cyberpuerta</v>
      </c>
    </row>
    <row r="13">
      <c r="A13" s="1">
        <v>2.0</v>
      </c>
      <c r="B13" s="6" t="s">
        <v>28</v>
      </c>
      <c r="C13" s="6" t="s">
        <v>25</v>
      </c>
      <c r="D13" s="6" t="s">
        <v>26</v>
      </c>
      <c r="E13" s="6" t="s">
        <v>27</v>
      </c>
      <c r="F13" s="7">
        <v>510.0</v>
      </c>
      <c r="G13" s="8" t="str">
        <f>HYPERLINK("https://www.amazon.com.mx/Gabinete-Gamer-Genérico-USB3-0-Ventilador/dp/B07Y5Y8Y9Y","Amazon")</f>
        <v>Amazon</v>
      </c>
      <c r="H13" s="8" t="str">
        <f>HYPERLINK("https://articulo.mercadolibre.com.mx/MLM-1566612390-gabinete-atx-generico-_JM","ML")</f>
        <v>ML</v>
      </c>
      <c r="I13" s="8" t="str">
        <f>HYPERLINK("https://www.cyberpuerta.mx/Computo-Hardware/Gabinetes/Gabinete-Generico-ATX.html","Cyberpuerta")</f>
        <v>Cyberpuerta</v>
      </c>
    </row>
    <row r="14">
      <c r="A14" s="1">
        <v>3.0</v>
      </c>
      <c r="B14" s="9" t="s">
        <v>37</v>
      </c>
      <c r="C14" s="9" t="s">
        <v>10</v>
      </c>
      <c r="D14" s="9" t="s">
        <v>38</v>
      </c>
      <c r="E14" s="9" t="s">
        <v>39</v>
      </c>
      <c r="F14" s="10">
        <v>3060.0</v>
      </c>
      <c r="G14" s="11" t="str">
        <f>HYPERLINK("https://www.amazon.com.mx/Intel-i5-11400-Procesador-Cache-GFrecuencia/dp/B08X6SZ6GZ","Amazon")</f>
        <v>Amazon</v>
      </c>
      <c r="H14" s="11" t="str">
        <f>HYPERLINK("https://articulo.mercadolibre.com.mx/MLM-1566612390-procesador-intel-core-i5-11400-_JM","ML")</f>
        <v>ML</v>
      </c>
      <c r="I14" s="11" t="str">
        <f>HYPERLINK("https://www.cyberpuerta.mx/Computo-Hardware/Componentes/Procesadores/Procesador-Intel-Core-i5-11400-2-6GHz-4-4GHz-Turbo-LGA-1200-BX8070811400.html","Cyberpuerta")</f>
        <v>Cyberpuerta</v>
      </c>
    </row>
    <row r="15">
      <c r="A15" s="1">
        <v>3.0</v>
      </c>
      <c r="B15" s="9" t="s">
        <v>37</v>
      </c>
      <c r="C15" s="9" t="s">
        <v>13</v>
      </c>
      <c r="D15" s="9" t="s">
        <v>40</v>
      </c>
      <c r="E15" s="9" t="s">
        <v>41</v>
      </c>
      <c r="F15" s="10">
        <v>1700.0</v>
      </c>
      <c r="G15" s="11" t="str">
        <f>HYPERLINK("https://www.amazon.com.mx/MSI-B560M-PRO-Motherboard/dp/B08X6XK839","Amazon")</f>
        <v>Amazon</v>
      </c>
      <c r="H15" s="11" t="str">
        <f>HYPERLINK("https://articulo.mercadolibre.com.mx/MLM-1566612390-tarjeta-madre-msi-b560m-a-pro-_JM","ML")</f>
        <v>ML</v>
      </c>
      <c r="I15" s="11" t="str">
        <f>HYPERLINK("https://www.cyberpuerta.mx/Computo-Hardware/Componentes/Tarjetas-Madre/Tarjeta-Madre-MSI-B560M-A-PRO-LGA-1200-Intel-B560.html","Cyberpuerta")</f>
        <v>Cyberpuerta</v>
      </c>
    </row>
    <row r="16">
      <c r="A16" s="1">
        <v>3.0</v>
      </c>
      <c r="B16" s="9" t="s">
        <v>37</v>
      </c>
      <c r="C16" s="9" t="s">
        <v>16</v>
      </c>
      <c r="D16" s="9" t="s">
        <v>42</v>
      </c>
      <c r="E16" s="9" t="s">
        <v>18</v>
      </c>
      <c r="F16" s="10">
        <v>850.0</v>
      </c>
      <c r="G16" s="11" t="str">
        <f>HYPERLINK("https://www.amazon.com.mx/Corsair-CMK16GX4M2E3200C16-Vengeance-3200MHz-Desktop/dp/B07RM39V5F","Amazon")</f>
        <v>Amazon</v>
      </c>
      <c r="H16" s="11" t="str">
        <f>HYPERLINK("https://articulo.mercadolibre.com.mx/MLM-1566612390-memoria-ram-16gb-ddr4-3200mhz-_JM","ML")</f>
        <v>ML</v>
      </c>
      <c r="I16" s="11" t="str">
        <f>HYPERLINK("https://www.cyberpuerta.mx/Computo-Hardware/Memorias-RAM/Memoria-RAM-Corsair-16GB-DDR4-3200MHz-Vengeance-LPX-CMK16GX4M2E3200C16.html","Cyberpuerta")</f>
        <v>Cyberpuerta</v>
      </c>
    </row>
    <row r="17">
      <c r="A17" s="1">
        <v>3.0</v>
      </c>
      <c r="B17" s="9" t="s">
        <v>37</v>
      </c>
      <c r="C17" s="9" t="s">
        <v>19</v>
      </c>
      <c r="D17" s="9" t="s">
        <v>43</v>
      </c>
      <c r="E17" s="9" t="s">
        <v>44</v>
      </c>
      <c r="F17" s="10">
        <v>1190.0</v>
      </c>
      <c r="G17" s="11" t="str">
        <f>HYPERLINK("https://www.amazon.com.mx/WD_Black-SN750-NVMe-Internal-Gaming/dp/B07MH2P5ZD","Amazon")</f>
        <v>Amazon</v>
      </c>
      <c r="H17" s="11" t="str">
        <f>HYPERLINK("https://articulo.mercadolibre.com.mx/MLM-1566612390-ssd-1tb-nvme-pcie-3-0-_JM","ML")</f>
        <v>ML</v>
      </c>
      <c r="I17" s="11" t="str">
        <f>HYPERLINK("https://www.cyberpuerta.mx/Computo-Hardware/Discos-Duros-SSD/SSD/SSD-WD-1TB-NVMe-PCIe-3-0-Black-SN750-WDS100T3X0C.html","Cyberpuerta")</f>
        <v>Cyberpuerta</v>
      </c>
    </row>
    <row r="18">
      <c r="A18" s="1">
        <v>3.0</v>
      </c>
      <c r="B18" s="9" t="s">
        <v>37</v>
      </c>
      <c r="C18" s="9" t="s">
        <v>22</v>
      </c>
      <c r="D18" s="9" t="s">
        <v>45</v>
      </c>
      <c r="E18" s="9" t="s">
        <v>46</v>
      </c>
      <c r="F18" s="10">
        <v>1020.0</v>
      </c>
      <c r="G18" s="11" t="str">
        <f>HYPERLINK("https://www.amazon.com.mx/Seasonic-S12III-SSR-550GB3-Fuente-alimentación/dp/B07N4T3X9P","Amazon")</f>
        <v>Amazon</v>
      </c>
      <c r="H18" s="11" t="str">
        <f>HYPERLINK("https://articulo.mercadolibre.com.mx/MLM-1566612390-fuente-de-poder-seasonic-s12iii-550w-_JM","ML")</f>
        <v>ML</v>
      </c>
      <c r="I18" s="11" t="str">
        <f>HYPERLINK("https://www.cyberpuerta.mx/Computo-Hardware/Componentes/Fuentes-de-Poder/Fuente-de-Poder-Seasonic-550W-80-Plus-Bronze-S12III-SSR-550GB3.html","Cyberpuerta")</f>
        <v>Cyberpuerta</v>
      </c>
    </row>
    <row r="19">
      <c r="A19" s="1">
        <v>3.0</v>
      </c>
      <c r="B19" s="9" t="s">
        <v>37</v>
      </c>
      <c r="C19" s="9" t="s">
        <v>47</v>
      </c>
      <c r="D19" s="9" t="s">
        <v>48</v>
      </c>
      <c r="E19" s="9" t="s">
        <v>49</v>
      </c>
      <c r="F19" s="10">
        <v>5100.0</v>
      </c>
      <c r="G19" s="11" t="str">
        <f>HYPERLINK("https://www.amazon.com.mx/ASUS-GeForce-RTX-3060-12G-V2/dp/B08W8DGK3X","Amazon")</f>
        <v>Amazon</v>
      </c>
      <c r="H19" s="11" t="str">
        <f>HYPERLINK("https://articulo.mercadolibre.com.mx/MLM-1566612390-tarjeta-de-video-nvidia-rtx-3060-_JM","ML")</f>
        <v>ML</v>
      </c>
      <c r="I19" s="11" t="str">
        <f>HYPERLINK("https://www.cyberpuerta.mx/Computo-Hardware/Componentes/Tarjetas-de-Video/Tarjeta-de-Video-ASUS-GeForce-RTX-3060-12GB-GDDR6-PCI-Express-4-0-DUAL-RTX3060-O12G-V2.html","Cyberpuerta")</f>
        <v>Cyberpuerta</v>
      </c>
    </row>
    <row r="20">
      <c r="A20" s="1">
        <v>3.0</v>
      </c>
      <c r="B20" s="9" t="s">
        <v>37</v>
      </c>
      <c r="C20" s="9" t="s">
        <v>25</v>
      </c>
      <c r="D20" s="9" t="s">
        <v>50</v>
      </c>
      <c r="E20" s="9" t="s">
        <v>51</v>
      </c>
      <c r="F20" s="10">
        <v>1020.0</v>
      </c>
      <c r="G20" s="11" t="str">
        <f>HYPERLINK("https://www.amazon.com.mx/Cooler-Master-MasterBox-MB311L-ARGB/dp/B08FM5HDSK","Amazon")</f>
        <v>Amazon</v>
      </c>
      <c r="H20" s="11" t="str">
        <f>HYPERLINK("https://articulo.mercadolibre.com.mx/MLM-1566612390-gabinete-cooler-master-mb311l-_JM","ML")</f>
        <v>ML</v>
      </c>
      <c r="I20" s="11" t="str">
        <f>HYPERLINK("https://www.cyberpuerta.mx/Computo-Hardware/Gabinetes/Gabinete-Cooler-Master-MasterBox-MB311L-ARGB-MCB-B311L-KGNN-S00.html","Cyberpuerta")</f>
        <v>Cyberpuerta</v>
      </c>
    </row>
    <row r="21" ht="15.75" customHeight="1">
      <c r="A21" s="1">
        <v>4.0</v>
      </c>
      <c r="B21" s="12" t="s">
        <v>52</v>
      </c>
      <c r="C21" s="12" t="s">
        <v>10</v>
      </c>
      <c r="D21" s="12" t="s">
        <v>53</v>
      </c>
      <c r="E21" s="12" t="s">
        <v>54</v>
      </c>
      <c r="F21" s="13">
        <v>2720.0</v>
      </c>
      <c r="G21" s="14" t="str">
        <f>HYPERLINK("https://www.amazon.com.mx/AMD-Ryzen-5600X-Procesador-100-100000065BOX/dp/B08166SLDF","Amazon")</f>
        <v>Amazon</v>
      </c>
      <c r="H21" s="14" t="str">
        <f>HYPERLINK("https://articulo.mercadolibre.com.mx/MLM-1566612390-procesador-amd-ryzen-5-5600x-_JM","ML")</f>
        <v>ML</v>
      </c>
      <c r="I21" s="14" t="str">
        <f>HYPERLINK("https://www.cyberpuerta.mx/Computo-Hardware/Componentes/Procesadores/Procesador-AMD-Ryzen-5-5600X-3-7GHz-4-6GHz-Turbo-AM4-100-100000065BOX.html","Cyberpuerta")</f>
        <v>Cyberpuerta</v>
      </c>
    </row>
    <row r="22" ht="15.75" customHeight="1">
      <c r="A22" s="1">
        <v>4.0</v>
      </c>
      <c r="B22" s="12" t="s">
        <v>52</v>
      </c>
      <c r="C22" s="12" t="s">
        <v>13</v>
      </c>
      <c r="D22" s="12" t="s">
        <v>55</v>
      </c>
      <c r="E22" s="12" t="s">
        <v>56</v>
      </c>
      <c r="F22" s="13">
        <v>2040.0</v>
      </c>
      <c r="G22" s="14" t="str">
        <f>HYPERLINK("https://www.amazon.com.mx/Gigabyte-B550-AORUS-ELITE-Motherboard/dp/B089CWDHFZ","Amazon")</f>
        <v>Amazon</v>
      </c>
      <c r="H22" s="14" t="str">
        <f>HYPERLINK("https://articulo.mercadolibre.com.mx/MLM-1566612390-tarjeta-madre-gigabyte-b550-aorus-elite-_JM","ML")</f>
        <v>ML</v>
      </c>
      <c r="I22" s="14" t="str">
        <f>HYPERLINK("https://www.cyberpuerta.mx/Computo-Hardware/Componentes/Tarjetas-Madre/Tarjeta-Madre-Gigabyte-B550-AORUS-ELITE-AMD-B550-AM4.html","Cyberpuerta")</f>
        <v>Cyberpuerta</v>
      </c>
    </row>
    <row r="23" ht="15.75" customHeight="1">
      <c r="A23" s="1">
        <v>4.0</v>
      </c>
      <c r="B23" s="12" t="s">
        <v>52</v>
      </c>
      <c r="C23" s="12" t="s">
        <v>16</v>
      </c>
      <c r="D23" s="12" t="s">
        <v>57</v>
      </c>
      <c r="E23" s="12" t="s">
        <v>18</v>
      </c>
      <c r="F23" s="13">
        <v>935.0</v>
      </c>
      <c r="G23" s="14" t="str">
        <f>HYPERLINK("https://www.amazon.com.mx/Corsair-CMK16GX4M2D3600C18-Vengeance-3600MHz-Desktop/dp/B07ZPLM1R1","Amazon")</f>
        <v>Amazon</v>
      </c>
      <c r="H23" s="14" t="str">
        <f>HYPERLINK("https://articulo.mercadolibre.com.mx/MLM-1566612390-memoria-ram-16gb-ddr4-3600mhz-_JM","ML")</f>
        <v>ML</v>
      </c>
      <c r="I23" s="14" t="str">
        <f>HYPERLINK("https://www.cyberpuerta.mx/Computo-Hardware/Memorias-RAM/Memoria-RAM-Corsair-16GB-DDR4-3600MHz-Vengeance-LPX-CMK16GX4M2D3600C18.html","Cyberpuerta")</f>
        <v>Cyberpuerta</v>
      </c>
    </row>
    <row r="24" ht="15.75" customHeight="1">
      <c r="A24" s="1">
        <v>4.0</v>
      </c>
      <c r="B24" s="12" t="s">
        <v>52</v>
      </c>
      <c r="C24" s="12" t="s">
        <v>19</v>
      </c>
      <c r="D24" s="12" t="s">
        <v>43</v>
      </c>
      <c r="E24" s="12" t="s">
        <v>58</v>
      </c>
      <c r="F24" s="13">
        <v>1190.0</v>
      </c>
      <c r="G24" s="14" t="str">
        <f>HYPERLINK("https://www.amazon.com.mx/Crucial-CT1000P2SSD8-Dispositivo-almacenamiento-Interno/dp/B086BKGSC1","Amazon")</f>
        <v>Amazon</v>
      </c>
      <c r="H24" s="14" t="str">
        <f>HYPERLINK("https://articulo.mercadolibre.com.mx/MLM-1566612390-ssd-1tb-nvme-pcie-3-0-_JM","ML")</f>
        <v>ML</v>
      </c>
      <c r="I24" s="14" t="str">
        <f>HYPERLINK("https://www.cyberpuerta.mx/Computo-Hardware/Discos-Duros-SSD/SSD/SSD-Crucial-1TB-NVMe-PCIe-3-0-P2-CT1000P2SSD8.html","Cyberpuerta")</f>
        <v>Cyberpuerta</v>
      </c>
    </row>
    <row r="25" ht="15.75" customHeight="1">
      <c r="A25" s="1">
        <v>4.0</v>
      </c>
      <c r="B25" s="12" t="s">
        <v>52</v>
      </c>
      <c r="C25" s="12" t="s">
        <v>22</v>
      </c>
      <c r="D25" s="12" t="s">
        <v>59</v>
      </c>
      <c r="E25" s="12" t="s">
        <v>60</v>
      </c>
      <c r="F25" s="13">
        <v>1190.0</v>
      </c>
      <c r="G25" s="14" t="str">
        <f>HYPERLINK("https://www.amazon.com.mx/Corsair-CP-9020103-NA-CX-Fuente-alimentación/dp/B01B72W1VA","Amazon")</f>
        <v>Amazon</v>
      </c>
      <c r="H25" s="14" t="str">
        <f>HYPERLINK("https://articulo.mercadolibre.com.mx/MLM-1566612390-fuente-de-poder-corsair-cx650m-_JM","ML")</f>
        <v>ML</v>
      </c>
      <c r="I25" s="14" t="str">
        <f>HYPERLINK("https://www.cyberpuerta.mx/Computo-Hardware/Componentes/Fuentes-de-Poder/Fuente-de-Poder-Corsair-650W-80-Plus-Bronze-CX650M-CP-9020103-NA.html","Cyberpuerta")</f>
        <v>Cyberpuerta</v>
      </c>
    </row>
    <row r="26" ht="15.75" customHeight="1">
      <c r="A26" s="1">
        <v>4.0</v>
      </c>
      <c r="B26" s="12" t="s">
        <v>52</v>
      </c>
      <c r="C26" s="12" t="s">
        <v>47</v>
      </c>
      <c r="D26" s="12" t="s">
        <v>61</v>
      </c>
      <c r="E26" s="12" t="s">
        <v>62</v>
      </c>
      <c r="F26" s="13">
        <v>4250.0</v>
      </c>
      <c r="G26" s="14" t="str">
        <f>HYPERLINK("https://www.amazon.com.mx/XFX-Speedster-SWFT210-Radeon-6600/dp/B09HHLX543","Amazon")</f>
        <v>Amazon</v>
      </c>
      <c r="H26" s="14" t="str">
        <f>HYPERLINK("https://articulo.mercadolibre.com.mx/MLM-1566612390-tarjeta-de-video-amd-rx-6600-_JM","ML")</f>
        <v>ML</v>
      </c>
      <c r="I26" s="14" t="str">
        <f>HYPERLINK("https://www.cyberpuerta.mx/Computo-Hardware/Componentes/Tarjetas-de-Video/Tarjeta-de-Video-XFX-AMD-Radeon-RX-6600-8GB-GDDR6-PCI-Express-4-0-SWFT210-RX-66XL8LFDQ.html","Cyberpuerta")</f>
        <v>Cyberpuerta</v>
      </c>
    </row>
    <row r="27" ht="15.75" customHeight="1">
      <c r="A27" s="1">
        <v>4.0</v>
      </c>
      <c r="B27" s="12" t="s">
        <v>52</v>
      </c>
      <c r="C27" s="12" t="s">
        <v>25</v>
      </c>
      <c r="D27" s="12" t="s">
        <v>63</v>
      </c>
      <c r="E27" s="12" t="s">
        <v>64</v>
      </c>
      <c r="F27" s="13">
        <v>1020.0</v>
      </c>
      <c r="G27" s="14" t="str">
        <f>HYPERLINK("https://www.amazon.com.mx/Phanteks-Eclipse-P300A-Midi-Tower/dp/B07TYR1P1G","Amazon")</f>
        <v>Amazon</v>
      </c>
      <c r="H27" s="14" t="str">
        <f>HYPERLINK("https://articulo.mercadolibre.com.mx/MLM-1566612390-gabinete-phanteks-eclipse-p300a-_JM","ML")</f>
        <v>ML</v>
      </c>
      <c r="I27" s="14" t="str">
        <f>HYPERLINK("https://www.cyberpuerta.mx/Computo-Hardware/Gabinetes/Gabinete-Phanteks-Eclipse-P300A-Black-PH-EC300ATG_BK01.html","Cyberpuerta")</f>
        <v>Cyberpuerta</v>
      </c>
    </row>
    <row r="28" ht="15.75" customHeight="1">
      <c r="A28" s="1">
        <v>5.0</v>
      </c>
      <c r="B28" s="15" t="s">
        <v>65</v>
      </c>
      <c r="C28" s="15" t="s">
        <v>10</v>
      </c>
      <c r="D28" s="15" t="s">
        <v>66</v>
      </c>
      <c r="E28" s="15" t="s">
        <v>67</v>
      </c>
      <c r="F28" s="16">
        <v>4760.0</v>
      </c>
      <c r="G28" s="17" t="str">
        <f>HYPERLINK("https://www.amazon.com.mx/Intel-i7-10700K-Procesador-Cache-GFrecuencia/dp/B086ML4XSB","Amazon")</f>
        <v>Amazon</v>
      </c>
      <c r="H28" s="17" t="str">
        <f>HYPERLINK("https://articulo.mercadolibre.com.mx/MLM-1566612390-procesador-intel-core-i7-10700k-_JM","ML")</f>
        <v>ML</v>
      </c>
      <c r="I28" s="17" t="str">
        <f>HYPERLINK("https://www.cyberpuerta.mx/Computo-Hardware/Componentes/Procesadores/Procesador-Intel-Core-i7-10700K-3-8GHz-5-1GHz-Turbo-LGA-1200-BX8070110700K.html","Cyberpuerta")</f>
        <v>Cyberpuerta</v>
      </c>
    </row>
    <row r="29" ht="15.75" customHeight="1">
      <c r="A29" s="1">
        <v>5.0</v>
      </c>
      <c r="B29" s="15" t="s">
        <v>65</v>
      </c>
      <c r="C29" s="15" t="s">
        <v>13</v>
      </c>
      <c r="D29" s="15" t="s">
        <v>68</v>
      </c>
      <c r="E29" s="15" t="s">
        <v>69</v>
      </c>
      <c r="F29" s="16">
        <v>2550.0</v>
      </c>
      <c r="G29" s="17" t="str">
        <f>HYPERLINK("https://www.amazon.com.mx/MSI-Z490-Gaming-Plus-Motherboard/dp/B0876H3ZVV","Amazon")</f>
        <v>Amazon</v>
      </c>
      <c r="H29" s="17" t="str">
        <f>HYPERLINK("https://articulo.mercadolibre.com.mx/MLM-1566612390-tarjeta-madre-msi-mpg-z490-gaming-plus-_JM","ML")</f>
        <v>ML</v>
      </c>
      <c r="I29" s="17" t="str">
        <f>HYPERLINK("https://www.cyberpuerta.mx/Computo-Hardware/Componentes/Tarjetas-Madre/Tarjeta-Madre-MSI-MPG-Z490-GAMING-PLUS-LGA-1200-Intel-Z490.html","Cyberpuerta")</f>
        <v>Cyberpuerta</v>
      </c>
    </row>
    <row r="30" ht="15.75" customHeight="1">
      <c r="A30" s="1">
        <v>5.0</v>
      </c>
      <c r="B30" s="15" t="s">
        <v>65</v>
      </c>
      <c r="C30" s="15" t="s">
        <v>16</v>
      </c>
      <c r="D30" s="15" t="s">
        <v>70</v>
      </c>
      <c r="E30" s="15" t="s">
        <v>18</v>
      </c>
      <c r="F30" s="16">
        <v>1530.0</v>
      </c>
      <c r="G30" s="17" t="str">
        <f>HYPERLINK("https://www.amazon.com.mx/Corsair-CMK32GX4M2E3200C16-Vengeance-3200MHz-Desktop/dp/B07RM39V5F","Amazon")</f>
        <v>Amazon</v>
      </c>
      <c r="H30" s="17" t="str">
        <f>HYPERLINK("https://articulo.mercadolibre.com.mx/MLM-1566612390-memoria-ram-32gb-ddr4-3200mhz-_JM","ML")</f>
        <v>ML</v>
      </c>
      <c r="I30" s="17" t="str">
        <f>HYPERLINK("https://www.cyberpuerta.mx/Computo-Hardware/Memorias-RAM/Memoria-RAM-Corsair-32GB-DDR4-3200MHz-Vengeance-LPX-CMK32GX4M2E3200C16.html","Cyberpuerta")</f>
        <v>Cyberpuerta</v>
      </c>
    </row>
    <row r="31" ht="15.75" customHeight="1">
      <c r="A31" s="1">
        <v>5.0</v>
      </c>
      <c r="B31" s="15" t="s">
        <v>65</v>
      </c>
      <c r="C31" s="15" t="s">
        <v>19</v>
      </c>
      <c r="D31" s="15" t="s">
        <v>43</v>
      </c>
      <c r="E31" s="15" t="s">
        <v>71</v>
      </c>
      <c r="F31" s="16">
        <v>1190.0</v>
      </c>
      <c r="G31" s="17" t="str">
        <f>HYPERLINK("https://www.amazon.com.mx/Samsung-970-EVO-Plus-MZ-V7S1T0BW/dp/B07MFZY2F2","Amazon")</f>
        <v>Amazon</v>
      </c>
      <c r="H31" s="17" t="str">
        <f>HYPERLINK("https://articulo.mercadolibre.com.mx/MLM-1566612390-ssd-1tb-nvme-pcie-3-0-_JM","ML")</f>
        <v>ML</v>
      </c>
      <c r="I31" s="17" t="str">
        <f>HYPERLINK("https://www.cyberpuerta.mx/Computo-Hardware/Discos-Duros-SSD/SSD/SSD-Samsung-1TB-NVMe-PCIe-3-0-970-EVO-Plus-MZ-V7S1T0BW.html","Cyberpuerta")</f>
        <v>Cyberpuerta</v>
      </c>
    </row>
    <row r="32" ht="15.75" customHeight="1">
      <c r="A32" s="1">
        <v>5.0</v>
      </c>
      <c r="B32" s="15" t="s">
        <v>65</v>
      </c>
      <c r="C32" s="15" t="s">
        <v>19</v>
      </c>
      <c r="D32" s="15" t="s">
        <v>72</v>
      </c>
      <c r="E32" s="15" t="s">
        <v>73</v>
      </c>
      <c r="F32" s="16">
        <v>850.0</v>
      </c>
      <c r="G32" s="17" t="str">
        <f>HYPERLINK("https://www.amazon.com.mx/Seagate-ST2000DM008-BarraCuda-Internal-Drive/dp/B07H2RR55Q","Amazon")</f>
        <v>Amazon</v>
      </c>
      <c r="H32" s="17" t="str">
        <f>HYPERLINK("https://articulo.mercadolibre.com.mx/MLM-1566612390-disco-duro-2tb-7200rpm-_JM","ML")</f>
        <v>ML</v>
      </c>
      <c r="I32" s="17" t="str">
        <f>HYPERLINK("https://www.cyberpuerta.mx/Computo-Hardware/Discos-Duros-SSD/Disco-Duro/Disco-Duro-Seagate-2TB-SATA-III-BarraCuda-ST2000DM008.html","Cyberpuerta")</f>
        <v>Cyberpuerta</v>
      </c>
    </row>
    <row r="33" ht="15.75" customHeight="1">
      <c r="A33" s="1">
        <v>5.0</v>
      </c>
      <c r="B33" s="15" t="s">
        <v>65</v>
      </c>
      <c r="C33" s="15" t="s">
        <v>22</v>
      </c>
      <c r="D33" s="15" t="s">
        <v>74</v>
      </c>
      <c r="E33" s="15" t="s">
        <v>75</v>
      </c>
      <c r="F33" s="16">
        <v>1530.0</v>
      </c>
      <c r="G33" s="17" t="str">
        <f>HYPERLINK("https://www.amazon.com.mx/EVGA-210-GQ-0750-V1-Fuente-750-Watts/dp/B0106RDIN2","Amazon")</f>
        <v>Amazon</v>
      </c>
      <c r="H33" s="17" t="str">
        <f>HYPERLINK("https://articulo.mercadolibre.com.mx/MLM-1566612390-fuente-de-poder-evga-750w-80-plus-gold-_JM","ML")</f>
        <v>ML</v>
      </c>
      <c r="I33" s="17" t="str">
        <f>HYPERLINK("https://www.cyberpuerta.mx/Computo-Hardware/Componentes/Fuentes-de-Poder/Fuente-de-Poder-EVGA-750W-80-Plus-Gold-210-GQ-0750-V1.html","Cyberpuerta")</f>
        <v>Cyberpuerta</v>
      </c>
    </row>
    <row r="34" ht="15.75" customHeight="1">
      <c r="A34" s="1">
        <v>5.0</v>
      </c>
      <c r="B34" s="15" t="s">
        <v>65</v>
      </c>
      <c r="C34" s="15" t="s">
        <v>47</v>
      </c>
      <c r="D34" s="15" t="s">
        <v>76</v>
      </c>
      <c r="E34" s="15" t="s">
        <v>62</v>
      </c>
      <c r="F34" s="16">
        <v>7650.0</v>
      </c>
      <c r="G34" s="17" t="str">
        <f>HYPERLINK("https://www.amazon.com.mx/ASUS-GeForce-RTX-3070-8G-V2/dp/B08W8DGK3X","Amazon")</f>
        <v>Amazon</v>
      </c>
      <c r="H34" s="17" t="str">
        <f>HYPERLINK("https://articulo.mercadolibre.com.mx/MLM-1566612390-tarjeta-de-video-nvidia-rtx-3070-_JM","ML")</f>
        <v>ML</v>
      </c>
      <c r="I34" s="17" t="str">
        <f>HYPERLINK("https://www.cyberpuerta.mx/Computo-Hardware/Componentes/Tarjetas-de-Video/Tarjeta-de-Video-ASUS-GeForce-RTX-3070-8GB-GDDR6-PCI-Express-4-0-DUAL-RTX3070-O8G-V2.html","Cyberpuerta")</f>
        <v>Cyberpuerta</v>
      </c>
    </row>
    <row r="35" ht="15.75" customHeight="1">
      <c r="A35" s="1">
        <v>5.0</v>
      </c>
      <c r="B35" s="15" t="s">
        <v>65</v>
      </c>
      <c r="C35" s="15" t="s">
        <v>25</v>
      </c>
      <c r="D35" s="15" t="s">
        <v>77</v>
      </c>
      <c r="E35" s="15" t="s">
        <v>78</v>
      </c>
      <c r="F35" s="16">
        <v>1360.0</v>
      </c>
      <c r="G35" s="17" t="str">
        <f>HYPERLINK("https://www.amazon.com.mx/Lian-Li-Lancool-215-Midi-Tower/dp/B08C3B4N6V","Amazon")</f>
        <v>Amazon</v>
      </c>
      <c r="H35" s="17" t="str">
        <f>HYPERLINK("https://articulo.mercadolibre.com.mx/MLM-1566612390-gabinete-lian-li-lancool-215-_JM","ML")</f>
        <v>ML</v>
      </c>
      <c r="I35" s="17" t="str">
        <f>HYPERLINK("https://www.cyberpuerta.mx/Computo-Hardware/Gabinetes/Gabinete-Lian-Li-Lancool-215-Black-LANCOOL-215-BLACK.html","Cyberpuerta")</f>
        <v>Cyberpuerta</v>
      </c>
    </row>
    <row r="36" ht="15.75" customHeight="1">
      <c r="A36" s="1">
        <v>6.0</v>
      </c>
      <c r="B36" s="18" t="s">
        <v>79</v>
      </c>
      <c r="C36" s="18" t="s">
        <v>10</v>
      </c>
      <c r="D36" s="18" t="s">
        <v>80</v>
      </c>
      <c r="E36" s="18" t="s">
        <v>81</v>
      </c>
      <c r="F36" s="19">
        <v>5950.0</v>
      </c>
      <c r="G36" s="20" t="str">
        <f>HYPERLINK("https://www.amazon.com.mx/AMD-Ryzen-5900X-Procesador-100-100000061WOF/dp/B08164VTWH","Amazon")</f>
        <v>Amazon</v>
      </c>
      <c r="H36" s="20" t="str">
        <f>HYPERLINK("https://articulo.mercadolibre.com.mx/MLM-1566612390-procesador-amd-ryzen-9-5900x-_JM","ML")</f>
        <v>ML</v>
      </c>
      <c r="I36" s="20" t="str">
        <f>HYPERLINK("https://www.cyberpuerta.mx/Computo-Hardware/Componentes/Procesadores/Procesador-AMD-Ryzen-9-5900X-3-7GHz-4-8GHz-Turbo-AM4-100-100000061WOF.html","Cyberpuerta")</f>
        <v>Cyberpuerta</v>
      </c>
    </row>
    <row r="37" ht="15.75" customHeight="1">
      <c r="A37" s="1">
        <v>6.0</v>
      </c>
      <c r="B37" s="18" t="s">
        <v>79</v>
      </c>
      <c r="C37" s="18" t="s">
        <v>13</v>
      </c>
      <c r="D37" s="18" t="s">
        <v>82</v>
      </c>
      <c r="E37" s="18" t="s">
        <v>83</v>
      </c>
      <c r="F37" s="19">
        <v>3400.0</v>
      </c>
      <c r="G37" s="20" t="str">
        <f>HYPERLINK("https://www.amazon.com.mx/MSI-X570S-EDGE-MAX-Motherboard/dp/B09C5K5Q5J","Amazon")</f>
        <v>Amazon</v>
      </c>
      <c r="H37" s="20" t="str">
        <f>HYPERLINK("https://articulo.mercadolibre.com.mx/MLM-1566612390-tarjeta-madre-msi-mpg-x570s-edge-max-_JM","ML")</f>
        <v>ML</v>
      </c>
      <c r="I37" s="20" t="str">
        <f>HYPERLINK("https://www.cyberpuerta.mx/Computo-Hardware/Componentes/Tarjetas-Madre/Tarjeta-Madre-MSI-MPG-X570S-EDGE-MAX-WIFI-AMD-X570-AM4.html","Cyberpuerta")</f>
        <v>Cyberpuerta</v>
      </c>
    </row>
    <row r="38" ht="15.75" customHeight="1">
      <c r="A38" s="1">
        <v>6.0</v>
      </c>
      <c r="B38" s="18" t="s">
        <v>79</v>
      </c>
      <c r="C38" s="18" t="s">
        <v>16</v>
      </c>
      <c r="D38" s="18" t="s">
        <v>84</v>
      </c>
      <c r="E38" s="18" t="s">
        <v>18</v>
      </c>
      <c r="F38" s="19">
        <v>1700.0</v>
      </c>
      <c r="G38" s="20" t="str">
        <f>HYPERLINK("https://www.amazon.com.mx/G-Skill-F4-3600C18D-32GTZN-Trident-288-Pin/dp/B07V1Y6R7D","Amazon")</f>
        <v>Amazon</v>
      </c>
      <c r="H38" s="20" t="str">
        <f>HYPERLINK("https://articulo.mercadolibre.com.mx/MLM-1566612390-memoria-ram-32gb-ddr4-3600mhz-_JM","ML")</f>
        <v>ML</v>
      </c>
      <c r="I38" s="20" t="str">
        <f>HYPERLINK("https://www.cyberpuerta.mx/Computo-Hardware/Memorias-RAM/Memoria-RAM-G-Skill-32GB-DDR4-3600MHz-Trident-Z-Neo-F4-3600C18D-32GTZN.html","Cyberpuerta")</f>
        <v>Cyberpuerta</v>
      </c>
    </row>
    <row r="39" ht="15.75" customHeight="1">
      <c r="A39" s="1">
        <v>6.0</v>
      </c>
      <c r="B39" s="18" t="s">
        <v>79</v>
      </c>
      <c r="C39" s="18" t="s">
        <v>19</v>
      </c>
      <c r="D39" s="18" t="s">
        <v>85</v>
      </c>
      <c r="E39" s="18" t="s">
        <v>86</v>
      </c>
      <c r="F39" s="19">
        <v>1700.0</v>
      </c>
      <c r="G39" s="20" t="str">
        <f>HYPERLINK("https://www.amazon.com.mx/Samsung-980-Pro-MZ-V8P1T0BW-Unidad/dp/B08GS7748F","Amazon")</f>
        <v>Amazon</v>
      </c>
      <c r="H39" s="20" t="str">
        <f>HYPERLINK("https://articulo.mercadolibre.com.mx/MLM-1566612390-ssd-1tb-nvme-pcie-4-0-_JM","ML")</f>
        <v>ML</v>
      </c>
      <c r="I39" s="20" t="str">
        <f>HYPERLINK("https://www.cyberpuerta.mx/Computo-Hardware/Discos-Duros-SSD/SSD/SSD-Samsung-1TB-NVMe-PCIe-4-0-980-Pro-MZ-V8P1T0BW.html","Cyberpuerta")</f>
        <v>Cyberpuerta</v>
      </c>
    </row>
    <row r="40" ht="15.75" customHeight="1">
      <c r="A40" s="1">
        <v>6.0</v>
      </c>
      <c r="B40" s="18" t="s">
        <v>79</v>
      </c>
      <c r="C40" s="18" t="s">
        <v>19</v>
      </c>
      <c r="D40" s="18" t="s">
        <v>87</v>
      </c>
      <c r="E40" s="18" t="s">
        <v>88</v>
      </c>
      <c r="F40" s="19">
        <v>850.0</v>
      </c>
      <c r="G40" s="20" t="str">
        <f>HYPERLINK("https://www.amazon.com.mx/Crucial-CT2000MX500SSD1-Dispositivo-almacenamiento-Interno/dp/B078211KBB","Amazon")</f>
        <v>Amazon</v>
      </c>
      <c r="H40" s="20" t="str">
        <f>HYPERLINK("https://articulo.mercadolibre.com.mx/MLM-1566612390-ssd-2tb-sata-iii-_JM","ML")</f>
        <v>ML</v>
      </c>
      <c r="I40" s="20" t="str">
        <f>HYPERLINK("https://www.cyberpuerta.mx/Computo-Hardware/Discos-Duros-SSD/SSD/SSD-Crucial-2TB-SATA-III-MX500-CT2000MX500SSD1.html","Cyberpuerta")</f>
        <v>Cyberpuerta</v>
      </c>
    </row>
    <row r="41" ht="15.75" customHeight="1">
      <c r="A41" s="1">
        <v>6.0</v>
      </c>
      <c r="B41" s="18" t="s">
        <v>79</v>
      </c>
      <c r="C41" s="18" t="s">
        <v>22</v>
      </c>
      <c r="D41" s="18" t="s">
        <v>89</v>
      </c>
      <c r="E41" s="18" t="s">
        <v>75</v>
      </c>
      <c r="F41" s="19">
        <v>1870.0</v>
      </c>
      <c r="G41" s="20" t="str">
        <f>HYPERLINK("https://www.amazon.com.mx/EVGA-210-GQ-0850-V1-Fuente-850-Watts/dp/B0106RDIN2","Amazon")</f>
        <v>Amazon</v>
      </c>
      <c r="H41" s="20" t="str">
        <f>HYPERLINK("https://articulo.mercadolibre.com.mx/MLM-1566612390-fuente-de-poder-evga-850w-80-plus-gold-_JM","ML")</f>
        <v>ML</v>
      </c>
      <c r="I41" s="20" t="str">
        <f>HYPERLINK("https://www.cyberpuerta.mx/Computo-Hardware/Componentes/Fuentes-de-Poder/Fuente-de-Poder-EVGA-850W-80-Plus-Gold-210-GQ-0850-V1.html","Cyberpuerta")</f>
        <v>Cyberpuerta</v>
      </c>
    </row>
    <row r="42" ht="15.75" customHeight="1">
      <c r="A42" s="1">
        <v>6.0</v>
      </c>
      <c r="B42" s="18" t="s">
        <v>79</v>
      </c>
      <c r="C42" s="18" t="s">
        <v>47</v>
      </c>
      <c r="D42" s="18" t="s">
        <v>90</v>
      </c>
      <c r="E42" s="18" t="s">
        <v>91</v>
      </c>
      <c r="F42" s="19">
        <v>9350.0</v>
      </c>
      <c r="G42" s="20" t="str">
        <f>HYPERLINK("https://www.amazon.com.mx/XFX-Speedster-MERC319-Radeon-6800-XT/dp/B08P5YFZCY","Amazon")</f>
        <v>Amazon</v>
      </c>
      <c r="H42" s="20" t="str">
        <f>HYPERLINK("https://articulo.mercadolibre.com.mx/MLM-1566612390-tarjeta-de-video-amd-rx-6800-xt-_JM","ML")</f>
        <v>ML</v>
      </c>
      <c r="I42" s="20" t="str">
        <f>HYPERLINK("https://www.cyberpuerta.mx/Computo-Hardware/Componentes/Tarjetas-de-Video/Tarjeta-de-Video-XFX-AMD-Radeon-RX-6800-XT-16GB-GDDR6-PCI-Express-4-0-MERC319-RX-68XTALFD9.html","Cyberpuerta")</f>
        <v>Cyberpuerta</v>
      </c>
    </row>
    <row r="43" ht="15.75" customHeight="1">
      <c r="A43" s="1">
        <v>6.0</v>
      </c>
      <c r="B43" s="18" t="s">
        <v>79</v>
      </c>
      <c r="C43" s="18" t="s">
        <v>25</v>
      </c>
      <c r="D43" s="18" t="s">
        <v>92</v>
      </c>
      <c r="E43" s="18" t="s">
        <v>93</v>
      </c>
      <c r="F43" s="19">
        <v>1530.0</v>
      </c>
      <c r="G43" s="20" t="str">
        <f>HYPERLINK("https://www.amazon.com.mx/Corsair-4000D-Airflow-Midi-Tower/dp/B08C3B4N6V","Amazon")</f>
        <v>Amazon</v>
      </c>
      <c r="H43" s="20" t="str">
        <f>HYPERLINK("https://articulo.mercadolibre.com.mx/MLM-1566612390-gabinete-corsair-4000d-airflow-_JM","ML")</f>
        <v>ML</v>
      </c>
      <c r="I43" s="20" t="str">
        <f>HYPERLINK("https://www.cyberpuerta.mx/Computo-Hardware/Gabinetes/Gabinete-Corsair-4000D-Airflow-Black-CC-9011200-WW.html","Cyberpuerta")</f>
        <v>Cyberpuerta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