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depth" sheetId="2" r:id="rId5"/>
    <sheet state="visible" name="shots" sheetId="3" r:id="rId6"/>
    <sheet state="visible" name="tasks" sheetId="4" r:id="rId7"/>
  </sheets>
  <definedNames/>
  <calcPr/>
  <extLst>
    <ext uri="GoogleSheetsCustomDataVersion2">
      <go:sheetsCustomData xmlns:go="http://customooxmlschemas.google.com/" r:id="rId8" roundtripDataChecksum="yjCAoOlIJxtinr8FvqXoETqTi6gJdqigj+Da5ipt0Ag="/>
    </ext>
  </extLst>
</workbook>
</file>

<file path=xl/sharedStrings.xml><?xml version="1.0" encoding="utf-8"?>
<sst xmlns="http://schemas.openxmlformats.org/spreadsheetml/2006/main" count="232" uniqueCount="107">
  <si>
    <t>Name</t>
  </si>
  <si>
    <t>Qubits</t>
  </si>
  <si>
    <t>Times</t>
  </si>
  <si>
    <t>Total</t>
  </si>
  <si>
    <t>First execution/circuit</t>
  </si>
  <si>
    <t>First execution/total</t>
  </si>
  <si>
    <t>Second execution/circuit</t>
  </si>
  <si>
    <t>Second execution total</t>
  </si>
  <si>
    <t>Berstein-Vazirani;</t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</si>
  <si>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Deutsch-Jozsa;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</si>
  <si>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Full Adder;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</si>
  <si>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Grover;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</si>
  <si>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Kickback;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</si>
  <si>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Phase Estimation;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</si>
  <si>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Approximate Optimization Algorithm (QAOA);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</si>
  <si>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Fourier Transform (QFT);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</si>
  <si>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Walk;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</si>
  <si>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Shor;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</si>
  <si>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Simon;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</si>
  <si>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Teleportation;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</si>
  <si>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Travelling Salesman Problem (TSP</t>
    </r>
  </si>
  <si>
    <t>Cost in single execution</t>
  </si>
  <si>
    <t>Cost in scheduled execution</t>
  </si>
  <si>
    <t>First execution qubits</t>
  </si>
  <si>
    <t>Second execution qubits</t>
  </si>
  <si>
    <t>Berstein</t>
  </si>
  <si>
    <t>Deutsch-Jozsa</t>
  </si>
  <si>
    <t>Full adder</t>
  </si>
  <si>
    <t>Grover</t>
  </si>
  <si>
    <t>Price</t>
  </si>
  <si>
    <t>Seconds</t>
  </si>
  <si>
    <t>Total price</t>
  </si>
  <si>
    <t>Kickback</t>
  </si>
  <si>
    <t>Phase</t>
  </si>
  <si>
    <t>QAOA</t>
  </si>
  <si>
    <t>QFT</t>
  </si>
  <si>
    <t>Qwalk</t>
  </si>
  <si>
    <t>Shor</t>
  </si>
  <si>
    <t xml:space="preserve">Simon </t>
  </si>
  <si>
    <t>Simon</t>
  </si>
  <si>
    <t>Teleportation</t>
  </si>
  <si>
    <t>TSP</t>
  </si>
  <si>
    <t>Third execution/circuit</t>
  </si>
  <si>
    <t>Third execution total</t>
  </si>
  <si>
    <t>Fourth execution/circuit</t>
  </si>
  <si>
    <t>Foruth execution total</t>
  </si>
  <si>
    <t>Fifth execution/circuit</t>
  </si>
  <si>
    <t>Fifth execution total</t>
  </si>
  <si>
    <t>Sixth execution/circuit</t>
  </si>
  <si>
    <t>Sixth execution total</t>
  </si>
  <si>
    <t>Seventh execution/circuit</t>
  </si>
  <si>
    <t>Seventh execution total</t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</si>
  <si>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Deutsch-Jozsa;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</si>
  <si>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Full Adder;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</si>
  <si>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Grover;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</si>
  <si>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Kickback;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</si>
  <si>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Phase Estimation;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</si>
  <si>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Approximate Optimization Algorithm (QAOA);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</si>
  <si>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Fourier Transform (QFT);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</si>
  <si>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Walk;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</si>
  <si>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Shor;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</si>
  <si>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Simon;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</si>
  <si>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Teleportation;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</si>
  <si>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Travelling Salesman Problem (TSP</t>
    </r>
  </si>
  <si>
    <t>Qubits per execution</t>
  </si>
  <si>
    <t>First</t>
  </si>
  <si>
    <t>Second</t>
  </si>
  <si>
    <t>Third</t>
  </si>
  <si>
    <t>Fourth</t>
  </si>
  <si>
    <t>Fifth</t>
  </si>
  <si>
    <t>Sixth</t>
  </si>
  <si>
    <t>Seventh</t>
  </si>
  <si>
    <t>1ª</t>
  </si>
  <si>
    <t>2ª</t>
  </si>
  <si>
    <t>Cost in scheduled execution - depth policy</t>
  </si>
  <si>
    <t>3ª</t>
  </si>
  <si>
    <t>4ª</t>
  </si>
  <si>
    <t>5ª</t>
  </si>
  <si>
    <t>6ª</t>
  </si>
  <si>
    <t>7ª</t>
  </si>
  <si>
    <t>total</t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</si>
  <si>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Deutsch-Jozsa;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</si>
  <si>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Full Adder;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</si>
  <si>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Grover;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</si>
  <si>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Kickback;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</si>
  <si>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Phase Estimation;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</si>
  <si>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Approximate Optimization Algorithm (QAOA);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</si>
  <si>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Fourier Transform (QFT);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</si>
  <si>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Quantum Walk;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</si>
  <si>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Shor;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</si>
  <si>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Simon;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</si>
  <si>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Teleportation;</t>
    </r>
  </si>
  <si>
    <r>
      <rPr>
        <rFont val="Courier New"/>
        <color theme="1"/>
        <sz val="5.0"/>
      </rPr>
      <t xml:space="preserve">• </t>
    </r>
    <r>
      <rPr>
        <rFont val="Arial"/>
        <color theme="1"/>
        <sz val="7.0"/>
      </rPr>
      <t>Travelling Salesman Problem (TSP</t>
    </r>
  </si>
  <si>
    <t>First Execution</t>
  </si>
  <si>
    <t>Second Execution</t>
  </si>
  <si>
    <t>Third Execution</t>
  </si>
  <si>
    <t>Fourth Execution</t>
  </si>
  <si>
    <t>Fifth Execution</t>
  </si>
  <si>
    <t>Cost in scheduled execution - shot policy</t>
  </si>
  <si>
    <t>Total Price</t>
  </si>
  <si>
    <t>Policy</t>
  </si>
  <si>
    <t>Tasks without Policies</t>
  </si>
  <si>
    <t>Tasks with Policies</t>
  </si>
  <si>
    <t>Percentage</t>
  </si>
  <si>
    <t>Time</t>
  </si>
  <si>
    <t>Depth</t>
  </si>
  <si>
    <t>Shots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</si>
</sst>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11">
    <font>
      <sz val="11.0"/>
      <color theme="1"/>
      <name val="Aptos narrow"/>
      <scheme val="minor"/>
    </font>
    <font>
      <b/>
      <color theme="1"/>
      <name val="Arial"/>
    </font>
    <font>
      <b/>
      <color theme="1"/>
      <name val="Aptos narrow"/>
      <scheme val="minor"/>
    </font>
    <font>
      <sz val="7.0"/>
      <color theme="1"/>
      <name val="Arial"/>
    </font>
    <font>
      <color theme="1"/>
      <name val="Aptos narrow"/>
      <scheme val="minor"/>
    </font>
    <font>
      <sz val="5.0"/>
      <color theme="1"/>
      <name val="Courier New"/>
    </font>
    <font>
      <color theme="1"/>
      <name val="Arial"/>
    </font>
    <font>
      <sz val="9.0"/>
      <color rgb="FF000000"/>
      <name val="&quot;Google Sans Mono&quot;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3">
    <border/>
    <border>
      <right style="thin">
        <color theme="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0" fillId="3" fontId="4" numFmtId="0" xfId="0" applyFill="1" applyFont="1"/>
    <xf borderId="0" fillId="2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10" xfId="0" applyFont="1" applyNumberFormat="1"/>
    <xf borderId="0" fillId="0" fontId="6" numFmtId="164" xfId="0" applyAlignment="1" applyFont="1" applyNumberFormat="1">
      <alignment readingOrder="0"/>
    </xf>
    <xf borderId="0" fillId="0" fontId="2" numFmtId="10" xfId="0" applyFont="1" applyNumberFormat="1"/>
    <xf borderId="0" fillId="4" fontId="7" numFmtId="0" xfId="0" applyFill="1" applyFont="1"/>
    <xf borderId="0" fillId="4" fontId="7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Font="1" applyNumberFormat="1"/>
    <xf borderId="0" fillId="0" fontId="8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1" fillId="0" fontId="8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2" fillId="0" fontId="10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0" numFmtId="10" xfId="0" applyBorder="1" applyFont="1" applyNumberFormat="1"/>
    <xf borderId="2" fillId="6" fontId="4" numFmtId="0" xfId="0" applyAlignment="1" applyBorder="1" applyFill="1" applyFont="1">
      <alignment readingOrder="0"/>
    </xf>
    <xf borderId="2" fillId="6" fontId="10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time!$M$18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circle"/>
            <c:size val="3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cat>
            <c:strRef>
              <c:f>time!$L$19:$L$63</c:f>
            </c:strRef>
          </c:cat>
          <c:val>
            <c:numRef>
              <c:f>time!$M$19:$M$63</c:f>
              <c:numCache/>
            </c:numRef>
          </c:val>
          <c:smooth val="0"/>
        </c:ser>
        <c:ser>
          <c:idx val="1"/>
          <c:order val="1"/>
          <c:tx>
            <c:v>Cost in scheduled execution</c:v>
          </c:tx>
          <c:spPr>
            <a:ln cmpd="sng">
              <a:solidFill>
                <a:srgbClr val="E97132"/>
              </a:solidFill>
            </a:ln>
          </c:spPr>
          <c:marker>
            <c:symbol val="circle"/>
            <c:size val="3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cat>
            <c:strRef>
              <c:f>time!$L$19:$L$63</c:f>
            </c:strRef>
          </c:cat>
          <c:val>
            <c:numRef>
              <c:f>time!$N$19:$N$63</c:f>
              <c:numCache/>
            </c:numRef>
          </c:val>
          <c:smooth val="0"/>
        </c:ser>
        <c:axId val="72572623"/>
        <c:axId val="1972394432"/>
      </c:lineChart>
      <c:catAx>
        <c:axId val="7257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1972394432"/>
      </c:catAx>
      <c:valAx>
        <c:axId val="197239443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Cost in €</a:t>
                </a:r>
              </a:p>
            </c:rich>
          </c:tx>
          <c:layout>
            <c:manualLayout>
              <c:xMode val="edge"/>
              <c:yMode val="edge"/>
              <c:x val="0.020795964125560538"/>
              <c:y val="0.11028751123090746"/>
            </c:manualLayout>
          </c:layout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72572623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Arial"/>
              </a:defRPr>
            </a:pPr>
          </a:p>
        </c:txPr>
      </c:legendEntry>
      <c:layout>
        <c:manualLayout>
          <c:xMode val="edge"/>
          <c:yMode val="edge"/>
          <c:x val="0.2309261485042736"/>
          <c:y val="0.03976027397260274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depth!$H$25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circle"/>
            <c:size val="3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cat>
            <c:strRef>
              <c:f>depth!$G$26:$G$55</c:f>
            </c:strRef>
          </c:cat>
          <c:val>
            <c:numRef>
              <c:f>depth!$H$26:$H$55</c:f>
              <c:numCache/>
            </c:numRef>
          </c:val>
          <c:smooth val="0"/>
        </c:ser>
        <c:ser>
          <c:idx val="1"/>
          <c:order val="1"/>
          <c:tx>
            <c:v>Cost in scheduled execution</c:v>
          </c:tx>
          <c:spPr>
            <a:ln cmpd="sng">
              <a:solidFill>
                <a:srgbClr val="E97132"/>
              </a:solidFill>
            </a:ln>
          </c:spPr>
          <c:marker>
            <c:symbol val="circle"/>
            <c:size val="3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cat>
            <c:strRef>
              <c:f>depth!$G$26:$G$55</c:f>
            </c:strRef>
          </c:cat>
          <c:val>
            <c:numRef>
              <c:f>depth!$I$26:$I$55</c:f>
              <c:numCache/>
            </c:numRef>
          </c:val>
          <c:smooth val="0"/>
        </c:ser>
        <c:axId val="1581753969"/>
        <c:axId val="969890646"/>
      </c:lineChart>
      <c:catAx>
        <c:axId val="158175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969890646"/>
      </c:catAx>
      <c:valAx>
        <c:axId val="969890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Cost in €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1581753969"/>
      </c:valAx>
    </c:plotArea>
    <c:legend>
      <c:legendPos val="r"/>
      <c:layout>
        <c:manualLayout>
          <c:xMode val="edge"/>
          <c:yMode val="edge"/>
          <c:x val="0.1865730285644531"/>
          <c:y val="0.03171846435100549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shots!$P$18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circle"/>
            <c:size val="3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cat>
            <c:strRef>
              <c:f>shots!$H$20:$H$46</c:f>
            </c:strRef>
          </c:cat>
          <c:val>
            <c:numRef>
              <c:f>shots!$P$19:$P$47</c:f>
              <c:numCache/>
            </c:numRef>
          </c:val>
          <c:smooth val="0"/>
        </c:ser>
        <c:ser>
          <c:idx val="1"/>
          <c:order val="1"/>
          <c:tx>
            <c:v>Cost in scheduled execution</c:v>
          </c:tx>
          <c:spPr>
            <a:ln cmpd="sng">
              <a:solidFill>
                <a:srgbClr val="E97132"/>
              </a:solidFill>
            </a:ln>
          </c:spPr>
          <c:marker>
            <c:symbol val="circle"/>
            <c:size val="3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cat>
            <c:strRef>
              <c:f>shots!$H$20:$H$46</c:f>
            </c:strRef>
          </c:cat>
          <c:val>
            <c:numRef>
              <c:f>shots!$O$19:$O$47</c:f>
              <c:numCache/>
            </c:numRef>
          </c:val>
          <c:smooth val="0"/>
        </c:ser>
        <c:axId val="2116583902"/>
        <c:axId val="315582356"/>
      </c:lineChart>
      <c:catAx>
        <c:axId val="2116583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315582356"/>
      </c:catAx>
      <c:valAx>
        <c:axId val="315582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Cost in €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2116583902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tasks!$B$1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tasks!$A$2:$A$4</c:f>
            </c:strRef>
          </c:cat>
          <c:val>
            <c:numRef>
              <c:f>tasks!$B$2:$B$4</c:f>
              <c:numCache/>
            </c:numRef>
          </c:val>
        </c:ser>
        <c:ser>
          <c:idx val="1"/>
          <c:order val="1"/>
          <c:tx>
            <c:strRef>
              <c:f>tasks!$C$1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tasks!$A$2:$A$4</c:f>
            </c:strRef>
          </c:cat>
          <c:val>
            <c:numRef>
              <c:f>tasks!$C$2:$C$4</c:f>
              <c:numCache/>
            </c:numRef>
          </c:val>
        </c:ser>
        <c:axId val="715158090"/>
        <c:axId val="1890555721"/>
      </c:barChart>
      <c:catAx>
        <c:axId val="715158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400">
                    <a:solidFill>
                      <a:srgbClr val="000000"/>
                    </a:solidFill>
                    <a:latin typeface="Arial"/>
                  </a:rPr>
                  <a:t>Policies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</a:p>
        </c:txPr>
        <c:crossAx val="1890555721"/>
      </c:catAx>
      <c:valAx>
        <c:axId val="1890555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400">
                    <a:solidFill>
                      <a:srgbClr val="000000"/>
                    </a:solidFill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715158090"/>
      </c:valAx>
    </c:plotArea>
    <c:legend>
      <c:legendPos val="r"/>
      <c:legendEntry>
        <c:idx val="0"/>
        <c:txPr>
          <a:bodyPr/>
          <a:lstStyle/>
          <a:p>
            <a:pPr lvl="0">
              <a:defRPr sz="2400"/>
            </a:pPr>
          </a:p>
        </c:txPr>
      </c:legendEntry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layout>
        <c:manualLayout>
          <c:xMode val="edge"/>
          <c:yMode val="edge"/>
          <c:x val="0.30242031250000007"/>
          <c:y val="0.0448186528497409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2200275</xdr:colOff>
      <xdr:row>25</xdr:row>
      <xdr:rowOff>133350</xdr:rowOff>
    </xdr:from>
    <xdr:ext cx="11144250" cy="4638675"/>
    <xdr:graphicFrame>
      <xdr:nvGraphicFramePr>
        <xdr:cNvPr id="17073486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1143000</xdr:colOff>
      <xdr:row>29</xdr:row>
      <xdr:rowOff>57150</xdr:rowOff>
    </xdr:from>
    <xdr:ext cx="19050" cy="2486025"/>
    <xdr:grpSp>
      <xdr:nvGrpSpPr>
        <xdr:cNvPr id="2" name="Shape 2" title="Dibujo"/>
        <xdr:cNvGrpSpPr/>
      </xdr:nvGrpSpPr>
      <xdr:grpSpPr>
        <a:xfrm>
          <a:off x="3407475" y="790975"/>
          <a:ext cx="600" cy="2467500"/>
          <a:chOff x="3407475" y="790975"/>
          <a:chExt cx="600" cy="2467500"/>
        </a:xfrm>
      </xdr:grpSpPr>
      <xdr:cxnSp>
        <xdr:nvCxnSpPr>
          <xdr:cNvPr id="3" name="Shape 3"/>
          <xdr:cNvCxnSpPr/>
        </xdr:nvCxnSpPr>
        <xdr:spPr>
          <a:xfrm>
            <a:off x="3407475" y="790975"/>
            <a:ext cx="600" cy="24675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1381125</xdr:colOff>
      <xdr:row>27</xdr:row>
      <xdr:rowOff>114300</xdr:rowOff>
    </xdr:from>
    <xdr:ext cx="1133475" cy="609600"/>
    <xdr:sp>
      <xdr:nvSpPr>
        <xdr:cNvPr id="4" name="Shape 4"/>
        <xdr:cNvSpPr txBox="1"/>
      </xdr:nvSpPr>
      <xdr:spPr>
        <a:xfrm>
          <a:off x="924875" y="1006075"/>
          <a:ext cx="1116600" cy="58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1st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1628775</xdr:colOff>
      <xdr:row>27</xdr:row>
      <xdr:rowOff>142875</xdr:rowOff>
    </xdr:from>
    <xdr:ext cx="1190625" cy="552450"/>
    <xdr:sp>
      <xdr:nvSpPr>
        <xdr:cNvPr id="5" name="Shape 5"/>
        <xdr:cNvSpPr txBox="1"/>
      </xdr:nvSpPr>
      <xdr:spPr>
        <a:xfrm>
          <a:off x="914725" y="813200"/>
          <a:ext cx="1167300" cy="537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2nd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7</xdr:col>
      <xdr:colOff>1352550</xdr:colOff>
      <xdr:row>29</xdr:row>
      <xdr:rowOff>57150</xdr:rowOff>
    </xdr:from>
    <xdr:ext cx="28575" cy="2486025"/>
    <xdr:grpSp>
      <xdr:nvGrpSpPr>
        <xdr:cNvPr id="2" name="Shape 2" title="Dibujo"/>
        <xdr:cNvGrpSpPr/>
      </xdr:nvGrpSpPr>
      <xdr:grpSpPr>
        <a:xfrm>
          <a:off x="1615125" y="143250"/>
          <a:ext cx="10200" cy="2466600"/>
          <a:chOff x="1615125" y="143250"/>
          <a:chExt cx="10200" cy="2466600"/>
        </a:xfrm>
      </xdr:grpSpPr>
      <xdr:cxnSp>
        <xdr:nvCxnSpPr>
          <xdr:cNvPr id="6" name="Shape 6"/>
          <xdr:cNvCxnSpPr/>
        </xdr:nvCxnSpPr>
        <xdr:spPr>
          <a:xfrm>
            <a:off x="1615125" y="143250"/>
            <a:ext cx="10200" cy="24666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28575</xdr:colOff>
      <xdr:row>26</xdr:row>
      <xdr:rowOff>38100</xdr:rowOff>
    </xdr:from>
    <xdr:ext cx="3543300" cy="352425"/>
    <xdr:sp>
      <xdr:nvSpPr>
        <xdr:cNvPr id="7" name="Shape 7"/>
        <xdr:cNvSpPr txBox="1"/>
      </xdr:nvSpPr>
      <xdr:spPr>
        <a:xfrm>
          <a:off x="2173425" y="894425"/>
          <a:ext cx="54501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(</a:t>
          </a:r>
          <a:r>
            <a:rPr b="1" lang="en-US" sz="2000"/>
            <a:t>time policy</a:t>
          </a:r>
          <a:r>
            <a:rPr lang="en-US" sz="2000"/>
            <a:t>)</a:t>
          </a:r>
          <a:endParaRPr sz="2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56</xdr:row>
      <xdr:rowOff>95250</xdr:rowOff>
    </xdr:from>
    <xdr:ext cx="9753600" cy="5210175"/>
    <xdr:graphicFrame>
      <xdr:nvGraphicFramePr>
        <xdr:cNvPr id="20727957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59</xdr:row>
      <xdr:rowOff>161925</xdr:rowOff>
    </xdr:from>
    <xdr:ext cx="28575" cy="3048000"/>
    <xdr:grpSp>
      <xdr:nvGrpSpPr>
        <xdr:cNvPr id="2" name="Shape 2" title="Dibujo"/>
        <xdr:cNvGrpSpPr/>
      </xdr:nvGrpSpPr>
      <xdr:grpSpPr>
        <a:xfrm>
          <a:off x="4579125" y="850375"/>
          <a:ext cx="12900" cy="3025200"/>
          <a:chOff x="4579125" y="850375"/>
          <a:chExt cx="12900" cy="3025200"/>
        </a:xfrm>
      </xdr:grpSpPr>
      <xdr:cxnSp>
        <xdr:nvCxnSpPr>
          <xdr:cNvPr id="8" name="Shape 8"/>
          <xdr:cNvCxnSpPr/>
        </xdr:nvCxnSpPr>
        <xdr:spPr>
          <a:xfrm>
            <a:off x="4579125" y="850375"/>
            <a:ext cx="12900" cy="30252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800100</xdr:colOff>
      <xdr:row>59</xdr:row>
      <xdr:rowOff>190500</xdr:rowOff>
    </xdr:from>
    <xdr:ext cx="28575" cy="2990850"/>
    <xdr:grpSp>
      <xdr:nvGrpSpPr>
        <xdr:cNvPr id="2" name="Shape 2" title="Dibujo"/>
        <xdr:cNvGrpSpPr/>
      </xdr:nvGrpSpPr>
      <xdr:grpSpPr>
        <a:xfrm>
          <a:off x="3646550" y="1109150"/>
          <a:ext cx="9900" cy="2975400"/>
          <a:chOff x="3646550" y="1109150"/>
          <a:chExt cx="9900" cy="2975400"/>
        </a:xfrm>
      </xdr:grpSpPr>
      <xdr:cxnSp>
        <xdr:nvCxnSpPr>
          <xdr:cNvPr id="9" name="Shape 9"/>
          <xdr:cNvCxnSpPr/>
        </xdr:nvCxnSpPr>
        <xdr:spPr>
          <a:xfrm>
            <a:off x="3646550" y="1109150"/>
            <a:ext cx="9900" cy="29754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876300</xdr:colOff>
      <xdr:row>59</xdr:row>
      <xdr:rowOff>190500</xdr:rowOff>
    </xdr:from>
    <xdr:ext cx="28575" cy="3038475"/>
    <xdr:grpSp>
      <xdr:nvGrpSpPr>
        <xdr:cNvPr id="2" name="Shape 2" title="Dibujo"/>
        <xdr:cNvGrpSpPr/>
      </xdr:nvGrpSpPr>
      <xdr:grpSpPr>
        <a:xfrm>
          <a:off x="3984675" y="644175"/>
          <a:ext cx="7800" cy="3022200"/>
          <a:chOff x="3984675" y="644175"/>
          <a:chExt cx="7800" cy="3022200"/>
        </a:xfrm>
      </xdr:grpSpPr>
      <xdr:cxnSp>
        <xdr:nvCxnSpPr>
          <xdr:cNvPr id="10" name="Shape 10"/>
          <xdr:cNvCxnSpPr/>
        </xdr:nvCxnSpPr>
        <xdr:spPr>
          <a:xfrm flipH="1">
            <a:off x="3984675" y="644175"/>
            <a:ext cx="7800" cy="30222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1152525</xdr:colOff>
      <xdr:row>59</xdr:row>
      <xdr:rowOff>180975</xdr:rowOff>
    </xdr:from>
    <xdr:ext cx="28575" cy="3057525"/>
    <xdr:grpSp>
      <xdr:nvGrpSpPr>
        <xdr:cNvPr id="2" name="Shape 2" title="Dibujo"/>
        <xdr:cNvGrpSpPr/>
      </xdr:nvGrpSpPr>
      <xdr:grpSpPr>
        <a:xfrm>
          <a:off x="2999775" y="920075"/>
          <a:ext cx="9900" cy="3035100"/>
          <a:chOff x="2999775" y="920075"/>
          <a:chExt cx="9900" cy="3035100"/>
        </a:xfrm>
      </xdr:grpSpPr>
      <xdr:cxnSp>
        <xdr:nvCxnSpPr>
          <xdr:cNvPr id="11" name="Shape 11"/>
          <xdr:cNvCxnSpPr/>
        </xdr:nvCxnSpPr>
        <xdr:spPr>
          <a:xfrm flipH="1">
            <a:off x="2999775" y="920075"/>
            <a:ext cx="9900" cy="30351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9</xdr:col>
      <xdr:colOff>619125</xdr:colOff>
      <xdr:row>60</xdr:row>
      <xdr:rowOff>9525</xdr:rowOff>
    </xdr:from>
    <xdr:ext cx="28575" cy="3028950"/>
    <xdr:grpSp>
      <xdr:nvGrpSpPr>
        <xdr:cNvPr id="2" name="Shape 2" title="Dibujo"/>
        <xdr:cNvGrpSpPr/>
      </xdr:nvGrpSpPr>
      <xdr:grpSpPr>
        <a:xfrm>
          <a:off x="143800" y="283200"/>
          <a:ext cx="9900" cy="3005400"/>
          <a:chOff x="143800" y="283200"/>
          <a:chExt cx="9900" cy="3005400"/>
        </a:xfrm>
      </xdr:grpSpPr>
      <xdr:cxnSp>
        <xdr:nvCxnSpPr>
          <xdr:cNvPr id="12" name="Shape 12"/>
          <xdr:cNvCxnSpPr/>
        </xdr:nvCxnSpPr>
        <xdr:spPr>
          <a:xfrm flipH="1">
            <a:off x="143800" y="283200"/>
            <a:ext cx="9900" cy="30054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9</xdr:col>
      <xdr:colOff>885825</xdr:colOff>
      <xdr:row>59</xdr:row>
      <xdr:rowOff>190500</xdr:rowOff>
    </xdr:from>
    <xdr:ext cx="28575" cy="3038475"/>
    <xdr:grpSp>
      <xdr:nvGrpSpPr>
        <xdr:cNvPr id="2" name="Shape 2" title="Dibujo"/>
        <xdr:cNvGrpSpPr/>
      </xdr:nvGrpSpPr>
      <xdr:grpSpPr>
        <a:xfrm>
          <a:off x="2860425" y="213525"/>
          <a:ext cx="9900" cy="3015300"/>
          <a:chOff x="2860425" y="213525"/>
          <a:chExt cx="9900" cy="3015300"/>
        </a:xfrm>
      </xdr:grpSpPr>
      <xdr:cxnSp>
        <xdr:nvCxnSpPr>
          <xdr:cNvPr id="13" name="Shape 13"/>
          <xdr:cNvCxnSpPr/>
        </xdr:nvCxnSpPr>
        <xdr:spPr>
          <a:xfrm>
            <a:off x="2860425" y="213525"/>
            <a:ext cx="9900" cy="30153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10</xdr:col>
      <xdr:colOff>171450</xdr:colOff>
      <xdr:row>60</xdr:row>
      <xdr:rowOff>9525</xdr:rowOff>
    </xdr:from>
    <xdr:ext cx="28575" cy="3000375"/>
    <xdr:grpSp>
      <xdr:nvGrpSpPr>
        <xdr:cNvPr id="2" name="Shape 2" title="Dibujo"/>
        <xdr:cNvGrpSpPr/>
      </xdr:nvGrpSpPr>
      <xdr:grpSpPr>
        <a:xfrm>
          <a:off x="1911600" y="480750"/>
          <a:ext cx="9900" cy="2982000"/>
          <a:chOff x="1911600" y="480750"/>
          <a:chExt cx="9900" cy="2982000"/>
        </a:xfrm>
      </xdr:grpSpPr>
      <xdr:cxnSp>
        <xdr:nvCxnSpPr>
          <xdr:cNvPr id="14" name="Shape 14"/>
          <xdr:cNvCxnSpPr/>
        </xdr:nvCxnSpPr>
        <xdr:spPr>
          <a:xfrm>
            <a:off x="1911600" y="480750"/>
            <a:ext cx="9900" cy="29820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495300</xdr:colOff>
      <xdr:row>58</xdr:row>
      <xdr:rowOff>85725</xdr:rowOff>
    </xdr:from>
    <xdr:ext cx="2057400" cy="1000125"/>
    <xdr:sp>
      <xdr:nvSpPr>
        <xdr:cNvPr id="15" name="Shape 15"/>
        <xdr:cNvSpPr txBox="1"/>
      </xdr:nvSpPr>
      <xdr:spPr>
        <a:xfrm>
          <a:off x="1601375" y="1311350"/>
          <a:ext cx="2041500" cy="980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1st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1076325</xdr:colOff>
      <xdr:row>58</xdr:row>
      <xdr:rowOff>85725</xdr:rowOff>
    </xdr:from>
    <xdr:ext cx="1209675" cy="895350"/>
    <xdr:sp>
      <xdr:nvSpPr>
        <xdr:cNvPr id="16" name="Shape 16"/>
        <xdr:cNvSpPr txBox="1"/>
      </xdr:nvSpPr>
      <xdr:spPr>
        <a:xfrm>
          <a:off x="1901600" y="1021150"/>
          <a:ext cx="1191000" cy="880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2nd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7</xdr:col>
      <xdr:colOff>1257300</xdr:colOff>
      <xdr:row>58</xdr:row>
      <xdr:rowOff>85725</xdr:rowOff>
    </xdr:from>
    <xdr:ext cx="1704975" cy="1066800"/>
    <xdr:sp>
      <xdr:nvSpPr>
        <xdr:cNvPr id="17" name="Shape 17"/>
        <xdr:cNvSpPr txBox="1"/>
      </xdr:nvSpPr>
      <xdr:spPr>
        <a:xfrm>
          <a:off x="2672150" y="1561525"/>
          <a:ext cx="1681200" cy="1050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3rd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8</xdr:col>
      <xdr:colOff>647700</xdr:colOff>
      <xdr:row>58</xdr:row>
      <xdr:rowOff>95250</xdr:rowOff>
    </xdr:from>
    <xdr:ext cx="1905000" cy="1038225"/>
    <xdr:sp>
      <xdr:nvSpPr>
        <xdr:cNvPr id="18" name="Shape 18"/>
        <xdr:cNvSpPr txBox="1"/>
      </xdr:nvSpPr>
      <xdr:spPr>
        <a:xfrm>
          <a:off x="1741475" y="1461450"/>
          <a:ext cx="1881300" cy="1020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4th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8</xdr:col>
      <xdr:colOff>1333500</xdr:colOff>
      <xdr:row>58</xdr:row>
      <xdr:rowOff>95250</xdr:rowOff>
    </xdr:from>
    <xdr:ext cx="3200400" cy="1485900"/>
    <xdr:sp>
      <xdr:nvSpPr>
        <xdr:cNvPr id="19" name="Shape 19"/>
        <xdr:cNvSpPr txBox="1"/>
      </xdr:nvSpPr>
      <xdr:spPr>
        <a:xfrm>
          <a:off x="1331200" y="1521500"/>
          <a:ext cx="3182400" cy="1471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5th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9</xdr:col>
      <xdr:colOff>352425</xdr:colOff>
      <xdr:row>58</xdr:row>
      <xdr:rowOff>95250</xdr:rowOff>
    </xdr:from>
    <xdr:ext cx="1085850" cy="752475"/>
    <xdr:sp>
      <xdr:nvSpPr>
        <xdr:cNvPr id="20" name="Shape 20"/>
        <xdr:cNvSpPr txBox="1"/>
      </xdr:nvSpPr>
      <xdr:spPr>
        <a:xfrm>
          <a:off x="1431275" y="1481475"/>
          <a:ext cx="1070700" cy="730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6th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9</xdr:col>
      <xdr:colOff>1000125</xdr:colOff>
      <xdr:row>58</xdr:row>
      <xdr:rowOff>114300</xdr:rowOff>
    </xdr:from>
    <xdr:ext cx="1219200" cy="657225"/>
    <xdr:sp>
      <xdr:nvSpPr>
        <xdr:cNvPr id="21" name="Shape 21"/>
        <xdr:cNvSpPr txBox="1"/>
      </xdr:nvSpPr>
      <xdr:spPr>
        <a:xfrm>
          <a:off x="1791525" y="690900"/>
          <a:ext cx="1200900" cy="700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666666"/>
              </a:solidFill>
            </a:rPr>
            <a:t>7th cycle</a:t>
          </a:r>
          <a:endParaRPr sz="12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8</xdr:col>
      <xdr:colOff>695325</xdr:colOff>
      <xdr:row>56</xdr:row>
      <xdr:rowOff>171450</xdr:rowOff>
    </xdr:from>
    <xdr:ext cx="4010025" cy="352425"/>
    <xdr:sp>
      <xdr:nvSpPr>
        <xdr:cNvPr id="22" name="Shape 22"/>
        <xdr:cNvSpPr txBox="1"/>
      </xdr:nvSpPr>
      <xdr:spPr>
        <a:xfrm>
          <a:off x="1352050" y="1362250"/>
          <a:ext cx="58470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(</a:t>
          </a:r>
          <a:r>
            <a:rPr b="1" lang="en-US" sz="2000"/>
            <a:t>depth policy</a:t>
          </a:r>
          <a:r>
            <a:rPr lang="en-US" sz="2000"/>
            <a:t>)</a:t>
          </a:r>
          <a:endParaRPr sz="20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1409700</xdr:colOff>
      <xdr:row>48</xdr:row>
      <xdr:rowOff>66675</xdr:rowOff>
    </xdr:from>
    <xdr:ext cx="8258175" cy="5105400"/>
    <xdr:graphicFrame>
      <xdr:nvGraphicFramePr>
        <xdr:cNvPr id="39723727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762000</xdr:colOff>
      <xdr:row>49</xdr:row>
      <xdr:rowOff>57150</xdr:rowOff>
    </xdr:from>
    <xdr:ext cx="3467100" cy="333375"/>
    <xdr:sp>
      <xdr:nvSpPr>
        <xdr:cNvPr id="23" name="Shape 23"/>
        <xdr:cNvSpPr txBox="1"/>
      </xdr:nvSpPr>
      <xdr:spPr>
        <a:xfrm>
          <a:off x="2255500" y="946075"/>
          <a:ext cx="5367900" cy="492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(</a:t>
          </a:r>
          <a:r>
            <a:rPr b="1" lang="en-US" sz="2000"/>
            <a:t>shots policy</a:t>
          </a:r>
          <a:r>
            <a:rPr lang="en-US" sz="2000"/>
            <a:t>)</a:t>
          </a:r>
          <a:endParaRPr sz="20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0</xdr:row>
      <xdr:rowOff>0</xdr:rowOff>
    </xdr:from>
    <xdr:ext cx="10677525" cy="6600825"/>
    <xdr:graphicFrame>
      <xdr:nvGraphicFramePr>
        <xdr:cNvPr id="172817179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23.0"/>
    <col customWidth="1" min="3" max="3" width="14.38"/>
    <col customWidth="1" min="4" max="4" width="10.63"/>
    <col customWidth="1" min="5" max="5" width="23.63"/>
    <col customWidth="1" min="6" max="6" width="23.0"/>
    <col customWidth="1" min="7" max="7" width="24.75"/>
    <col customWidth="1" min="8" max="8" width="19.88"/>
    <col customWidth="1" min="9" max="11" width="10.63"/>
    <col customWidth="1" min="12" max="12" width="16.0"/>
    <col customWidth="1" min="13" max="13" width="14.75"/>
    <col customWidth="1" min="14" max="14" width="19.13"/>
    <col customWidth="1" min="15" max="26" width="10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 t="s">
        <v>8</v>
      </c>
      <c r="B2" s="5">
        <v>4.0</v>
      </c>
      <c r="C2" s="5">
        <v>4.0</v>
      </c>
      <c r="D2" s="5">
        <f t="shared" ref="D2:D14" si="1">B2*C2</f>
        <v>16</v>
      </c>
      <c r="E2" s="6">
        <f t="shared" ref="E2:E12" si="2">($D$24)*(B2/$B$20)</f>
        <v>0.338352672</v>
      </c>
      <c r="F2" s="7">
        <f t="shared" ref="F2:F11" si="3">C2*E2</f>
        <v>1.353410688</v>
      </c>
      <c r="H2" s="7"/>
    </row>
    <row r="3" ht="14.25" customHeight="1">
      <c r="A3" s="8" t="s">
        <v>9</v>
      </c>
      <c r="B3" s="5">
        <v>4.0</v>
      </c>
      <c r="C3" s="5">
        <v>4.0</v>
      </c>
      <c r="D3" s="5">
        <f t="shared" si="1"/>
        <v>16</v>
      </c>
      <c r="E3" s="6">
        <f t="shared" si="2"/>
        <v>0.338352672</v>
      </c>
      <c r="F3" s="7">
        <f t="shared" si="3"/>
        <v>1.353410688</v>
      </c>
      <c r="H3" s="7"/>
    </row>
    <row r="4" ht="14.25" customHeight="1">
      <c r="A4" s="8" t="s">
        <v>10</v>
      </c>
      <c r="B4" s="5">
        <v>4.0</v>
      </c>
      <c r="C4" s="5">
        <v>4.0</v>
      </c>
      <c r="D4" s="5">
        <f t="shared" si="1"/>
        <v>16</v>
      </c>
      <c r="E4" s="6">
        <f t="shared" si="2"/>
        <v>0.338352672</v>
      </c>
      <c r="F4" s="7">
        <f t="shared" si="3"/>
        <v>1.353410688</v>
      </c>
      <c r="H4" s="7"/>
    </row>
    <row r="5" ht="14.25" customHeight="1">
      <c r="A5" s="8" t="s">
        <v>11</v>
      </c>
      <c r="B5" s="5">
        <v>2.0</v>
      </c>
      <c r="C5" s="5">
        <v>2.0</v>
      </c>
      <c r="D5" s="5">
        <f t="shared" si="1"/>
        <v>4</v>
      </c>
      <c r="E5" s="6">
        <f t="shared" si="2"/>
        <v>0.169176336</v>
      </c>
      <c r="F5" s="7">
        <f t="shared" si="3"/>
        <v>0.338352672</v>
      </c>
      <c r="H5" s="7"/>
    </row>
    <row r="6" ht="14.25" customHeight="1">
      <c r="A6" s="8" t="s">
        <v>12</v>
      </c>
      <c r="B6" s="9">
        <v>4.0</v>
      </c>
      <c r="C6" s="5">
        <v>3.0</v>
      </c>
      <c r="D6" s="5">
        <f t="shared" si="1"/>
        <v>12</v>
      </c>
      <c r="E6" s="6">
        <f t="shared" si="2"/>
        <v>0.338352672</v>
      </c>
      <c r="F6" s="7">
        <f t="shared" si="3"/>
        <v>1.015058016</v>
      </c>
      <c r="H6" s="7"/>
    </row>
    <row r="7" ht="14.25" customHeight="1">
      <c r="A7" s="8" t="s">
        <v>13</v>
      </c>
      <c r="B7" s="5">
        <v>4.0</v>
      </c>
      <c r="C7" s="5">
        <v>3.0</v>
      </c>
      <c r="D7" s="5">
        <f t="shared" si="1"/>
        <v>12</v>
      </c>
      <c r="E7" s="6">
        <f t="shared" si="2"/>
        <v>0.338352672</v>
      </c>
      <c r="F7" s="7">
        <f t="shared" si="3"/>
        <v>1.015058016</v>
      </c>
      <c r="H7" s="7"/>
    </row>
    <row r="8" ht="14.25" customHeight="1">
      <c r="A8" s="8" t="s">
        <v>14</v>
      </c>
      <c r="B8" s="5">
        <v>2.0</v>
      </c>
      <c r="C8" s="5">
        <v>3.0</v>
      </c>
      <c r="D8" s="5">
        <f t="shared" si="1"/>
        <v>6</v>
      </c>
      <c r="E8" s="6">
        <f t="shared" si="2"/>
        <v>0.169176336</v>
      </c>
      <c r="F8" s="7">
        <f t="shared" si="3"/>
        <v>0.507529008</v>
      </c>
      <c r="H8" s="7"/>
    </row>
    <row r="9" ht="14.25" customHeight="1">
      <c r="A9" s="8" t="s">
        <v>15</v>
      </c>
      <c r="B9" s="9">
        <v>4.0</v>
      </c>
      <c r="C9" s="5">
        <v>3.0</v>
      </c>
      <c r="D9" s="5">
        <f t="shared" si="1"/>
        <v>12</v>
      </c>
      <c r="E9" s="6">
        <f t="shared" si="2"/>
        <v>0.338352672</v>
      </c>
      <c r="F9" s="7">
        <f t="shared" si="3"/>
        <v>1.015058016</v>
      </c>
      <c r="H9" s="7"/>
    </row>
    <row r="10" ht="14.25" customHeight="1">
      <c r="A10" s="8" t="s">
        <v>16</v>
      </c>
      <c r="B10" s="5">
        <v>3.0</v>
      </c>
      <c r="C10" s="5">
        <v>3.0</v>
      </c>
      <c r="D10" s="5">
        <f t="shared" si="1"/>
        <v>9</v>
      </c>
      <c r="E10" s="6">
        <f t="shared" si="2"/>
        <v>0.253764504</v>
      </c>
      <c r="F10" s="7">
        <f t="shared" si="3"/>
        <v>0.761293512</v>
      </c>
      <c r="H10" s="7"/>
    </row>
    <row r="11" ht="14.25" customHeight="1">
      <c r="A11" s="8" t="s">
        <v>17</v>
      </c>
      <c r="B11" s="5">
        <v>4.0</v>
      </c>
      <c r="C11" s="5">
        <v>4.0</v>
      </c>
      <c r="D11" s="5">
        <f t="shared" si="1"/>
        <v>16</v>
      </c>
      <c r="E11" s="6">
        <f t="shared" si="2"/>
        <v>0.338352672</v>
      </c>
      <c r="F11" s="7">
        <f t="shared" si="3"/>
        <v>1.353410688</v>
      </c>
      <c r="H11" s="7"/>
    </row>
    <row r="12" ht="14.25" customHeight="1">
      <c r="A12" s="8" t="s">
        <v>18</v>
      </c>
      <c r="B12" s="5">
        <v>6.0</v>
      </c>
      <c r="C12" s="5">
        <v>4.0</v>
      </c>
      <c r="D12" s="5">
        <f t="shared" si="1"/>
        <v>24</v>
      </c>
      <c r="E12" s="6">
        <f t="shared" si="2"/>
        <v>0.507529008</v>
      </c>
      <c r="F12" s="7">
        <f>E12</f>
        <v>0.507529008</v>
      </c>
      <c r="G12" s="6">
        <f t="shared" ref="G12:G14" si="4">($D$24)*(B12/$C$20)</f>
        <v>1.349811191</v>
      </c>
      <c r="H12" s="7">
        <f>G12*3</f>
        <v>4.049433574</v>
      </c>
    </row>
    <row r="13" ht="14.25" customHeight="1">
      <c r="A13" s="8" t="s">
        <v>19</v>
      </c>
      <c r="B13" s="5">
        <v>3.0</v>
      </c>
      <c r="C13" s="5">
        <v>3.0</v>
      </c>
      <c r="D13" s="5">
        <f t="shared" si="1"/>
        <v>9</v>
      </c>
      <c r="G13" s="6">
        <f t="shared" si="4"/>
        <v>0.6749055957</v>
      </c>
      <c r="H13" s="7">
        <f t="shared" ref="H13:H14" si="5">G13*C13</f>
        <v>2.024716787</v>
      </c>
    </row>
    <row r="14" ht="14.25" customHeight="1">
      <c r="A14" s="8" t="s">
        <v>20</v>
      </c>
      <c r="B14" s="5">
        <v>5.0</v>
      </c>
      <c r="C14" s="5">
        <v>4.0</v>
      </c>
      <c r="D14" s="5">
        <f t="shared" si="1"/>
        <v>20</v>
      </c>
      <c r="G14" s="6">
        <f t="shared" si="4"/>
        <v>1.12484266</v>
      </c>
      <c r="H14" s="7">
        <f t="shared" si="5"/>
        <v>4.499370638</v>
      </c>
    </row>
    <row r="15" ht="14.25" customHeight="1">
      <c r="B15" s="5">
        <f t="shared" ref="B15:D15" si="6">SUM(B2:B14)</f>
        <v>49</v>
      </c>
      <c r="C15" s="5">
        <f t="shared" si="6"/>
        <v>44</v>
      </c>
      <c r="D15" s="5">
        <f t="shared" si="6"/>
        <v>172</v>
      </c>
    </row>
    <row r="16" ht="14.25" customHeight="1">
      <c r="F16" s="7">
        <f>SUM(F2:F15)</f>
        <v>10.573521</v>
      </c>
      <c r="H16" s="7">
        <f>SUM(H12:H14)</f>
        <v>10.573521</v>
      </c>
    </row>
    <row r="17" ht="14.25" customHeight="1"/>
    <row r="18" ht="14.25" customHeight="1">
      <c r="M18" s="10" t="s">
        <v>21</v>
      </c>
      <c r="N18" s="10" t="s">
        <v>22</v>
      </c>
    </row>
    <row r="19" ht="14.25" customHeight="1">
      <c r="B19" s="9" t="s">
        <v>23</v>
      </c>
      <c r="C19" s="9" t="s">
        <v>24</v>
      </c>
      <c r="L19" s="5" t="s">
        <v>25</v>
      </c>
      <c r="M19" s="11">
        <v>7.5525</v>
      </c>
      <c r="N19" s="11">
        <v>0.33835267199999997</v>
      </c>
      <c r="O19" s="12">
        <f t="shared" ref="O19:O62" si="7">1-N19/M19</f>
        <v>0.955199911</v>
      </c>
    </row>
    <row r="20" ht="14.25" customHeight="1">
      <c r="B20" s="5">
        <f>SUM(D2:D11,B12)</f>
        <v>125</v>
      </c>
      <c r="C20" s="5">
        <f>29+18</f>
        <v>47</v>
      </c>
      <c r="L20" s="5" t="s">
        <v>26</v>
      </c>
      <c r="M20" s="13">
        <v>6.2</v>
      </c>
      <c r="N20" s="11">
        <v>0.33835267199999997</v>
      </c>
      <c r="O20" s="12">
        <f t="shared" si="7"/>
        <v>0.9454269884</v>
      </c>
    </row>
    <row r="21" ht="14.25" customHeight="1">
      <c r="L21" s="5" t="s">
        <v>27</v>
      </c>
      <c r="M21" s="13">
        <v>7.0</v>
      </c>
      <c r="N21" s="11">
        <v>0.33835267199999997</v>
      </c>
      <c r="O21" s="12">
        <f t="shared" si="7"/>
        <v>0.951663904</v>
      </c>
    </row>
    <row r="22" ht="14.25" customHeight="1">
      <c r="L22" s="5" t="s">
        <v>28</v>
      </c>
      <c r="M22" s="13">
        <v>5.8</v>
      </c>
      <c r="N22" s="11">
        <v>0.16917633599999998</v>
      </c>
      <c r="O22" s="12">
        <f t="shared" si="7"/>
        <v>0.9708316662</v>
      </c>
    </row>
    <row r="23" ht="14.25" customHeight="1">
      <c r="B23" s="9" t="s">
        <v>29</v>
      </c>
      <c r="C23" s="9" t="s">
        <v>30</v>
      </c>
      <c r="D23" s="9" t="s">
        <v>31</v>
      </c>
      <c r="L23" s="5" t="s">
        <v>32</v>
      </c>
      <c r="M23" s="13">
        <v>7.2</v>
      </c>
      <c r="N23" s="11">
        <v>0.33835267199999997</v>
      </c>
      <c r="O23" s="12">
        <f t="shared" si="7"/>
        <v>0.9530065733</v>
      </c>
    </row>
    <row r="24" ht="14.25" customHeight="1">
      <c r="B24" s="9">
        <v>1.510503</v>
      </c>
      <c r="C24" s="10">
        <v>7.0</v>
      </c>
      <c r="D24" s="5">
        <f>B24*C24</f>
        <v>10.573521</v>
      </c>
      <c r="L24" s="9" t="s">
        <v>33</v>
      </c>
      <c r="M24" s="13">
        <v>6.5</v>
      </c>
      <c r="N24" s="11">
        <v>0.33835267199999997</v>
      </c>
      <c r="O24" s="12">
        <f t="shared" si="7"/>
        <v>0.9479457428</v>
      </c>
    </row>
    <row r="25" ht="14.25" customHeight="1">
      <c r="L25" s="9" t="s">
        <v>34</v>
      </c>
      <c r="M25" s="13">
        <v>6.8</v>
      </c>
      <c r="N25" s="11">
        <v>0.16917633599999998</v>
      </c>
      <c r="O25" s="12">
        <f t="shared" si="7"/>
        <v>0.9751211271</v>
      </c>
    </row>
    <row r="26" ht="14.25" customHeight="1">
      <c r="H26" s="2"/>
      <c r="L26" s="9" t="s">
        <v>35</v>
      </c>
      <c r="M26" s="13">
        <v>7.2</v>
      </c>
      <c r="N26" s="11">
        <v>0.33835267199999997</v>
      </c>
      <c r="O26" s="12">
        <f t="shared" si="7"/>
        <v>0.9530065733</v>
      </c>
    </row>
    <row r="27" ht="14.25" customHeight="1">
      <c r="L27" s="9" t="s">
        <v>36</v>
      </c>
      <c r="M27" s="13">
        <v>6.042</v>
      </c>
      <c r="N27" s="11">
        <v>0.253764504</v>
      </c>
      <c r="O27" s="12">
        <f t="shared" si="7"/>
        <v>0.9579999166</v>
      </c>
    </row>
    <row r="28" ht="14.25" customHeight="1">
      <c r="L28" s="5" t="s">
        <v>37</v>
      </c>
      <c r="M28" s="13">
        <v>14.5</v>
      </c>
      <c r="N28" s="11">
        <v>0.33835267199999997</v>
      </c>
      <c r="O28" s="12">
        <f t="shared" si="7"/>
        <v>0.976665333</v>
      </c>
    </row>
    <row r="29" ht="14.25" customHeight="1">
      <c r="L29" s="5" t="s">
        <v>25</v>
      </c>
      <c r="M29" s="13">
        <v>7.5525</v>
      </c>
      <c r="N29" s="11">
        <v>0.33835267199999997</v>
      </c>
      <c r="O29" s="12">
        <f t="shared" si="7"/>
        <v>0.955199911</v>
      </c>
    </row>
    <row r="30" ht="14.25" customHeight="1">
      <c r="L30" s="5" t="s">
        <v>26</v>
      </c>
      <c r="M30" s="13">
        <v>6.0</v>
      </c>
      <c r="N30" s="11">
        <v>0.33835267199999997</v>
      </c>
      <c r="O30" s="12">
        <f t="shared" si="7"/>
        <v>0.943607888</v>
      </c>
    </row>
    <row r="31" ht="14.25" customHeight="1">
      <c r="L31" s="5" t="s">
        <v>27</v>
      </c>
      <c r="M31" s="11">
        <v>7.5525</v>
      </c>
      <c r="N31" s="11">
        <v>0.33835267199999997</v>
      </c>
      <c r="O31" s="12">
        <f t="shared" si="7"/>
        <v>0.955199911</v>
      </c>
    </row>
    <row r="32" ht="14.25" customHeight="1">
      <c r="L32" s="5" t="s">
        <v>28</v>
      </c>
      <c r="M32" s="11">
        <v>6.042</v>
      </c>
      <c r="N32" s="11">
        <v>0.16917633599999998</v>
      </c>
      <c r="O32" s="12">
        <f t="shared" si="7"/>
        <v>0.9719999444</v>
      </c>
    </row>
    <row r="33" ht="14.25" customHeight="1">
      <c r="L33" s="5" t="s">
        <v>32</v>
      </c>
      <c r="M33" s="11">
        <v>7.5525</v>
      </c>
      <c r="N33" s="11">
        <v>0.33835267199999997</v>
      </c>
      <c r="O33" s="12">
        <f t="shared" si="7"/>
        <v>0.955199911</v>
      </c>
    </row>
    <row r="34" ht="14.25" customHeight="1">
      <c r="L34" s="9" t="s">
        <v>33</v>
      </c>
      <c r="M34" s="11">
        <v>6.042</v>
      </c>
      <c r="N34" s="11">
        <v>0.33835267199999997</v>
      </c>
      <c r="O34" s="12">
        <f t="shared" si="7"/>
        <v>0.9439998888</v>
      </c>
    </row>
    <row r="35" ht="14.25" customHeight="1">
      <c r="L35" s="9" t="s">
        <v>34</v>
      </c>
      <c r="M35" s="11">
        <v>6.042</v>
      </c>
      <c r="N35" s="11">
        <v>0.16917633599999998</v>
      </c>
      <c r="O35" s="12">
        <f t="shared" si="7"/>
        <v>0.9719999444</v>
      </c>
    </row>
    <row r="36" ht="14.25" customHeight="1">
      <c r="L36" s="9" t="s">
        <v>35</v>
      </c>
      <c r="M36" s="11">
        <v>7.5525</v>
      </c>
      <c r="N36" s="11">
        <v>0.33835267199999997</v>
      </c>
      <c r="O36" s="12">
        <f t="shared" si="7"/>
        <v>0.955199911</v>
      </c>
    </row>
    <row r="37" ht="14.25" customHeight="1">
      <c r="L37" s="9" t="s">
        <v>36</v>
      </c>
      <c r="M37" s="11">
        <v>6.042</v>
      </c>
      <c r="N37" s="11">
        <v>0.253764504</v>
      </c>
      <c r="O37" s="12">
        <f t="shared" si="7"/>
        <v>0.9579999166</v>
      </c>
    </row>
    <row r="38" ht="14.25" customHeight="1">
      <c r="L38" s="5" t="s">
        <v>37</v>
      </c>
      <c r="M38" s="11">
        <v>15.105</v>
      </c>
      <c r="N38" s="11">
        <v>0.33835267199999997</v>
      </c>
      <c r="O38" s="12">
        <f t="shared" si="7"/>
        <v>0.9775999555</v>
      </c>
    </row>
    <row r="39" ht="14.25" customHeight="1">
      <c r="L39" s="5" t="s">
        <v>25</v>
      </c>
      <c r="M39" s="11">
        <v>7.5525</v>
      </c>
      <c r="N39" s="11">
        <v>0.33835267199999997</v>
      </c>
      <c r="O39" s="12">
        <f t="shared" si="7"/>
        <v>0.955199911</v>
      </c>
    </row>
    <row r="40" ht="14.25" customHeight="1">
      <c r="L40" s="5" t="s">
        <v>26</v>
      </c>
      <c r="M40" s="11">
        <v>6.042</v>
      </c>
      <c r="N40" s="11">
        <v>0.33835267199999997</v>
      </c>
      <c r="O40" s="12">
        <f t="shared" si="7"/>
        <v>0.9439998888</v>
      </c>
    </row>
    <row r="41" ht="14.25" customHeight="1">
      <c r="L41" s="5" t="s">
        <v>27</v>
      </c>
      <c r="M41" s="11">
        <v>7.5525</v>
      </c>
      <c r="N41" s="11">
        <v>0.33835267199999997</v>
      </c>
      <c r="O41" s="12">
        <f t="shared" si="7"/>
        <v>0.955199911</v>
      </c>
    </row>
    <row r="42" ht="14.25" customHeight="1">
      <c r="L42" s="5" t="s">
        <v>32</v>
      </c>
      <c r="M42" s="11">
        <v>7.5525</v>
      </c>
      <c r="N42" s="11">
        <v>0.33835267199999997</v>
      </c>
      <c r="O42" s="12">
        <f t="shared" si="7"/>
        <v>0.955199911</v>
      </c>
    </row>
    <row r="43" ht="14.25" customHeight="1">
      <c r="L43" s="9" t="s">
        <v>33</v>
      </c>
      <c r="M43" s="11">
        <v>6.042</v>
      </c>
      <c r="N43" s="11">
        <v>0.33835267199999997</v>
      </c>
      <c r="O43" s="12">
        <f t="shared" si="7"/>
        <v>0.9439998888</v>
      </c>
    </row>
    <row r="44" ht="14.25" customHeight="1">
      <c r="L44" s="9" t="s">
        <v>34</v>
      </c>
      <c r="M44" s="11">
        <v>6.042</v>
      </c>
      <c r="N44" s="11">
        <v>0.16917633599999998</v>
      </c>
      <c r="O44" s="12">
        <f t="shared" si="7"/>
        <v>0.9719999444</v>
      </c>
    </row>
    <row r="45" ht="14.25" customHeight="1">
      <c r="L45" s="9" t="s">
        <v>35</v>
      </c>
      <c r="M45" s="11">
        <v>7.5525</v>
      </c>
      <c r="N45" s="11">
        <v>0.33835267199999997</v>
      </c>
      <c r="O45" s="12">
        <f t="shared" si="7"/>
        <v>0.955199911</v>
      </c>
    </row>
    <row r="46" ht="14.25" customHeight="1">
      <c r="L46" s="9" t="s">
        <v>36</v>
      </c>
      <c r="M46" s="11">
        <v>6.042</v>
      </c>
      <c r="N46" s="11">
        <v>0.253764504</v>
      </c>
      <c r="O46" s="12">
        <f t="shared" si="7"/>
        <v>0.9579999166</v>
      </c>
    </row>
    <row r="47" ht="14.25" customHeight="1">
      <c r="L47" s="5" t="s">
        <v>37</v>
      </c>
      <c r="M47" s="11">
        <v>15.105</v>
      </c>
      <c r="N47" s="11">
        <v>0.33835267199999997</v>
      </c>
      <c r="O47" s="12">
        <f t="shared" si="7"/>
        <v>0.9775999555</v>
      </c>
    </row>
    <row r="48" ht="14.25" customHeight="1">
      <c r="L48" s="5" t="s">
        <v>25</v>
      </c>
      <c r="M48" s="11">
        <v>7.5525</v>
      </c>
      <c r="N48" s="11">
        <v>0.33835267199999997</v>
      </c>
      <c r="O48" s="12">
        <f t="shared" si="7"/>
        <v>0.955199911</v>
      </c>
    </row>
    <row r="49" ht="14.25" customHeight="1">
      <c r="L49" s="5" t="s">
        <v>26</v>
      </c>
      <c r="M49" s="11">
        <v>6.042</v>
      </c>
      <c r="N49" s="11">
        <v>0.33835267199999997</v>
      </c>
      <c r="O49" s="12">
        <f t="shared" si="7"/>
        <v>0.9439998888</v>
      </c>
    </row>
    <row r="50" ht="14.25" customHeight="1">
      <c r="L50" s="5" t="s">
        <v>27</v>
      </c>
      <c r="M50" s="11">
        <v>7.5525</v>
      </c>
      <c r="N50" s="11">
        <v>0.33835267199999997</v>
      </c>
      <c r="O50" s="12">
        <f t="shared" si="7"/>
        <v>0.955199911</v>
      </c>
    </row>
    <row r="51" ht="14.25" customHeight="1">
      <c r="L51" s="5" t="s">
        <v>37</v>
      </c>
      <c r="M51" s="13">
        <v>13.105</v>
      </c>
      <c r="N51" s="11">
        <v>0.33835267199999997</v>
      </c>
      <c r="O51" s="12">
        <f t="shared" si="7"/>
        <v>0.9741814062</v>
      </c>
    </row>
    <row r="52" ht="14.25" customHeight="1">
      <c r="L52" s="10" t="s">
        <v>38</v>
      </c>
      <c r="M52" s="11">
        <v>6.042</v>
      </c>
      <c r="N52" s="11">
        <v>0.507529008</v>
      </c>
      <c r="O52" s="12">
        <f t="shared" si="7"/>
        <v>0.9159998332</v>
      </c>
    </row>
    <row r="53" ht="14.25" customHeight="1">
      <c r="L53" s="5" t="s">
        <v>39</v>
      </c>
      <c r="M53" s="11">
        <v>6.042</v>
      </c>
      <c r="N53" s="11">
        <v>1.3498111914893616</v>
      </c>
      <c r="O53" s="12">
        <f t="shared" si="7"/>
        <v>0.776595301</v>
      </c>
    </row>
    <row r="54" ht="14.25" customHeight="1">
      <c r="L54" s="5" t="s">
        <v>40</v>
      </c>
      <c r="M54" s="11">
        <v>10.5735</v>
      </c>
      <c r="N54" s="11">
        <v>0.6749055957446808</v>
      </c>
      <c r="O54" s="12">
        <f t="shared" si="7"/>
        <v>0.936170086</v>
      </c>
    </row>
    <row r="55" ht="14.25" customHeight="1">
      <c r="L55" s="5" t="s">
        <v>41</v>
      </c>
      <c r="M55" s="11">
        <v>6.042</v>
      </c>
      <c r="N55" s="11">
        <v>1.124842659574468</v>
      </c>
      <c r="O55" s="12">
        <f t="shared" si="7"/>
        <v>0.8138294175</v>
      </c>
    </row>
    <row r="56" ht="14.25" customHeight="1">
      <c r="L56" s="5" t="s">
        <v>39</v>
      </c>
      <c r="M56" s="11">
        <v>6.042</v>
      </c>
      <c r="N56" s="11">
        <v>1.3498111914893616</v>
      </c>
      <c r="O56" s="12">
        <f t="shared" si="7"/>
        <v>0.776595301</v>
      </c>
    </row>
    <row r="57" ht="14.25" customHeight="1">
      <c r="L57" s="5" t="s">
        <v>40</v>
      </c>
      <c r="M57" s="13">
        <v>8.5735</v>
      </c>
      <c r="N57" s="11">
        <v>0.6749055957446808</v>
      </c>
      <c r="O57" s="12">
        <f t="shared" si="7"/>
        <v>0.9212800378</v>
      </c>
    </row>
    <row r="58" ht="14.25" customHeight="1">
      <c r="L58" s="5" t="s">
        <v>41</v>
      </c>
      <c r="M58" s="13">
        <v>5.042</v>
      </c>
      <c r="N58" s="11">
        <v>1.124842659574468</v>
      </c>
      <c r="O58" s="12">
        <f t="shared" si="7"/>
        <v>0.7769054622</v>
      </c>
    </row>
    <row r="59" ht="14.25" customHeight="1">
      <c r="L59" s="5" t="s">
        <v>39</v>
      </c>
      <c r="M59" s="11">
        <v>6.042</v>
      </c>
      <c r="N59" s="11">
        <v>1.3498111914893616</v>
      </c>
      <c r="O59" s="12">
        <f t="shared" si="7"/>
        <v>0.776595301</v>
      </c>
    </row>
    <row r="60" ht="14.25" customHeight="1">
      <c r="L60" s="5" t="s">
        <v>40</v>
      </c>
      <c r="M60" s="13">
        <v>9.5735</v>
      </c>
      <c r="N60" s="11">
        <v>0.6749055957446808</v>
      </c>
      <c r="O60" s="12">
        <f t="shared" si="7"/>
        <v>0.9295027319</v>
      </c>
    </row>
    <row r="61" ht="14.25" customHeight="1">
      <c r="L61" s="5" t="s">
        <v>41</v>
      </c>
      <c r="M61" s="11">
        <v>6.042</v>
      </c>
      <c r="N61" s="11">
        <v>1.124842659574468</v>
      </c>
      <c r="O61" s="12">
        <f t="shared" si="7"/>
        <v>0.8138294175</v>
      </c>
    </row>
    <row r="62" ht="14.25" customHeight="1">
      <c r="L62" s="5" t="s">
        <v>41</v>
      </c>
      <c r="M62" s="11">
        <v>6.042</v>
      </c>
      <c r="N62" s="11">
        <v>1.124842659574468</v>
      </c>
      <c r="O62" s="12">
        <f t="shared" si="7"/>
        <v>0.8138294175</v>
      </c>
    </row>
    <row r="63" ht="14.25" customHeight="1">
      <c r="O63" s="14">
        <f>AVERAGE(O19:O62)</f>
        <v>0.9288860813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6.38"/>
    <col customWidth="1" min="3" max="3" width="17.5"/>
    <col customWidth="1" min="4" max="4" width="10.63"/>
    <col customWidth="1" min="5" max="5" width="15.38"/>
    <col customWidth="1" min="6" max="6" width="20.0"/>
    <col customWidth="1" min="7" max="7" width="23.13"/>
    <col customWidth="1" min="8" max="8" width="20.88"/>
    <col customWidth="1" min="9" max="9" width="21.88"/>
    <col customWidth="1" min="10" max="10" width="19.63"/>
    <col customWidth="1" min="11" max="11" width="21.25"/>
    <col customWidth="1" min="12" max="12" width="18.75"/>
    <col customWidth="1" min="13" max="13" width="21.13"/>
    <col customWidth="1" min="14" max="14" width="18.75"/>
    <col customWidth="1" min="15" max="15" width="20.38"/>
    <col customWidth="1" min="16" max="16" width="18.25"/>
    <col customWidth="1" min="17" max="17" width="22.75"/>
    <col customWidth="1" min="18" max="18" width="20.5"/>
    <col customWidth="1" min="19" max="26" width="10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9"/>
      <c r="T1" s="9"/>
      <c r="U1" s="9"/>
      <c r="V1" s="9"/>
      <c r="W1" s="9"/>
      <c r="X1" s="9"/>
      <c r="Y1" s="9"/>
      <c r="Z1" s="9"/>
    </row>
    <row r="2" ht="14.25" customHeight="1">
      <c r="A2" s="4" t="s">
        <v>8</v>
      </c>
      <c r="B2" s="5">
        <v>4.0</v>
      </c>
      <c r="C2" s="5">
        <v>3.0</v>
      </c>
      <c r="D2" s="5">
        <f t="shared" ref="D2:D14" si="1">B2*C2</f>
        <v>12</v>
      </c>
      <c r="E2" s="15">
        <f>($D$24)*(B2/$B$20)</f>
        <v>1.2587525</v>
      </c>
      <c r="F2" s="15">
        <f>(E2*C2)</f>
        <v>3.7762575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ht="14.25" customHeight="1">
      <c r="A3" s="8" t="s">
        <v>52</v>
      </c>
      <c r="B3" s="5">
        <v>4.0</v>
      </c>
      <c r="C3" s="5">
        <v>3.0</v>
      </c>
      <c r="D3" s="5">
        <f t="shared" si="1"/>
        <v>12</v>
      </c>
      <c r="E3" s="15"/>
      <c r="F3" s="15"/>
      <c r="G3" s="15">
        <f>($D$25)*(B3/$C$20)</f>
        <v>0.8391683333</v>
      </c>
      <c r="H3" s="5">
        <f>G3*C3</f>
        <v>2.517505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ht="14.25" customHeight="1">
      <c r="A4" s="8" t="s">
        <v>53</v>
      </c>
      <c r="B4" s="5">
        <v>4.0</v>
      </c>
      <c r="C4" s="5">
        <v>3.0</v>
      </c>
      <c r="D4" s="5">
        <f t="shared" si="1"/>
        <v>12</v>
      </c>
      <c r="E4" s="15"/>
      <c r="F4" s="15"/>
      <c r="I4" s="15">
        <f>($D$26)*(B4/$D$20)</f>
        <v>2.349671333</v>
      </c>
      <c r="J4" s="15">
        <f>I4*C4</f>
        <v>7.049014</v>
      </c>
      <c r="K4" s="15"/>
      <c r="L4" s="15"/>
      <c r="M4" s="15"/>
      <c r="N4" s="15"/>
      <c r="O4" s="15"/>
      <c r="P4" s="15"/>
      <c r="Q4" s="15"/>
      <c r="R4" s="15"/>
    </row>
    <row r="5" ht="14.25" customHeight="1">
      <c r="A5" s="8" t="s">
        <v>54</v>
      </c>
      <c r="B5" s="5">
        <v>2.0</v>
      </c>
      <c r="C5" s="5">
        <v>1.0</v>
      </c>
      <c r="D5" s="5">
        <f t="shared" si="1"/>
        <v>2</v>
      </c>
      <c r="E5" s="15"/>
      <c r="F5" s="15"/>
      <c r="I5" s="15"/>
      <c r="J5" s="15"/>
      <c r="K5" s="15">
        <f>($D$27)*(B5/$E$20)</f>
        <v>6.042012</v>
      </c>
      <c r="L5" s="15">
        <f>K5*C5</f>
        <v>6.042012</v>
      </c>
      <c r="M5" s="15"/>
      <c r="N5" s="15"/>
      <c r="O5" s="15"/>
      <c r="P5" s="15"/>
      <c r="Q5" s="15"/>
      <c r="R5" s="15"/>
    </row>
    <row r="6" ht="14.25" customHeight="1">
      <c r="A6" s="8" t="s">
        <v>55</v>
      </c>
      <c r="B6" s="9">
        <v>4.0</v>
      </c>
      <c r="C6" s="5">
        <v>1.0</v>
      </c>
      <c r="D6" s="5">
        <f t="shared" si="1"/>
        <v>4</v>
      </c>
      <c r="E6" s="15"/>
      <c r="F6" s="15"/>
      <c r="I6" s="15"/>
      <c r="J6" s="15"/>
      <c r="K6" s="15"/>
      <c r="L6" s="15"/>
      <c r="M6" s="15">
        <f>($D$28)*(B6/$F$20)</f>
        <v>1.272002526</v>
      </c>
      <c r="N6" s="15">
        <f>M6*C6</f>
        <v>1.272002526</v>
      </c>
      <c r="O6" s="15"/>
      <c r="P6" s="15"/>
      <c r="Q6" s="15"/>
      <c r="R6" s="15"/>
    </row>
    <row r="7" ht="14.25" customHeight="1">
      <c r="A7" s="8" t="s">
        <v>56</v>
      </c>
      <c r="B7" s="5">
        <v>4.0</v>
      </c>
      <c r="C7" s="5">
        <v>3.0</v>
      </c>
      <c r="D7" s="5">
        <f t="shared" si="1"/>
        <v>12</v>
      </c>
      <c r="E7" s="15">
        <f>($D$24)*(B7/$B$20)</f>
        <v>1.2587525</v>
      </c>
      <c r="F7" s="15">
        <f>(E7*C7)</f>
        <v>3.7762575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14.25" customHeight="1">
      <c r="A8" s="8" t="s">
        <v>57</v>
      </c>
      <c r="B8" s="5">
        <v>2.0</v>
      </c>
      <c r="C8" s="5">
        <v>1.0</v>
      </c>
      <c r="D8" s="5">
        <f t="shared" si="1"/>
        <v>2</v>
      </c>
      <c r="E8" s="15"/>
      <c r="F8" s="15"/>
      <c r="G8" s="15">
        <f t="shared" ref="G8:G9" si="2">($D$25)*(B8/$C$20)</f>
        <v>0.4195841667</v>
      </c>
      <c r="H8" s="5">
        <f t="shared" ref="H8:H9" si="3">G8*C8</f>
        <v>0.4195841667</v>
      </c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4.25" customHeight="1">
      <c r="A9" s="8" t="s">
        <v>58</v>
      </c>
      <c r="B9" s="9">
        <v>4.0</v>
      </c>
      <c r="C9" s="5">
        <v>1.0</v>
      </c>
      <c r="D9" s="5">
        <f t="shared" si="1"/>
        <v>4</v>
      </c>
      <c r="E9" s="15"/>
      <c r="F9" s="15"/>
      <c r="G9" s="15">
        <f t="shared" si="2"/>
        <v>0.8391683333</v>
      </c>
      <c r="H9" s="5">
        <f t="shared" si="3"/>
        <v>0.8391683333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14.25" customHeight="1">
      <c r="A10" s="8" t="s">
        <v>59</v>
      </c>
      <c r="B10" s="5">
        <v>3.0</v>
      </c>
      <c r="C10" s="5">
        <v>1.0</v>
      </c>
      <c r="D10" s="5">
        <f t="shared" si="1"/>
        <v>3</v>
      </c>
      <c r="E10" s="15"/>
      <c r="F10" s="15"/>
      <c r="I10" s="15"/>
      <c r="J10" s="15"/>
      <c r="K10" s="15"/>
      <c r="L10" s="15"/>
      <c r="M10" s="15"/>
      <c r="N10" s="15"/>
      <c r="O10" s="15">
        <f>($D$29)*(B10/$G$20)</f>
        <v>6.042012</v>
      </c>
      <c r="P10" s="15">
        <f>O10*C10</f>
        <v>6.042012</v>
      </c>
      <c r="Q10" s="15"/>
      <c r="R10" s="15"/>
    </row>
    <row r="11" ht="14.25" customHeight="1">
      <c r="A11" s="8" t="s">
        <v>60</v>
      </c>
      <c r="B11" s="5">
        <v>4.0</v>
      </c>
      <c r="C11" s="5">
        <v>3.0</v>
      </c>
      <c r="D11" s="5">
        <f t="shared" si="1"/>
        <v>12</v>
      </c>
      <c r="E11" s="15"/>
      <c r="F11" s="15"/>
      <c r="I11" s="15"/>
      <c r="J11" s="15"/>
      <c r="K11" s="15"/>
      <c r="L11" s="15"/>
      <c r="M11" s="15"/>
      <c r="N11" s="15"/>
      <c r="O11" s="15"/>
      <c r="P11" s="15"/>
      <c r="Q11" s="15">
        <f>($D$30)*(B11/$H$20)</f>
        <v>5.03501</v>
      </c>
      <c r="R11" s="15">
        <f>Q11*C11</f>
        <v>15.10503</v>
      </c>
    </row>
    <row r="12" ht="14.25" customHeight="1">
      <c r="A12" s="8" t="s">
        <v>61</v>
      </c>
      <c r="B12" s="5">
        <v>6.0</v>
      </c>
      <c r="C12" s="5">
        <v>3.0</v>
      </c>
      <c r="D12" s="5">
        <f t="shared" si="1"/>
        <v>18</v>
      </c>
      <c r="E12" s="15"/>
      <c r="F12" s="15"/>
      <c r="G12" s="15">
        <f>($D$25)*(B12/$C$20)</f>
        <v>1.2587525</v>
      </c>
      <c r="H12" s="5">
        <f>G12*C12</f>
        <v>3.7762575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14.25" customHeight="1">
      <c r="A13" s="8" t="s">
        <v>62</v>
      </c>
      <c r="B13" s="5">
        <v>3.0</v>
      </c>
      <c r="C13" s="5">
        <v>2.0</v>
      </c>
      <c r="D13" s="5">
        <f t="shared" si="1"/>
        <v>6</v>
      </c>
      <c r="E13" s="15"/>
      <c r="F13" s="15"/>
      <c r="I13" s="15">
        <f>($D$26)*(B13/$D$20)</f>
        <v>1.7622535</v>
      </c>
      <c r="J13" s="15">
        <f>I13*C13</f>
        <v>3.524507</v>
      </c>
      <c r="K13" s="15"/>
      <c r="L13" s="15"/>
      <c r="M13" s="15"/>
      <c r="N13" s="15"/>
      <c r="O13" s="15"/>
      <c r="P13" s="15"/>
      <c r="Q13" s="15"/>
      <c r="R13" s="15"/>
    </row>
    <row r="14" ht="14.25" customHeight="1">
      <c r="A14" s="8" t="s">
        <v>63</v>
      </c>
      <c r="B14" s="5">
        <v>5.0</v>
      </c>
      <c r="C14" s="5">
        <v>3.0</v>
      </c>
      <c r="D14" s="5">
        <f t="shared" si="1"/>
        <v>15</v>
      </c>
      <c r="E14" s="15"/>
      <c r="F14" s="15"/>
      <c r="I14" s="15"/>
      <c r="J14" s="15"/>
      <c r="K14" s="15"/>
      <c r="L14" s="15"/>
      <c r="M14" s="15">
        <f>($D$28)*(B14/$F$20)</f>
        <v>1.590003158</v>
      </c>
      <c r="N14" s="15">
        <f>M14*C14</f>
        <v>4.770009474</v>
      </c>
      <c r="O14" s="15"/>
      <c r="P14" s="15"/>
      <c r="Q14" s="15"/>
      <c r="R14" s="15"/>
    </row>
    <row r="15" ht="14.25" customHeight="1">
      <c r="B15" s="5">
        <f t="shared" ref="B15:D15" si="4">SUM(B2:B14)</f>
        <v>49</v>
      </c>
      <c r="C15" s="5">
        <f t="shared" si="4"/>
        <v>28</v>
      </c>
      <c r="D15" s="5">
        <f t="shared" si="4"/>
        <v>114</v>
      </c>
      <c r="E15" s="15"/>
      <c r="F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ht="14.25" customHeight="1">
      <c r="F16" s="7">
        <f>SUM(F2:F15)</f>
        <v>7.552515</v>
      </c>
      <c r="H16" s="7">
        <f>SUM(H2:H15)</f>
        <v>7.552515</v>
      </c>
      <c r="J16" s="7">
        <f>SUM(J2:J14)</f>
        <v>10.573521</v>
      </c>
      <c r="L16" s="7">
        <f>SUM(L2:L15)</f>
        <v>6.042012</v>
      </c>
      <c r="N16" s="7">
        <f>SUM(N2:N15)</f>
        <v>6.042012</v>
      </c>
      <c r="P16" s="7">
        <f>SUM(P2:P15)</f>
        <v>6.042012</v>
      </c>
      <c r="R16" s="7">
        <f>SUM(R2:R15)</f>
        <v>15.10503</v>
      </c>
    </row>
    <row r="17" ht="14.25" customHeight="1"/>
    <row r="18" ht="14.25" customHeight="1"/>
    <row r="19" ht="14.25" customHeight="1">
      <c r="A19" s="9" t="s">
        <v>64</v>
      </c>
      <c r="B19" s="9" t="s">
        <v>65</v>
      </c>
      <c r="C19" s="9" t="s">
        <v>66</v>
      </c>
      <c r="D19" s="9" t="s">
        <v>67</v>
      </c>
      <c r="E19" s="9" t="s">
        <v>68</v>
      </c>
      <c r="F19" s="9" t="s">
        <v>69</v>
      </c>
      <c r="G19" s="9" t="s">
        <v>70</v>
      </c>
      <c r="H19" s="9" t="s">
        <v>71</v>
      </c>
    </row>
    <row r="20" ht="14.25" customHeight="1">
      <c r="B20" s="5">
        <f>D2+D7</f>
        <v>24</v>
      </c>
      <c r="C20" s="5">
        <f>D3+D8+D12+D9</f>
        <v>36</v>
      </c>
      <c r="D20" s="5">
        <f>D4+D13</f>
        <v>18</v>
      </c>
      <c r="E20" s="5">
        <f>D5</f>
        <v>2</v>
      </c>
      <c r="F20" s="5">
        <f>D6+D14</f>
        <v>19</v>
      </c>
      <c r="G20" s="5">
        <f>D10</f>
        <v>3</v>
      </c>
      <c r="H20" s="5">
        <f>D11</f>
        <v>12</v>
      </c>
    </row>
    <row r="21" ht="14.25" customHeight="1"/>
    <row r="22" ht="14.25" customHeight="1"/>
    <row r="23" ht="14.25" customHeight="1">
      <c r="B23" s="9" t="s">
        <v>29</v>
      </c>
      <c r="C23" s="9" t="s">
        <v>30</v>
      </c>
      <c r="D23" s="9" t="s">
        <v>31</v>
      </c>
    </row>
    <row r="24" ht="14.25" customHeight="1">
      <c r="B24" s="9">
        <v>1.510503</v>
      </c>
      <c r="C24" s="9">
        <v>5.0</v>
      </c>
      <c r="D24" s="5">
        <f>B24*C24</f>
        <v>7.552515</v>
      </c>
      <c r="E24" s="10" t="s">
        <v>72</v>
      </c>
    </row>
    <row r="25" ht="14.25" customHeight="1">
      <c r="C25" s="9">
        <v>5.0</v>
      </c>
      <c r="D25" s="5">
        <f t="shared" ref="D25:D30" si="5">$B$24*C25</f>
        <v>7.552515</v>
      </c>
      <c r="E25" s="10" t="s">
        <v>73</v>
      </c>
      <c r="H25" s="9" t="s">
        <v>21</v>
      </c>
      <c r="I25" s="9" t="s">
        <v>74</v>
      </c>
    </row>
    <row r="26" ht="14.25" customHeight="1">
      <c r="C26" s="9">
        <v>7.0</v>
      </c>
      <c r="D26" s="5">
        <f t="shared" si="5"/>
        <v>10.573521</v>
      </c>
      <c r="E26" s="10" t="s">
        <v>75</v>
      </c>
      <c r="G26" s="5" t="s">
        <v>25</v>
      </c>
      <c r="H26" s="11">
        <v>7.5525</v>
      </c>
      <c r="I26" s="16">
        <v>1.2587525</v>
      </c>
      <c r="J26" s="12">
        <f t="shared" ref="J26:J54" si="6">1-I26/H26</f>
        <v>0.8333330023</v>
      </c>
    </row>
    <row r="27" ht="14.25" customHeight="1">
      <c r="C27" s="10">
        <v>4.0</v>
      </c>
      <c r="D27" s="5">
        <f t="shared" si="5"/>
        <v>6.042012</v>
      </c>
      <c r="E27" s="10" t="s">
        <v>76</v>
      </c>
      <c r="G27" s="5" t="s">
        <v>25</v>
      </c>
      <c r="H27" s="11">
        <v>7.5525</v>
      </c>
      <c r="I27" s="11">
        <v>1.2587525</v>
      </c>
      <c r="J27" s="12">
        <f t="shared" si="6"/>
        <v>0.8333330023</v>
      </c>
    </row>
    <row r="28" ht="14.25" customHeight="1">
      <c r="C28" s="10">
        <v>4.0</v>
      </c>
      <c r="D28" s="5">
        <f t="shared" si="5"/>
        <v>6.042012</v>
      </c>
      <c r="E28" s="10" t="s">
        <v>77</v>
      </c>
      <c r="G28" s="5" t="s">
        <v>25</v>
      </c>
      <c r="H28" s="11">
        <v>7.5525</v>
      </c>
      <c r="I28" s="11">
        <v>1.2587525</v>
      </c>
      <c r="J28" s="12">
        <f t="shared" si="6"/>
        <v>0.8333330023</v>
      </c>
    </row>
    <row r="29" ht="14.25" customHeight="1">
      <c r="C29" s="10">
        <v>4.0</v>
      </c>
      <c r="D29" s="5">
        <f t="shared" si="5"/>
        <v>6.042012</v>
      </c>
      <c r="E29" s="10" t="s">
        <v>78</v>
      </c>
      <c r="G29" s="9" t="s">
        <v>33</v>
      </c>
      <c r="H29" s="13">
        <v>6.5</v>
      </c>
      <c r="I29" s="13">
        <v>1.2547525</v>
      </c>
      <c r="J29" s="12">
        <f t="shared" si="6"/>
        <v>0.8069611538</v>
      </c>
    </row>
    <row r="30" ht="14.25" customHeight="1">
      <c r="C30" s="10">
        <v>10.0</v>
      </c>
      <c r="D30" s="5">
        <f t="shared" si="5"/>
        <v>15.10503</v>
      </c>
      <c r="E30" s="10" t="s">
        <v>79</v>
      </c>
      <c r="G30" s="9" t="s">
        <v>33</v>
      </c>
      <c r="H30" s="11">
        <v>6.042</v>
      </c>
      <c r="I30" s="13">
        <v>1.2547525</v>
      </c>
      <c r="J30" s="12">
        <f t="shared" si="6"/>
        <v>0.7923282853</v>
      </c>
    </row>
    <row r="31" ht="14.25" customHeight="1">
      <c r="G31" s="9" t="s">
        <v>33</v>
      </c>
      <c r="H31" s="13">
        <v>6.03</v>
      </c>
      <c r="I31" s="13">
        <v>1.2547525</v>
      </c>
      <c r="J31" s="12">
        <f t="shared" si="6"/>
        <v>0.7919150083</v>
      </c>
    </row>
    <row r="32" ht="14.25" customHeight="1">
      <c r="G32" s="5" t="s">
        <v>26</v>
      </c>
      <c r="H32" s="13">
        <v>6.0</v>
      </c>
      <c r="I32" s="16">
        <v>0.8391683333333333</v>
      </c>
      <c r="J32" s="12">
        <f t="shared" si="6"/>
        <v>0.8601386111</v>
      </c>
    </row>
    <row r="33" ht="14.25" customHeight="1">
      <c r="G33" s="5" t="s">
        <v>26</v>
      </c>
      <c r="H33" s="11">
        <v>6.042</v>
      </c>
      <c r="I33" s="16">
        <v>0.8391683333333333</v>
      </c>
      <c r="J33" s="12">
        <f t="shared" si="6"/>
        <v>0.8611108353</v>
      </c>
    </row>
    <row r="34" ht="14.25" customHeight="1">
      <c r="G34" s="5" t="s">
        <v>26</v>
      </c>
      <c r="H34" s="11">
        <v>6.042</v>
      </c>
      <c r="I34" s="11">
        <v>0.8391683333333333</v>
      </c>
      <c r="J34" s="12">
        <f t="shared" si="6"/>
        <v>0.8611108353</v>
      </c>
    </row>
    <row r="35" ht="14.25" customHeight="1">
      <c r="G35" s="9" t="s">
        <v>34</v>
      </c>
      <c r="H35" s="13">
        <v>7.042</v>
      </c>
      <c r="I35" s="16">
        <v>0.41958416666666665</v>
      </c>
      <c r="J35" s="12">
        <f t="shared" si="6"/>
        <v>0.9404169033</v>
      </c>
    </row>
    <row r="36" ht="14.25" customHeight="1">
      <c r="G36" s="9" t="s">
        <v>35</v>
      </c>
      <c r="H36" s="11">
        <v>7.5525</v>
      </c>
      <c r="I36" s="11">
        <v>0.8391683333333333</v>
      </c>
      <c r="J36" s="12">
        <f t="shared" si="6"/>
        <v>0.8888886682</v>
      </c>
    </row>
    <row r="37" ht="14.25" customHeight="1">
      <c r="G37" s="9" t="s">
        <v>39</v>
      </c>
      <c r="H37" s="17">
        <v>6.04</v>
      </c>
      <c r="I37" s="16">
        <v>1.2587525</v>
      </c>
      <c r="J37" s="12">
        <f t="shared" si="6"/>
        <v>0.7915972682</v>
      </c>
    </row>
    <row r="38" ht="14.25" customHeight="1">
      <c r="G38" s="9" t="s">
        <v>39</v>
      </c>
      <c r="H38" s="17">
        <v>7.05</v>
      </c>
      <c r="I38" s="16">
        <v>1.2587525</v>
      </c>
      <c r="J38" s="12">
        <f t="shared" si="6"/>
        <v>0.8214535461</v>
      </c>
    </row>
    <row r="39" ht="14.25" customHeight="1">
      <c r="G39" s="9" t="s">
        <v>39</v>
      </c>
      <c r="H39" s="17">
        <v>6.09</v>
      </c>
      <c r="I39" s="16">
        <v>1.2587525</v>
      </c>
      <c r="J39" s="12">
        <f t="shared" si="6"/>
        <v>0.7933082923</v>
      </c>
    </row>
    <row r="40" ht="14.25" customHeight="1">
      <c r="G40" s="5" t="s">
        <v>27</v>
      </c>
      <c r="H40" s="11">
        <v>7.5525</v>
      </c>
      <c r="I40" s="16">
        <v>2.3496713333333332</v>
      </c>
      <c r="J40" s="12">
        <f t="shared" si="6"/>
        <v>0.688888271</v>
      </c>
    </row>
    <row r="41" ht="14.25" customHeight="1">
      <c r="G41" s="5" t="s">
        <v>27</v>
      </c>
      <c r="H41" s="13">
        <v>7.0</v>
      </c>
      <c r="I41" s="16">
        <v>2.3496713333333332</v>
      </c>
      <c r="J41" s="12">
        <f t="shared" si="6"/>
        <v>0.6643326667</v>
      </c>
    </row>
    <row r="42" ht="14.25" customHeight="1">
      <c r="G42" s="5" t="s">
        <v>27</v>
      </c>
      <c r="H42" s="11">
        <v>7.5525</v>
      </c>
      <c r="I42" s="16">
        <v>2.3496713333333332</v>
      </c>
      <c r="J42" s="12">
        <f t="shared" si="6"/>
        <v>0.688888271</v>
      </c>
    </row>
    <row r="43" ht="14.25" customHeight="1">
      <c r="G43" s="5" t="s">
        <v>40</v>
      </c>
      <c r="H43" s="13">
        <v>8.5735</v>
      </c>
      <c r="I43" s="16">
        <v>1.7622535</v>
      </c>
      <c r="J43" s="12">
        <f t="shared" si="6"/>
        <v>0.7944534321</v>
      </c>
    </row>
    <row r="44" ht="14.25" customHeight="1">
      <c r="G44" s="5" t="s">
        <v>40</v>
      </c>
      <c r="H44" s="13">
        <v>8.5735</v>
      </c>
      <c r="I44" s="16">
        <v>1.7622535</v>
      </c>
      <c r="J44" s="12">
        <f t="shared" si="6"/>
        <v>0.7944534321</v>
      </c>
    </row>
    <row r="45" ht="14.25" customHeight="1">
      <c r="G45" s="5" t="s">
        <v>40</v>
      </c>
      <c r="H45" s="13">
        <v>8.5735</v>
      </c>
      <c r="I45" s="16">
        <v>1.7622535</v>
      </c>
      <c r="J45" s="12">
        <f t="shared" si="6"/>
        <v>0.7944534321</v>
      </c>
    </row>
    <row r="46" ht="14.25" customHeight="1">
      <c r="G46" s="10" t="s">
        <v>28</v>
      </c>
      <c r="H46" s="13">
        <v>6.042</v>
      </c>
      <c r="I46" s="11">
        <v>6.042012</v>
      </c>
      <c r="J46" s="12">
        <f t="shared" si="6"/>
        <v>-0.000001986097319</v>
      </c>
    </row>
    <row r="47" ht="14.25" customHeight="1">
      <c r="G47" s="5" t="s">
        <v>32</v>
      </c>
      <c r="H47" s="13">
        <v>7.8925</v>
      </c>
      <c r="I47" s="11">
        <v>1.2720025263157893</v>
      </c>
      <c r="J47" s="12">
        <f t="shared" si="6"/>
        <v>0.8388340163</v>
      </c>
    </row>
    <row r="48" ht="14.25" customHeight="1">
      <c r="G48" s="10" t="s">
        <v>41</v>
      </c>
      <c r="H48" s="11">
        <v>6.042</v>
      </c>
      <c r="I48" s="11">
        <v>1.5900031578947367</v>
      </c>
      <c r="J48" s="12">
        <f t="shared" si="6"/>
        <v>0.7368415826</v>
      </c>
    </row>
    <row r="49" ht="14.25" customHeight="1">
      <c r="G49" s="10" t="s">
        <v>41</v>
      </c>
      <c r="H49" s="13">
        <v>7.042</v>
      </c>
      <c r="I49" s="11">
        <v>1.5900031578947367</v>
      </c>
      <c r="J49" s="12">
        <f t="shared" si="6"/>
        <v>0.7742114232</v>
      </c>
    </row>
    <row r="50" ht="14.25" customHeight="1">
      <c r="G50" s="10" t="s">
        <v>41</v>
      </c>
      <c r="H50" s="18">
        <v>6.5</v>
      </c>
      <c r="I50" s="11">
        <v>1.5900031578947367</v>
      </c>
      <c r="J50" s="12">
        <f t="shared" si="6"/>
        <v>0.7553841296</v>
      </c>
    </row>
    <row r="51" ht="14.25" customHeight="1">
      <c r="G51" s="9" t="s">
        <v>36</v>
      </c>
      <c r="H51" s="13">
        <v>6.042</v>
      </c>
      <c r="I51" s="11">
        <v>6.042012</v>
      </c>
      <c r="J51" s="12">
        <f t="shared" si="6"/>
        <v>-0.000001986097319</v>
      </c>
    </row>
    <row r="52" ht="14.25" customHeight="1">
      <c r="G52" s="10" t="s">
        <v>37</v>
      </c>
      <c r="H52" s="13">
        <v>13.105</v>
      </c>
      <c r="I52" s="11">
        <v>5.03501</v>
      </c>
      <c r="J52" s="12">
        <f t="shared" si="6"/>
        <v>0.6157947348</v>
      </c>
    </row>
    <row r="53" ht="14.25" customHeight="1">
      <c r="G53" s="10" t="s">
        <v>37</v>
      </c>
      <c r="H53" s="17">
        <v>14.5</v>
      </c>
      <c r="I53" s="11">
        <v>5.03501</v>
      </c>
      <c r="J53" s="12">
        <f t="shared" si="6"/>
        <v>0.652757931</v>
      </c>
    </row>
    <row r="54" ht="14.25" customHeight="1">
      <c r="G54" s="10" t="s">
        <v>37</v>
      </c>
      <c r="H54" s="17">
        <v>13.21</v>
      </c>
      <c r="I54" s="11">
        <v>5.03501</v>
      </c>
      <c r="J54" s="12">
        <f t="shared" si="6"/>
        <v>0.6188485995</v>
      </c>
    </row>
    <row r="55" ht="14.25" customHeight="1">
      <c r="I55" s="11"/>
      <c r="J55" s="14">
        <f>AVERAGE(J26:J54)</f>
        <v>0.7285298746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0.5"/>
    <col customWidth="1" min="6" max="6" width="21.13"/>
    <col customWidth="1" min="7" max="7" width="20.75"/>
    <col customWidth="1" min="8" max="8" width="24.88"/>
    <col customWidth="1" min="9" max="9" width="28.63"/>
    <col customWidth="1" min="10" max="10" width="22.38"/>
    <col customWidth="1" min="11" max="11" width="22.88"/>
    <col customWidth="1" min="12" max="12" width="22.0"/>
    <col customWidth="1" min="13" max="13" width="20.88"/>
    <col customWidth="1" min="14" max="14" width="20.75"/>
    <col customWidth="1" min="15" max="15" width="24.88"/>
  </cols>
  <sheetData>
    <row r="1">
      <c r="A1" s="1" t="s">
        <v>0</v>
      </c>
      <c r="B1" s="1" t="s">
        <v>1</v>
      </c>
      <c r="C1" s="1" t="s">
        <v>2</v>
      </c>
      <c r="D1" s="1" t="s">
        <v>80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</v>
      </c>
      <c r="J1" s="1"/>
      <c r="K1" s="1"/>
      <c r="L1" s="1"/>
      <c r="M1" s="1"/>
      <c r="N1" s="1"/>
    </row>
    <row r="2">
      <c r="A2" s="4" t="s">
        <v>8</v>
      </c>
      <c r="B2" s="5">
        <v>4.0</v>
      </c>
      <c r="C2" s="5">
        <v>3.0</v>
      </c>
      <c r="D2" s="5">
        <f t="shared" ref="D2:D14" si="1">B2*C2</f>
        <v>12</v>
      </c>
      <c r="E2" s="5">
        <f t="shared" ref="E2:E15" si="2">$D$25*(B2/$B$19)</f>
        <v>0.1060002105</v>
      </c>
      <c r="G2" s="5">
        <f t="shared" ref="G2:G5" si="3">$D$26*(B2/$C$19)</f>
        <v>0.2715511011</v>
      </c>
      <c r="I2" s="5">
        <f t="shared" ref="I2:I4" si="4">$D$27*(B2/$D$19)</f>
        <v>0.4952468852</v>
      </c>
    </row>
    <row r="3">
      <c r="A3" s="8" t="s">
        <v>81</v>
      </c>
      <c r="B3" s="5">
        <v>4.0</v>
      </c>
      <c r="C3" s="5">
        <v>3.0</v>
      </c>
      <c r="D3" s="5">
        <f t="shared" si="1"/>
        <v>12</v>
      </c>
      <c r="E3" s="5">
        <f t="shared" si="2"/>
        <v>0.1060002105</v>
      </c>
      <c r="G3" s="5">
        <f t="shared" si="3"/>
        <v>0.2715511011</v>
      </c>
      <c r="I3" s="5">
        <f t="shared" si="4"/>
        <v>0.4952468852</v>
      </c>
    </row>
    <row r="4">
      <c r="A4" s="8" t="s">
        <v>82</v>
      </c>
      <c r="B4" s="5">
        <v>4.0</v>
      </c>
      <c r="C4" s="5">
        <v>3.0</v>
      </c>
      <c r="D4" s="5">
        <f t="shared" si="1"/>
        <v>12</v>
      </c>
      <c r="E4" s="5">
        <f t="shared" si="2"/>
        <v>0.1060002105</v>
      </c>
      <c r="G4" s="5">
        <f t="shared" si="3"/>
        <v>0.2715511011</v>
      </c>
      <c r="I4" s="5">
        <f t="shared" si="4"/>
        <v>0.4952468852</v>
      </c>
    </row>
    <row r="5">
      <c r="A5" s="8" t="s">
        <v>83</v>
      </c>
      <c r="B5" s="5">
        <v>2.0</v>
      </c>
      <c r="C5" s="5">
        <v>1.0</v>
      </c>
      <c r="D5" s="5">
        <f t="shared" si="1"/>
        <v>2</v>
      </c>
      <c r="E5" s="5">
        <f t="shared" si="2"/>
        <v>0.05300010526</v>
      </c>
      <c r="G5" s="5">
        <f t="shared" si="3"/>
        <v>0.1357755506</v>
      </c>
    </row>
    <row r="6">
      <c r="A6" s="8" t="s">
        <v>84</v>
      </c>
      <c r="B6" s="9">
        <v>4.0</v>
      </c>
      <c r="C6" s="5">
        <v>1.0</v>
      </c>
      <c r="D6" s="5">
        <f t="shared" si="1"/>
        <v>4</v>
      </c>
      <c r="E6" s="5">
        <f t="shared" si="2"/>
        <v>0.1060002105</v>
      </c>
    </row>
    <row r="7">
      <c r="A7" s="8" t="s">
        <v>85</v>
      </c>
      <c r="B7" s="5">
        <v>4.0</v>
      </c>
      <c r="C7" s="5">
        <v>3.0</v>
      </c>
      <c r="D7" s="5">
        <f t="shared" si="1"/>
        <v>12</v>
      </c>
      <c r="E7" s="5">
        <f t="shared" si="2"/>
        <v>0.1060002105</v>
      </c>
      <c r="G7" s="5">
        <f t="shared" ref="G7:G15" si="5">$D$26*(B7/$C$19)</f>
        <v>0.2715511011</v>
      </c>
      <c r="I7" s="5">
        <f>$D$27*(B7/$D$19)</f>
        <v>0.4952468852</v>
      </c>
    </row>
    <row r="8">
      <c r="A8" s="8" t="s">
        <v>86</v>
      </c>
      <c r="B8" s="5">
        <v>2.0</v>
      </c>
      <c r="C8" s="5">
        <v>1.0</v>
      </c>
      <c r="D8" s="5">
        <f t="shared" si="1"/>
        <v>2</v>
      </c>
      <c r="E8" s="5">
        <f t="shared" si="2"/>
        <v>0.05300010526</v>
      </c>
      <c r="G8" s="5">
        <f t="shared" si="5"/>
        <v>0.1357755506</v>
      </c>
    </row>
    <row r="9">
      <c r="A9" s="8" t="s">
        <v>87</v>
      </c>
      <c r="B9" s="9">
        <v>4.0</v>
      </c>
      <c r="C9" s="5">
        <v>1.0</v>
      </c>
      <c r="D9" s="5">
        <f t="shared" si="1"/>
        <v>4</v>
      </c>
      <c r="E9" s="5">
        <f t="shared" si="2"/>
        <v>0.1060002105</v>
      </c>
      <c r="G9" s="5">
        <f t="shared" si="5"/>
        <v>0.2715511011</v>
      </c>
    </row>
    <row r="10">
      <c r="A10" s="8" t="s">
        <v>88</v>
      </c>
      <c r="B10" s="5">
        <v>3.0</v>
      </c>
      <c r="C10" s="5">
        <v>1.0</v>
      </c>
      <c r="D10" s="5">
        <f t="shared" si="1"/>
        <v>3</v>
      </c>
      <c r="E10" s="5">
        <f t="shared" si="2"/>
        <v>0.07950015789</v>
      </c>
      <c r="G10" s="5">
        <f t="shared" si="5"/>
        <v>0.2036633258</v>
      </c>
      <c r="I10" s="5">
        <f t="shared" ref="I10:I15" si="6">$D$27*(B10/$D$19)</f>
        <v>0.3714351639</v>
      </c>
    </row>
    <row r="11">
      <c r="A11" s="8" t="s">
        <v>89</v>
      </c>
      <c r="B11" s="5">
        <v>4.0</v>
      </c>
      <c r="C11" s="5">
        <v>3.0</v>
      </c>
      <c r="D11" s="5">
        <f t="shared" si="1"/>
        <v>12</v>
      </c>
      <c r="E11" s="5">
        <f t="shared" si="2"/>
        <v>0.1060002105</v>
      </c>
      <c r="G11" s="5">
        <f t="shared" si="5"/>
        <v>0.2715511011</v>
      </c>
      <c r="I11" s="5">
        <f t="shared" si="6"/>
        <v>0.4952468852</v>
      </c>
    </row>
    <row r="12">
      <c r="A12" s="8" t="s">
        <v>90</v>
      </c>
      <c r="B12" s="5">
        <v>6.0</v>
      </c>
      <c r="C12" s="5">
        <v>3.0</v>
      </c>
      <c r="D12" s="5">
        <f t="shared" si="1"/>
        <v>18</v>
      </c>
      <c r="E12" s="5">
        <f t="shared" si="2"/>
        <v>0.1590003158</v>
      </c>
      <c r="G12" s="5">
        <f t="shared" si="5"/>
        <v>0.4073266517</v>
      </c>
      <c r="I12" s="5">
        <f t="shared" si="6"/>
        <v>0.7428703279</v>
      </c>
    </row>
    <row r="13">
      <c r="A13" s="8" t="s">
        <v>91</v>
      </c>
      <c r="B13" s="5">
        <v>3.0</v>
      </c>
      <c r="C13" s="5">
        <v>2.0</v>
      </c>
      <c r="D13" s="5">
        <f t="shared" si="1"/>
        <v>6</v>
      </c>
      <c r="E13" s="5">
        <f t="shared" si="2"/>
        <v>0.07950015789</v>
      </c>
      <c r="G13" s="5">
        <f t="shared" si="5"/>
        <v>0.2036633258</v>
      </c>
      <c r="I13" s="5">
        <f t="shared" si="6"/>
        <v>0.3714351639</v>
      </c>
    </row>
    <row r="14">
      <c r="A14" s="8" t="s">
        <v>92</v>
      </c>
      <c r="B14" s="5">
        <v>5.0</v>
      </c>
      <c r="C14" s="5">
        <v>3.0</v>
      </c>
      <c r="D14" s="5">
        <f t="shared" si="1"/>
        <v>15</v>
      </c>
      <c r="E14" s="5">
        <f t="shared" si="2"/>
        <v>0.1325002632</v>
      </c>
      <c r="G14" s="5">
        <f t="shared" si="5"/>
        <v>0.3394388764</v>
      </c>
      <c r="I14" s="5">
        <f t="shared" si="6"/>
        <v>0.6190586066</v>
      </c>
    </row>
    <row r="15">
      <c r="B15" s="5">
        <f t="shared" ref="B15:D15" si="7">SUM(B2:B14)</f>
        <v>49</v>
      </c>
      <c r="C15" s="5">
        <f t="shared" si="7"/>
        <v>28</v>
      </c>
      <c r="D15" s="5">
        <f t="shared" si="7"/>
        <v>114</v>
      </c>
      <c r="E15" s="5">
        <f t="shared" si="2"/>
        <v>1.298502579</v>
      </c>
      <c r="G15" s="5">
        <f t="shared" si="5"/>
        <v>3.326500989</v>
      </c>
      <c r="I15" s="5">
        <f t="shared" si="6"/>
        <v>6.066774344</v>
      </c>
    </row>
    <row r="18">
      <c r="B18" s="9" t="s">
        <v>93</v>
      </c>
      <c r="C18" s="9" t="s">
        <v>94</v>
      </c>
      <c r="D18" s="9" t="s">
        <v>95</v>
      </c>
      <c r="E18" s="9" t="s">
        <v>96</v>
      </c>
      <c r="F18" s="9" t="s">
        <v>97</v>
      </c>
      <c r="H18" s="9" t="s">
        <v>0</v>
      </c>
      <c r="I18" s="9" t="s">
        <v>1</v>
      </c>
      <c r="J18" s="9" t="s">
        <v>4</v>
      </c>
      <c r="K18" s="9" t="s">
        <v>6</v>
      </c>
      <c r="L18" s="9" t="s">
        <v>42</v>
      </c>
      <c r="M18" s="9" t="s">
        <v>44</v>
      </c>
      <c r="N18" s="9" t="s">
        <v>46</v>
      </c>
      <c r="O18" s="9" t="s">
        <v>98</v>
      </c>
      <c r="P18" s="10" t="s">
        <v>21</v>
      </c>
    </row>
    <row r="19">
      <c r="B19" s="5">
        <f>B3+B4+B4+B6+B8+B13+B14+B14+B2+B3+B5+B9+B12+B2+B7+B11+B11+B2+B3+B7+B11+B12+B4+B7+B12+B13+B14+3</f>
        <v>114</v>
      </c>
      <c r="C19" s="5">
        <f>B2+B3+B5+B9+B12+B2+B7+B11+B11+B2+B3+B7+B11+B12+B4+B7+B10+B12+B13+B14+6</f>
        <v>89</v>
      </c>
      <c r="D19" s="9">
        <v>61.0</v>
      </c>
      <c r="E19" s="9">
        <v>41.0</v>
      </c>
      <c r="F19" s="9">
        <v>24.0</v>
      </c>
      <c r="H19" s="5" t="s">
        <v>26</v>
      </c>
      <c r="I19" s="5">
        <v>4.0</v>
      </c>
      <c r="J19" s="5">
        <f t="shared" ref="J19:J46" si="8">$D$25*(I19/$B$19)</f>
        <v>0.1060002105</v>
      </c>
      <c r="K19" s="4"/>
      <c r="O19" s="19">
        <f t="shared" ref="O19:O46" si="9">SUM(J19:N19)</f>
        <v>0.1060002105</v>
      </c>
      <c r="P19" s="20">
        <v>3.021</v>
      </c>
      <c r="Q19" s="12">
        <f t="shared" ref="Q19:Q46" si="10">1-(O19/P19)</f>
        <v>0.964912211</v>
      </c>
    </row>
    <row r="20">
      <c r="H20" s="5" t="s">
        <v>32</v>
      </c>
      <c r="I20" s="9">
        <v>4.0</v>
      </c>
      <c r="J20" s="5">
        <f t="shared" si="8"/>
        <v>0.1060002105</v>
      </c>
      <c r="K20" s="8"/>
      <c r="O20" s="19">
        <f t="shared" si="9"/>
        <v>0.1060002105</v>
      </c>
      <c r="P20" s="20">
        <v>3.021</v>
      </c>
      <c r="Q20" s="12">
        <f t="shared" si="10"/>
        <v>0.964912211</v>
      </c>
    </row>
    <row r="21">
      <c r="H21" s="9" t="s">
        <v>33</v>
      </c>
      <c r="I21" s="5">
        <v>4.0</v>
      </c>
      <c r="J21" s="5">
        <f t="shared" si="8"/>
        <v>0.1060002105</v>
      </c>
      <c r="K21" s="8"/>
      <c r="O21" s="19">
        <f t="shared" si="9"/>
        <v>0.1060002105</v>
      </c>
      <c r="P21" s="21">
        <v>3.021</v>
      </c>
      <c r="Q21" s="12">
        <f t="shared" si="10"/>
        <v>0.964912211</v>
      </c>
    </row>
    <row r="22">
      <c r="H22" s="5" t="s">
        <v>40</v>
      </c>
      <c r="I22" s="5">
        <v>3.0</v>
      </c>
      <c r="J22" s="5">
        <f t="shared" si="8"/>
        <v>0.07950015789</v>
      </c>
      <c r="K22" s="8"/>
      <c r="O22" s="19">
        <f t="shared" si="9"/>
        <v>0.07950015789</v>
      </c>
      <c r="P22" s="21">
        <v>3.021</v>
      </c>
      <c r="Q22" s="12">
        <f t="shared" si="10"/>
        <v>0.9736841583</v>
      </c>
    </row>
    <row r="23">
      <c r="H23" s="10" t="s">
        <v>41</v>
      </c>
      <c r="I23" s="5">
        <v>5.0</v>
      </c>
      <c r="J23" s="5">
        <f t="shared" si="8"/>
        <v>0.1325002632</v>
      </c>
      <c r="K23" s="8"/>
      <c r="L23" s="9"/>
      <c r="O23" s="19">
        <f t="shared" si="9"/>
        <v>0.1325002632</v>
      </c>
      <c r="P23" s="20">
        <v>4.521</v>
      </c>
      <c r="Q23" s="12">
        <f t="shared" si="10"/>
        <v>0.9706922665</v>
      </c>
    </row>
    <row r="24">
      <c r="B24" s="9" t="s">
        <v>29</v>
      </c>
      <c r="C24" s="9" t="s">
        <v>30</v>
      </c>
      <c r="D24" s="9" t="s">
        <v>99</v>
      </c>
      <c r="H24" s="10" t="s">
        <v>41</v>
      </c>
      <c r="I24" s="5">
        <v>5.0</v>
      </c>
      <c r="J24" s="5">
        <f t="shared" si="8"/>
        <v>0.1325002632</v>
      </c>
      <c r="K24" s="8"/>
      <c r="O24" s="19">
        <f t="shared" si="9"/>
        <v>0.1325002632</v>
      </c>
      <c r="P24" s="20">
        <v>4.521</v>
      </c>
      <c r="Q24" s="12">
        <f t="shared" si="10"/>
        <v>0.9706922665</v>
      </c>
    </row>
    <row r="25">
      <c r="B25" s="9">
        <v>1.510503</v>
      </c>
      <c r="C25" s="9">
        <v>2.0</v>
      </c>
      <c r="D25" s="5">
        <f t="shared" ref="D25:D29" si="11">$B$25*C25</f>
        <v>3.021006</v>
      </c>
      <c r="E25" s="10" t="s">
        <v>72</v>
      </c>
      <c r="H25" s="5" t="s">
        <v>26</v>
      </c>
      <c r="I25" s="5">
        <v>4.0</v>
      </c>
      <c r="J25" s="5">
        <f t="shared" si="8"/>
        <v>0.1060002105</v>
      </c>
      <c r="K25" s="5">
        <f t="shared" ref="K25:K46" si="12">$D$26*(I25/$C$19)</f>
        <v>0.2715511011</v>
      </c>
      <c r="O25" s="19">
        <f t="shared" si="9"/>
        <v>0.3775513116</v>
      </c>
      <c r="P25" s="20">
        <v>5.651</v>
      </c>
      <c r="Q25" s="12">
        <f t="shared" si="10"/>
        <v>0.933188584</v>
      </c>
    </row>
    <row r="26">
      <c r="C26" s="9">
        <v>4.0</v>
      </c>
      <c r="D26" s="5">
        <f t="shared" si="11"/>
        <v>6.042012</v>
      </c>
      <c r="E26" s="10" t="s">
        <v>73</v>
      </c>
      <c r="H26" s="5" t="s">
        <v>27</v>
      </c>
      <c r="I26" s="5">
        <v>4.0</v>
      </c>
      <c r="J26" s="5">
        <f t="shared" si="8"/>
        <v>0.1060002105</v>
      </c>
      <c r="K26" s="5">
        <f t="shared" si="12"/>
        <v>0.2715511011</v>
      </c>
      <c r="L26" s="9"/>
      <c r="O26" s="19">
        <f t="shared" si="9"/>
        <v>0.3775513116</v>
      </c>
      <c r="P26" s="20">
        <v>4.351</v>
      </c>
      <c r="Q26" s="12">
        <f t="shared" si="10"/>
        <v>0.9132265429</v>
      </c>
    </row>
    <row r="27">
      <c r="C27" s="9">
        <v>5.0</v>
      </c>
      <c r="D27" s="5">
        <f t="shared" si="11"/>
        <v>7.552515</v>
      </c>
      <c r="E27" s="10" t="s">
        <v>75</v>
      </c>
      <c r="H27" s="9" t="s">
        <v>34</v>
      </c>
      <c r="I27" s="5">
        <v>2.0</v>
      </c>
      <c r="J27" s="5">
        <f t="shared" si="8"/>
        <v>0.05300010526</v>
      </c>
      <c r="K27" s="5">
        <f t="shared" si="12"/>
        <v>0.1357755506</v>
      </c>
      <c r="O27" s="19">
        <f t="shared" si="9"/>
        <v>0.1887756558</v>
      </c>
      <c r="P27" s="20">
        <v>3.521</v>
      </c>
      <c r="Q27" s="12">
        <f t="shared" si="10"/>
        <v>0.9463857836</v>
      </c>
    </row>
    <row r="28">
      <c r="C28" s="9">
        <v>8.0</v>
      </c>
      <c r="D28" s="5">
        <f t="shared" si="11"/>
        <v>12.084024</v>
      </c>
      <c r="E28" s="10" t="s">
        <v>76</v>
      </c>
      <c r="H28" s="9" t="s">
        <v>39</v>
      </c>
      <c r="I28" s="5">
        <v>6.0</v>
      </c>
      <c r="J28" s="5">
        <f t="shared" si="8"/>
        <v>0.1590003158</v>
      </c>
      <c r="K28" s="5">
        <f t="shared" si="12"/>
        <v>0.4073266517</v>
      </c>
      <c r="O28" s="19">
        <f t="shared" si="9"/>
        <v>0.5663269675</v>
      </c>
      <c r="P28" s="20">
        <v>5.5415</v>
      </c>
      <c r="Q28" s="12">
        <f t="shared" si="10"/>
        <v>0.8978025864</v>
      </c>
    </row>
    <row r="29">
      <c r="C29" s="9">
        <v>6.0</v>
      </c>
      <c r="D29" s="5">
        <f t="shared" si="11"/>
        <v>9.063018</v>
      </c>
      <c r="E29" s="10" t="s">
        <v>77</v>
      </c>
      <c r="H29" s="9" t="s">
        <v>39</v>
      </c>
      <c r="I29" s="5">
        <v>6.0</v>
      </c>
      <c r="J29" s="5">
        <f t="shared" si="8"/>
        <v>0.1590003158</v>
      </c>
      <c r="K29" s="5">
        <f t="shared" si="12"/>
        <v>0.4073266517</v>
      </c>
      <c r="O29" s="19">
        <f t="shared" si="9"/>
        <v>0.5663269675</v>
      </c>
      <c r="P29" s="20">
        <v>5.5415</v>
      </c>
      <c r="Q29" s="12">
        <f t="shared" si="10"/>
        <v>0.8978025864</v>
      </c>
    </row>
    <row r="30">
      <c r="H30" s="9" t="s">
        <v>39</v>
      </c>
      <c r="I30" s="5">
        <v>6.0</v>
      </c>
      <c r="J30" s="5">
        <f t="shared" si="8"/>
        <v>0.1590003158</v>
      </c>
      <c r="K30" s="5">
        <f t="shared" si="12"/>
        <v>0.4073266517</v>
      </c>
      <c r="O30" s="19">
        <f t="shared" si="9"/>
        <v>0.5663269675</v>
      </c>
      <c r="P30" s="20">
        <v>5.5415</v>
      </c>
      <c r="Q30" s="12">
        <f t="shared" si="10"/>
        <v>0.8978025864</v>
      </c>
    </row>
    <row r="31">
      <c r="H31" s="5" t="s">
        <v>26</v>
      </c>
      <c r="I31" s="5">
        <v>4.0</v>
      </c>
      <c r="J31" s="5">
        <f t="shared" si="8"/>
        <v>0.1060002105</v>
      </c>
      <c r="K31" s="5">
        <f t="shared" si="12"/>
        <v>0.2715511011</v>
      </c>
      <c r="L31" s="5">
        <f t="shared" ref="L31:L46" si="13">$D$27*(I31/$D$19)</f>
        <v>0.4952468852</v>
      </c>
      <c r="O31" s="19">
        <f t="shared" si="9"/>
        <v>0.8727981969</v>
      </c>
      <c r="P31" s="22">
        <v>6.042</v>
      </c>
      <c r="Q31" s="12">
        <f t="shared" si="10"/>
        <v>0.8555448201</v>
      </c>
    </row>
    <row r="32">
      <c r="H32" s="5" t="s">
        <v>27</v>
      </c>
      <c r="I32" s="5">
        <v>4.0</v>
      </c>
      <c r="J32" s="5">
        <f t="shared" si="8"/>
        <v>0.1060002105</v>
      </c>
      <c r="K32" s="5">
        <f t="shared" si="12"/>
        <v>0.2715511011</v>
      </c>
      <c r="L32" s="5">
        <f t="shared" si="13"/>
        <v>0.4952468852</v>
      </c>
      <c r="O32" s="19">
        <f t="shared" si="9"/>
        <v>0.8727981969</v>
      </c>
      <c r="P32" s="21">
        <v>7.5525</v>
      </c>
      <c r="Q32" s="12">
        <f t="shared" si="10"/>
        <v>0.8844358561</v>
      </c>
    </row>
    <row r="33">
      <c r="H33" s="5" t="s">
        <v>27</v>
      </c>
      <c r="I33" s="5">
        <v>4.0</v>
      </c>
      <c r="J33" s="5">
        <f t="shared" si="8"/>
        <v>0.1060002105</v>
      </c>
      <c r="K33" s="5">
        <f t="shared" si="12"/>
        <v>0.2715511011</v>
      </c>
      <c r="L33" s="5">
        <f t="shared" si="13"/>
        <v>0.4952468852</v>
      </c>
      <c r="O33" s="19">
        <f t="shared" si="9"/>
        <v>0.8727981969</v>
      </c>
      <c r="P33" s="21">
        <v>7.5525</v>
      </c>
      <c r="Q33" s="12">
        <f t="shared" si="10"/>
        <v>0.8844358561</v>
      </c>
    </row>
    <row r="34">
      <c r="H34" s="10" t="s">
        <v>28</v>
      </c>
      <c r="I34" s="5">
        <v>2.0</v>
      </c>
      <c r="J34" s="5">
        <f t="shared" si="8"/>
        <v>0.05300010526</v>
      </c>
      <c r="K34" s="5">
        <f t="shared" si="12"/>
        <v>0.1357755506</v>
      </c>
      <c r="L34" s="5">
        <f t="shared" si="13"/>
        <v>0.2476234426</v>
      </c>
      <c r="O34" s="19">
        <f t="shared" si="9"/>
        <v>0.4363990984</v>
      </c>
      <c r="P34" s="21">
        <v>6.042</v>
      </c>
      <c r="Q34" s="12">
        <f t="shared" si="10"/>
        <v>0.9277724101</v>
      </c>
    </row>
    <row r="35">
      <c r="H35" s="9" t="s">
        <v>36</v>
      </c>
      <c r="I35" s="5">
        <v>3.0</v>
      </c>
      <c r="J35" s="5">
        <f t="shared" si="8"/>
        <v>0.07950015789</v>
      </c>
      <c r="K35" s="5">
        <f t="shared" si="12"/>
        <v>0.2036633258</v>
      </c>
      <c r="L35" s="5">
        <f t="shared" si="13"/>
        <v>0.3714351639</v>
      </c>
      <c r="O35" s="19">
        <f t="shared" si="9"/>
        <v>0.6545986477</v>
      </c>
      <c r="P35" s="21">
        <v>6.042</v>
      </c>
      <c r="Q35" s="12">
        <f t="shared" si="10"/>
        <v>0.8916586151</v>
      </c>
    </row>
    <row r="36">
      <c r="H36" s="5" t="s">
        <v>40</v>
      </c>
      <c r="I36" s="5">
        <v>3.0</v>
      </c>
      <c r="J36" s="5">
        <f t="shared" si="8"/>
        <v>0.07950015789</v>
      </c>
      <c r="K36" s="5">
        <f t="shared" si="12"/>
        <v>0.2036633258</v>
      </c>
      <c r="L36" s="5">
        <f t="shared" si="13"/>
        <v>0.3714351639</v>
      </c>
      <c r="O36" s="19">
        <f t="shared" si="9"/>
        <v>0.6545986477</v>
      </c>
      <c r="P36" s="21">
        <v>10.5735</v>
      </c>
      <c r="Q36" s="12">
        <f t="shared" si="10"/>
        <v>0.9380906372</v>
      </c>
    </row>
    <row r="37">
      <c r="H37" s="5" t="s">
        <v>25</v>
      </c>
      <c r="I37" s="5">
        <v>4.0</v>
      </c>
      <c r="J37" s="5">
        <f t="shared" si="8"/>
        <v>0.1060002105</v>
      </c>
      <c r="K37" s="5">
        <f t="shared" si="12"/>
        <v>0.2715511011</v>
      </c>
      <c r="L37" s="5">
        <f t="shared" si="13"/>
        <v>0.4952468852</v>
      </c>
      <c r="M37" s="5">
        <f t="shared" ref="M37:M46" si="14">$D$28*(I37/$E$19)</f>
        <v>1.178929171</v>
      </c>
      <c r="O37" s="19">
        <f t="shared" si="9"/>
        <v>2.051727368</v>
      </c>
      <c r="P37" s="21">
        <v>8.78</v>
      </c>
      <c r="Q37" s="12">
        <f t="shared" si="10"/>
        <v>0.7663180675</v>
      </c>
    </row>
    <row r="38">
      <c r="H38" s="9" t="s">
        <v>33</v>
      </c>
      <c r="I38" s="5">
        <v>4.0</v>
      </c>
      <c r="J38" s="5">
        <f t="shared" si="8"/>
        <v>0.1060002105</v>
      </c>
      <c r="K38" s="5">
        <f t="shared" si="12"/>
        <v>0.2715511011</v>
      </c>
      <c r="L38" s="5">
        <f t="shared" si="13"/>
        <v>0.4952468852</v>
      </c>
      <c r="M38" s="5">
        <f t="shared" si="14"/>
        <v>1.178929171</v>
      </c>
      <c r="O38" s="19">
        <f t="shared" si="9"/>
        <v>2.051727368</v>
      </c>
      <c r="P38" s="21">
        <v>9.08</v>
      </c>
      <c r="Q38" s="12">
        <f t="shared" si="10"/>
        <v>0.7740388362</v>
      </c>
    </row>
    <row r="39">
      <c r="H39" s="9" t="s">
        <v>35</v>
      </c>
      <c r="I39" s="9">
        <v>4.0</v>
      </c>
      <c r="J39" s="5">
        <f t="shared" si="8"/>
        <v>0.1060002105</v>
      </c>
      <c r="K39" s="5">
        <f t="shared" si="12"/>
        <v>0.2715511011</v>
      </c>
      <c r="L39" s="5">
        <f t="shared" si="13"/>
        <v>0.4952468852</v>
      </c>
      <c r="M39" s="5">
        <f t="shared" si="14"/>
        <v>1.178929171</v>
      </c>
      <c r="O39" s="19">
        <f t="shared" si="9"/>
        <v>2.051727368</v>
      </c>
      <c r="P39" s="21">
        <v>9.03</v>
      </c>
      <c r="Q39" s="12">
        <f t="shared" si="10"/>
        <v>0.7727876669</v>
      </c>
    </row>
    <row r="40">
      <c r="H40" s="10" t="s">
        <v>41</v>
      </c>
      <c r="I40" s="5">
        <v>5.0</v>
      </c>
      <c r="J40" s="5">
        <f t="shared" si="8"/>
        <v>0.1325002632</v>
      </c>
      <c r="K40" s="5">
        <f t="shared" si="12"/>
        <v>0.3394388764</v>
      </c>
      <c r="L40" s="5">
        <f t="shared" si="13"/>
        <v>0.6190586066</v>
      </c>
      <c r="M40" s="5">
        <f t="shared" si="14"/>
        <v>1.473661463</v>
      </c>
      <c r="O40" s="19">
        <f t="shared" si="9"/>
        <v>2.56465921</v>
      </c>
      <c r="P40" s="21">
        <v>8.69</v>
      </c>
      <c r="Q40" s="12">
        <f t="shared" si="10"/>
        <v>0.7048723579</v>
      </c>
    </row>
    <row r="41">
      <c r="H41" s="5" t="s">
        <v>25</v>
      </c>
      <c r="I41" s="5">
        <v>4.0</v>
      </c>
      <c r="J41" s="5">
        <f t="shared" si="8"/>
        <v>0.1060002105</v>
      </c>
      <c r="K41" s="5">
        <f t="shared" si="12"/>
        <v>0.2715511011</v>
      </c>
      <c r="L41" s="5">
        <f t="shared" si="13"/>
        <v>0.4952468852</v>
      </c>
      <c r="M41" s="5">
        <f t="shared" si="14"/>
        <v>1.178929171</v>
      </c>
      <c r="N41" s="5">
        <f t="shared" ref="N41:N46" si="15">$D$29*(I41/$F$19)</f>
        <v>1.510503</v>
      </c>
      <c r="O41" s="19">
        <f t="shared" si="9"/>
        <v>3.562230368</v>
      </c>
      <c r="P41" s="22">
        <v>10.5735</v>
      </c>
      <c r="Q41" s="12">
        <f t="shared" si="10"/>
        <v>0.663098277</v>
      </c>
    </row>
    <row r="42">
      <c r="H42" s="5" t="s">
        <v>25</v>
      </c>
      <c r="I42" s="5">
        <v>4.0</v>
      </c>
      <c r="J42" s="5">
        <f t="shared" si="8"/>
        <v>0.1060002105</v>
      </c>
      <c r="K42" s="5">
        <f t="shared" si="12"/>
        <v>0.2715511011</v>
      </c>
      <c r="L42" s="5">
        <f t="shared" si="13"/>
        <v>0.4952468852</v>
      </c>
      <c r="M42" s="5">
        <f t="shared" si="14"/>
        <v>1.178929171</v>
      </c>
      <c r="N42" s="5">
        <f t="shared" si="15"/>
        <v>1.510503</v>
      </c>
      <c r="O42" s="19">
        <f t="shared" si="9"/>
        <v>3.562230368</v>
      </c>
      <c r="P42" s="22">
        <v>10.5735</v>
      </c>
      <c r="Q42" s="12">
        <f t="shared" si="10"/>
        <v>0.663098277</v>
      </c>
    </row>
    <row r="43">
      <c r="H43" s="9" t="s">
        <v>33</v>
      </c>
      <c r="I43" s="5">
        <v>4.0</v>
      </c>
      <c r="J43" s="5">
        <f t="shared" si="8"/>
        <v>0.1060002105</v>
      </c>
      <c r="K43" s="5">
        <f t="shared" si="12"/>
        <v>0.2715511011</v>
      </c>
      <c r="L43" s="5">
        <f t="shared" si="13"/>
        <v>0.4952468852</v>
      </c>
      <c r="M43" s="5">
        <f t="shared" si="14"/>
        <v>1.178929171</v>
      </c>
      <c r="N43" s="5">
        <f t="shared" si="15"/>
        <v>1.510503</v>
      </c>
      <c r="O43" s="19">
        <f t="shared" si="9"/>
        <v>3.562230368</v>
      </c>
      <c r="P43" s="22">
        <v>13.5945</v>
      </c>
      <c r="Q43" s="12">
        <f t="shared" si="10"/>
        <v>0.7379653266</v>
      </c>
    </row>
    <row r="44">
      <c r="F44" s="9"/>
      <c r="H44" s="10" t="s">
        <v>37</v>
      </c>
      <c r="I44" s="5">
        <v>4.0</v>
      </c>
      <c r="J44" s="5">
        <f t="shared" si="8"/>
        <v>0.1060002105</v>
      </c>
      <c r="K44" s="5">
        <f t="shared" si="12"/>
        <v>0.2715511011</v>
      </c>
      <c r="L44" s="5">
        <f t="shared" si="13"/>
        <v>0.4952468852</v>
      </c>
      <c r="M44" s="5">
        <f t="shared" si="14"/>
        <v>1.178929171</v>
      </c>
      <c r="N44" s="5">
        <f t="shared" si="15"/>
        <v>1.510503</v>
      </c>
      <c r="O44" s="19">
        <f t="shared" si="9"/>
        <v>3.562230368</v>
      </c>
      <c r="P44" s="21">
        <v>12.084</v>
      </c>
      <c r="Q44" s="12">
        <f t="shared" si="10"/>
        <v>0.7052109924</v>
      </c>
    </row>
    <row r="45">
      <c r="F45" s="9"/>
      <c r="H45" s="10" t="s">
        <v>37</v>
      </c>
      <c r="I45" s="5">
        <v>4.0</v>
      </c>
      <c r="J45" s="5">
        <f t="shared" si="8"/>
        <v>0.1060002105</v>
      </c>
      <c r="K45" s="5">
        <f t="shared" si="12"/>
        <v>0.2715511011</v>
      </c>
      <c r="L45" s="5">
        <f t="shared" si="13"/>
        <v>0.4952468852</v>
      </c>
      <c r="M45" s="5">
        <f t="shared" si="14"/>
        <v>1.178929171</v>
      </c>
      <c r="N45" s="5">
        <f t="shared" si="15"/>
        <v>1.510503</v>
      </c>
      <c r="O45" s="19">
        <f t="shared" si="9"/>
        <v>3.562230368</v>
      </c>
      <c r="P45" s="21">
        <v>12.084</v>
      </c>
      <c r="Q45" s="12">
        <f t="shared" si="10"/>
        <v>0.7052109924</v>
      </c>
    </row>
    <row r="46">
      <c r="F46" s="9"/>
      <c r="H46" s="10" t="s">
        <v>37</v>
      </c>
      <c r="I46" s="5">
        <v>4.0</v>
      </c>
      <c r="J46" s="5">
        <f t="shared" si="8"/>
        <v>0.1060002105</v>
      </c>
      <c r="K46" s="5">
        <f t="shared" si="12"/>
        <v>0.2715511011</v>
      </c>
      <c r="L46" s="5">
        <f t="shared" si="13"/>
        <v>0.4952468852</v>
      </c>
      <c r="M46" s="5">
        <f t="shared" si="14"/>
        <v>1.178929171</v>
      </c>
      <c r="N46" s="5">
        <f t="shared" si="15"/>
        <v>1.510503</v>
      </c>
      <c r="O46" s="19">
        <f t="shared" si="9"/>
        <v>3.562230368</v>
      </c>
      <c r="P46" s="21">
        <v>12.084</v>
      </c>
      <c r="Q46" s="12">
        <f t="shared" si="10"/>
        <v>0.7052109924</v>
      </c>
    </row>
    <row r="47">
      <c r="J47" s="5">
        <f t="shared" ref="J47:N47" si="16">SUM(J19:J46)</f>
        <v>3.021006</v>
      </c>
      <c r="K47" s="5">
        <f t="shared" si="16"/>
        <v>6.042012</v>
      </c>
      <c r="L47" s="5">
        <f t="shared" si="16"/>
        <v>7.552515</v>
      </c>
      <c r="M47" s="5">
        <f t="shared" si="16"/>
        <v>12.084024</v>
      </c>
      <c r="N47" s="5">
        <f t="shared" si="16"/>
        <v>9.063018</v>
      </c>
      <c r="Q47" s="14">
        <f>AVERAGE(Q19:Q46)</f>
        <v>0.8527058563</v>
      </c>
      <c r="R47" s="12"/>
    </row>
    <row r="75">
      <c r="I75" s="23"/>
    </row>
    <row r="77">
      <c r="I77" s="9"/>
    </row>
    <row r="79">
      <c r="I79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</cols>
  <sheetData>
    <row r="1">
      <c r="A1" s="24" t="s">
        <v>100</v>
      </c>
      <c r="B1" s="24" t="s">
        <v>101</v>
      </c>
      <c r="C1" s="24" t="s">
        <v>102</v>
      </c>
      <c r="D1" s="24" t="s">
        <v>103</v>
      </c>
    </row>
    <row r="2">
      <c r="A2" s="25" t="s">
        <v>104</v>
      </c>
      <c r="B2" s="26">
        <v>44.0</v>
      </c>
      <c r="C2" s="25">
        <v>2.0</v>
      </c>
      <c r="D2" s="27">
        <f t="shared" ref="D2:D4" si="1">1-(C2/B2)</f>
        <v>0.9545454545</v>
      </c>
    </row>
    <row r="3">
      <c r="A3" s="25" t="s">
        <v>105</v>
      </c>
      <c r="B3" s="26">
        <v>28.0</v>
      </c>
      <c r="C3" s="25">
        <v>7.0</v>
      </c>
      <c r="D3" s="27">
        <f t="shared" si="1"/>
        <v>0.75</v>
      </c>
    </row>
    <row r="4">
      <c r="A4" s="25" t="s">
        <v>106</v>
      </c>
      <c r="B4" s="25">
        <v>28.0</v>
      </c>
      <c r="C4" s="25">
        <v>5.0</v>
      </c>
      <c r="D4" s="27">
        <f t="shared" si="1"/>
        <v>0.8214285714</v>
      </c>
    </row>
    <row r="6">
      <c r="C6" s="28" t="s">
        <v>3</v>
      </c>
      <c r="D6" s="29">
        <f>AVERAGE(D2:D4)</f>
        <v>0.841991342</v>
      </c>
    </row>
    <row r="11">
      <c r="T11" s="12">
        <f>time!O63</f>
        <v>0.9288860813</v>
      </c>
    </row>
    <row r="12">
      <c r="T12" s="12">
        <f>depth!J55</f>
        <v>0.7285298746</v>
      </c>
    </row>
    <row r="13">
      <c r="T13" s="12">
        <f>shots!Q47</f>
        <v>0.8527058563</v>
      </c>
    </row>
    <row r="15">
      <c r="T15" s="12">
        <f>AVERAGE(T11:T13)</f>
        <v>0.8367072707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2024-04-18T10:29:21Z</dcterms:created>
  <dc:creator>Jaime Alvarado Valiente</dc:creator>
</cp:coreProperties>
</file>