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Статистические методы анализа данных\Практика\Тема 1\"/>
    </mc:Choice>
  </mc:AlternateContent>
  <bookViews>
    <workbookView xWindow="0" yWindow="0" windowWidth="20490" windowHeight="7755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2" l="1"/>
  <c r="L2" i="2" l="1"/>
  <c r="L3" i="2"/>
  <c r="L4" i="2"/>
  <c r="L5" i="2"/>
  <c r="L6" i="2"/>
  <c r="L7" i="2"/>
  <c r="L8" i="2"/>
  <c r="L9" i="2"/>
  <c r="L10" i="2"/>
  <c r="L11" i="2"/>
  <c r="H3" i="2"/>
  <c r="D24" i="2"/>
  <c r="E22" i="2"/>
  <c r="D18" i="2"/>
  <c r="F2" i="1" l="1"/>
  <c r="H4" i="2"/>
  <c r="H5" i="2" s="1"/>
  <c r="H6" i="2" s="1"/>
  <c r="H7" i="2" s="1"/>
  <c r="H8" i="2" s="1"/>
  <c r="H9" i="2" s="1"/>
  <c r="H10" i="2" s="1"/>
  <c r="H11" i="2" s="1"/>
  <c r="G3" i="2"/>
  <c r="G4" i="2"/>
  <c r="G5" i="2"/>
  <c r="G6" i="2"/>
  <c r="G7" i="2"/>
  <c r="G8" i="2"/>
  <c r="G9" i="2"/>
  <c r="G10" i="2"/>
  <c r="G11" i="2"/>
  <c r="G2" i="2"/>
  <c r="C12" i="2"/>
  <c r="D31" i="2" l="1"/>
  <c r="G12" i="2"/>
  <c r="E49" i="1"/>
  <c r="E47" i="1"/>
  <c r="E45" i="1"/>
  <c r="K3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E43" i="1"/>
  <c r="G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G37" i="1"/>
  <c r="G39" i="1"/>
  <c r="G38" i="1"/>
  <c r="E4" i="1"/>
  <c r="E5" i="1"/>
  <c r="E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" i="1"/>
  <c r="C34" i="1"/>
  <c r="B34" i="1"/>
  <c r="D34" i="1"/>
  <c r="D5" i="1"/>
  <c r="D24" i="1"/>
  <c r="D25" i="1"/>
  <c r="D26" i="1"/>
  <c r="D27" i="1"/>
  <c r="D28" i="1"/>
  <c r="D29" i="1"/>
  <c r="D30" i="1"/>
  <c r="D31" i="1"/>
  <c r="D32" i="1"/>
  <c r="D3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D4" i="1"/>
  <c r="D6" i="1"/>
  <c r="D7" i="1"/>
  <c r="D2" i="1"/>
  <c r="I4" i="2" l="1"/>
  <c r="I8" i="2"/>
  <c r="I2" i="2"/>
  <c r="I5" i="2"/>
  <c r="I9" i="2"/>
  <c r="I3" i="2"/>
  <c r="I7" i="2"/>
  <c r="I11" i="2"/>
  <c r="I6" i="2"/>
  <c r="I10" i="2"/>
  <c r="N7" i="2" l="1"/>
  <c r="J7" i="2"/>
  <c r="N2" i="2"/>
  <c r="J2" i="2"/>
  <c r="N10" i="2"/>
  <c r="J10" i="2"/>
  <c r="N3" i="2"/>
  <c r="J3" i="2"/>
  <c r="N8" i="2"/>
  <c r="J8" i="2"/>
  <c r="N6" i="2"/>
  <c r="J6" i="2"/>
  <c r="N9" i="2"/>
  <c r="J9" i="2"/>
  <c r="N4" i="2"/>
  <c r="J4" i="2"/>
  <c r="N11" i="2"/>
  <c r="J11" i="2"/>
  <c r="N5" i="2"/>
  <c r="J5" i="2"/>
  <c r="J12" i="2" l="1"/>
  <c r="G36" i="2" s="1"/>
  <c r="N12" i="2"/>
  <c r="G38" i="2" s="1"/>
  <c r="G42" i="2" s="1"/>
</calcChain>
</file>

<file path=xl/sharedStrings.xml><?xml version="1.0" encoding="utf-8"?>
<sst xmlns="http://schemas.openxmlformats.org/spreadsheetml/2006/main" count="64" uniqueCount="55">
  <si>
    <t>a) Среднее (взвешенное):</t>
  </si>
  <si>
    <t>xi * fi</t>
  </si>
  <si>
    <t>Итого</t>
  </si>
  <si>
    <t>Количество чел (f)</t>
  </si>
  <si>
    <t>Балл (x)</t>
  </si>
  <si>
    <t>б) Модальное. Дискретный ряд, значит по максимальной f:</t>
  </si>
  <si>
    <t>S</t>
  </si>
  <si>
    <r>
      <t xml:space="preserve">I. Cреднее, модальное и медианное значение балла ЕГЭ; </t>
    </r>
    <r>
      <rPr>
        <b/>
        <sz val="11"/>
        <color theme="1"/>
        <rFont val="Calibri"/>
        <family val="2"/>
        <charset val="204"/>
        <scheme val="minor"/>
      </rPr>
      <t>ДИСКРЕТНЫЙ РЯД</t>
    </r>
  </si>
  <si>
    <t>в) Медианное (дискретный):</t>
  </si>
  <si>
    <t>II. Показатели вариации</t>
  </si>
  <si>
    <t>а) Среднее линейное отклонение:</t>
  </si>
  <si>
    <t>xi - x ср</t>
  </si>
  <si>
    <t>|xi - x ср|*fi</t>
  </si>
  <si>
    <t>т.е. половина школьников набрали 31 – 56 баллов</t>
  </si>
  <si>
    <t>б) Дисперсия:</t>
  </si>
  <si>
    <t>(xi - x ср)^2</t>
  </si>
  <si>
    <t>(xi - x ср)^2 *fi</t>
  </si>
  <si>
    <t>в) Среднее квадратическое отклонение</t>
  </si>
  <si>
    <t>Т.е. ≈ 2/3 школьников набрали 28 - 58</t>
  </si>
  <si>
    <t>г) Коэф. Вариации</t>
  </si>
  <si>
    <t>больше 33.3 =&gt; Cовокупность неоднородна</t>
  </si>
  <si>
    <t>0 - 10</t>
  </si>
  <si>
    <t>21 - 30</t>
  </si>
  <si>
    <t>31 - 40</t>
  </si>
  <si>
    <t xml:space="preserve">41 - 50 </t>
  </si>
  <si>
    <t xml:space="preserve">51 - 60 </t>
  </si>
  <si>
    <t xml:space="preserve">61 - 70 </t>
  </si>
  <si>
    <t xml:space="preserve">71 - 80 </t>
  </si>
  <si>
    <t>81 - 90</t>
  </si>
  <si>
    <t>91 - 100</t>
  </si>
  <si>
    <t>11 - 20</t>
  </si>
  <si>
    <t>I. Показатели центра распределения:</t>
  </si>
  <si>
    <t>а) Средний балл:</t>
  </si>
  <si>
    <t>Середина
интервала
Хi</t>
  </si>
  <si>
    <t>Баллы x</t>
  </si>
  <si>
    <t>б) Модальный балл:</t>
  </si>
  <si>
    <t>*Считается с помощью середины интервала</t>
  </si>
  <si>
    <t>1) max(fi):</t>
  </si>
  <si>
    <t>2)</t>
  </si>
  <si>
    <t>41-50</t>
  </si>
  <si>
    <t>соответствет интервалу Mo:</t>
  </si>
  <si>
    <t>Крайние значения включены!</t>
  </si>
  <si>
    <t>41 - нижняя граница. 10 - длина интервала</t>
  </si>
  <si>
    <t>в) Медианный балл:</t>
  </si>
  <si>
    <t>1) Интервал будет тот, в котором S &gt; 7404/2 (3 702) в первый раз, то есть больше суммы fi/2</t>
  </si>
  <si>
    <t>Me: [41:50]</t>
  </si>
  <si>
    <t>Mo:</t>
  </si>
  <si>
    <t>Количество, чел. fi</t>
  </si>
  <si>
    <t>Половина школьников набрали 32 - 56 баллов</t>
  </si>
  <si>
    <t>≈ 2/3 школьников набрали 28 – 59 баллов</t>
  </si>
  <si>
    <t>больше 33 - значит неоднородна</t>
  </si>
  <si>
    <t>а) Среднее линейное отклонение(d):</t>
  </si>
  <si>
    <t>б) Дисперсия(D):</t>
  </si>
  <si>
    <t>в) Среднее квадратическое отклонение(улитка):</t>
  </si>
  <si>
    <t>г) Коэффициент вариации(v):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</si>
</sst>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Fill="1" applyBorder="1"/>
    <xf numFmtId="0" fontId="1" fillId="0" borderId="1" xfId="0" applyFont="1" applyFill="1" applyBorder="1"/>
    <xf numFmtId="0" fontId="0" fillId="0" borderId="1" xfId="0" applyBorder="1"/>
    <xf numFmtId="0" fontId="0" fillId="0" borderId="3" xfId="0" applyBorder="1"/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1" fillId="0" borderId="0" xfId="0" applyFont="1" applyBorder="1"/>
    <xf numFmtId="0" fontId="2" fillId="0" borderId="1" xfId="0" applyFont="1" applyBorder="1"/>
    <xf numFmtId="0" fontId="2" fillId="0" borderId="1" xfId="0" applyFont="1" applyBorder="1"/>
    <xf numFmtId="0" fontId="0" fillId="0" borderId="8" xfId="0" applyBorder="1"/>
    <xf numFmtId="0" fontId="0" fillId="0" borderId="9" xfId="0" applyBorder="1"/>
    <xf numFmtId="49" fontId="0" fillId="0" borderId="1" xfId="0" applyNumberFormat="1" applyBorder="1"/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8" xfId="0" applyFont="1" applyBorder="1"/>
    <xf numFmtId="0" fontId="1" fillId="0" borderId="11" xfId="0" applyFont="1" applyBorder="1"/>
    <xf numFmtId="0" fontId="1" fillId="0" borderId="8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7" xfId="0" applyFont="1" applyBorder="1"/>
    <xf numFmtId="0" fontId="1" fillId="0" borderId="9" xfId="0" applyFont="1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0" xfId="0" applyBorder="1" applyAlignment="1">
      <alignment horizontal="left"/>
    </xf>
    <xf numFmtId="0" fontId="2" fillId="0" borderId="0" xfId="0" applyFont="1" applyBorder="1"/>
    <xf numFmtId="0" fontId="0" fillId="0" borderId="0" xfId="0" applyBorder="1"/>
    <xf numFmtId="0" fontId="0" fillId="0" borderId="2" xfId="0" applyBorder="1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31" zoomScale="95" zoomScaleNormal="95" workbookViewId="0">
      <selection activeCell="O9" sqref="O9"/>
    </sheetView>
  </sheetViews>
  <sheetFormatPr defaultRowHeight="15" x14ac:dyDescent="0.25"/>
  <cols>
    <col min="3" max="3" width="18.28515625" customWidth="1"/>
  </cols>
  <sheetData>
    <row r="1" spans="2:12" x14ac:dyDescent="0.25">
      <c r="B1" s="2" t="s">
        <v>4</v>
      </c>
      <c r="C1" s="2" t="s">
        <v>3</v>
      </c>
      <c r="D1" s="2" t="s">
        <v>1</v>
      </c>
      <c r="E1" s="4" t="s">
        <v>6</v>
      </c>
      <c r="F1" s="3" t="s">
        <v>11</v>
      </c>
      <c r="G1" s="32" t="s">
        <v>12</v>
      </c>
      <c r="H1" s="32"/>
      <c r="I1" s="32" t="s">
        <v>15</v>
      </c>
      <c r="J1" s="32"/>
      <c r="K1" s="31" t="s">
        <v>16</v>
      </c>
      <c r="L1" s="31"/>
    </row>
    <row r="2" spans="2:12" x14ac:dyDescent="0.25">
      <c r="B2" s="1">
        <v>0</v>
      </c>
      <c r="C2" s="1">
        <v>18</v>
      </c>
      <c r="D2" s="1">
        <f>B2*C2</f>
        <v>0</v>
      </c>
      <c r="E2" s="1">
        <v>18</v>
      </c>
      <c r="F2" s="1">
        <f>B2-G$37</f>
        <v>-43.004269384382319</v>
      </c>
      <c r="G2" s="26">
        <f>ABS(F2)*C2</f>
        <v>774.07684891888175</v>
      </c>
      <c r="H2" s="26"/>
      <c r="I2" s="26">
        <f>POWER(F2,2)</f>
        <v>1849.3671852845225</v>
      </c>
      <c r="J2" s="26"/>
      <c r="K2" s="26">
        <f>I2*C2</f>
        <v>33288.609335121408</v>
      </c>
      <c r="L2" s="26"/>
    </row>
    <row r="3" spans="2:12" x14ac:dyDescent="0.25">
      <c r="B3" s="1">
        <v>7</v>
      </c>
      <c r="C3" s="1">
        <v>83</v>
      </c>
      <c r="D3" s="1">
        <f t="shared" ref="D3:D33" si="0">B3*C3</f>
        <v>581</v>
      </c>
      <c r="E3" s="1">
        <f>C3+E2</f>
        <v>101</v>
      </c>
      <c r="F3" s="1">
        <f t="shared" ref="F3:F33" si="1">B3-G$37</f>
        <v>-36.004269384382319</v>
      </c>
      <c r="G3" s="26">
        <f t="shared" ref="G3:G33" si="2">ABS(F3)*C3</f>
        <v>2988.3543589037326</v>
      </c>
      <c r="H3" s="26"/>
      <c r="I3" s="26">
        <f t="shared" ref="I3:I33" si="3">POWER(F3,2)</f>
        <v>1296.3074139031698</v>
      </c>
      <c r="J3" s="26"/>
      <c r="K3" s="26">
        <f t="shared" ref="K3:K33" si="4">I3*C3</f>
        <v>107593.5153539631</v>
      </c>
      <c r="L3" s="26"/>
    </row>
    <row r="4" spans="2:12" x14ac:dyDescent="0.25">
      <c r="B4" s="1">
        <v>13</v>
      </c>
      <c r="C4" s="1">
        <v>172</v>
      </c>
      <c r="D4" s="1">
        <f t="shared" si="0"/>
        <v>2236</v>
      </c>
      <c r="E4" s="1">
        <f t="shared" ref="E4:E33" si="5">C4+E3</f>
        <v>273</v>
      </c>
      <c r="F4" s="1">
        <f t="shared" si="1"/>
        <v>-30.004269384382319</v>
      </c>
      <c r="G4" s="26">
        <f t="shared" si="2"/>
        <v>5160.7343341137585</v>
      </c>
      <c r="H4" s="26"/>
      <c r="I4" s="26">
        <f t="shared" si="3"/>
        <v>900.25618129058216</v>
      </c>
      <c r="J4" s="26"/>
      <c r="K4" s="26">
        <f t="shared" si="4"/>
        <v>154844.06318198013</v>
      </c>
      <c r="L4" s="26"/>
    </row>
    <row r="5" spans="2:12" x14ac:dyDescent="0.25">
      <c r="B5" s="1">
        <v>17</v>
      </c>
      <c r="C5" s="1">
        <v>241</v>
      </c>
      <c r="D5" s="1">
        <f>B5*C5</f>
        <v>4097</v>
      </c>
      <c r="E5" s="1">
        <f t="shared" si="5"/>
        <v>514</v>
      </c>
      <c r="F5" s="1">
        <f t="shared" si="1"/>
        <v>-26.004269384382319</v>
      </c>
      <c r="G5" s="26">
        <f t="shared" si="2"/>
        <v>6267.0289216361389</v>
      </c>
      <c r="H5" s="26"/>
      <c r="I5" s="26">
        <f t="shared" si="3"/>
        <v>676.22202621552356</v>
      </c>
      <c r="J5" s="26"/>
      <c r="K5" s="26">
        <f t="shared" si="4"/>
        <v>162969.50831794119</v>
      </c>
      <c r="L5" s="26"/>
    </row>
    <row r="6" spans="2:12" x14ac:dyDescent="0.25">
      <c r="B6" s="1">
        <v>21</v>
      </c>
      <c r="C6" s="1">
        <v>256</v>
      </c>
      <c r="D6" s="1">
        <f t="shared" si="0"/>
        <v>5376</v>
      </c>
      <c r="E6" s="1">
        <f t="shared" si="5"/>
        <v>770</v>
      </c>
      <c r="F6" s="1">
        <f t="shared" si="1"/>
        <v>-22.004269384382319</v>
      </c>
      <c r="G6" s="26">
        <f t="shared" si="2"/>
        <v>5633.0929624018736</v>
      </c>
      <c r="H6" s="26"/>
      <c r="I6" s="26">
        <f t="shared" si="3"/>
        <v>484.18787114046501</v>
      </c>
      <c r="J6" s="26"/>
      <c r="K6" s="26">
        <f t="shared" si="4"/>
        <v>123952.09501195904</v>
      </c>
      <c r="L6" s="26"/>
    </row>
    <row r="7" spans="2:12" x14ac:dyDescent="0.25">
      <c r="B7" s="1">
        <v>24</v>
      </c>
      <c r="C7" s="1">
        <v>243</v>
      </c>
      <c r="D7" s="1">
        <f t="shared" si="0"/>
        <v>5832</v>
      </c>
      <c r="E7" s="1">
        <f t="shared" si="5"/>
        <v>1013</v>
      </c>
      <c r="F7" s="1">
        <f t="shared" si="1"/>
        <v>-19.004269384382319</v>
      </c>
      <c r="G7" s="26">
        <f t="shared" si="2"/>
        <v>4618.0374604049039</v>
      </c>
      <c r="H7" s="26"/>
      <c r="I7" s="26">
        <f t="shared" si="3"/>
        <v>361.16225483417111</v>
      </c>
      <c r="J7" s="26"/>
      <c r="K7" s="26">
        <f t="shared" si="4"/>
        <v>87762.427924703574</v>
      </c>
      <c r="L7" s="26"/>
    </row>
    <row r="8" spans="2:12" x14ac:dyDescent="0.25">
      <c r="B8" s="1">
        <v>27</v>
      </c>
      <c r="C8" s="1">
        <v>246</v>
      </c>
      <c r="D8" s="1">
        <f t="shared" si="0"/>
        <v>6642</v>
      </c>
      <c r="E8" s="1">
        <f t="shared" si="5"/>
        <v>1259</v>
      </c>
      <c r="F8" s="1">
        <f t="shared" si="1"/>
        <v>-16.004269384382319</v>
      </c>
      <c r="G8" s="26">
        <f t="shared" si="2"/>
        <v>3937.0502685580504</v>
      </c>
      <c r="H8" s="26"/>
      <c r="I8" s="26">
        <f t="shared" si="3"/>
        <v>256.13663852787721</v>
      </c>
      <c r="J8" s="26"/>
      <c r="K8" s="26">
        <f t="shared" si="4"/>
        <v>63009.613077857794</v>
      </c>
      <c r="L8" s="26"/>
    </row>
    <row r="9" spans="2:12" x14ac:dyDescent="0.25">
      <c r="B9" s="1">
        <v>30</v>
      </c>
      <c r="C9" s="1">
        <v>293</v>
      </c>
      <c r="D9" s="1">
        <f t="shared" si="0"/>
        <v>8790</v>
      </c>
      <c r="E9" s="1">
        <f t="shared" si="5"/>
        <v>1552</v>
      </c>
      <c r="F9" s="1">
        <f t="shared" si="1"/>
        <v>-13.004269384382319</v>
      </c>
      <c r="G9" s="26">
        <f t="shared" si="2"/>
        <v>3810.2509296240196</v>
      </c>
      <c r="H9" s="26"/>
      <c r="I9" s="26">
        <f t="shared" si="3"/>
        <v>169.11102222158328</v>
      </c>
      <c r="J9" s="26"/>
      <c r="K9" s="26">
        <f t="shared" si="4"/>
        <v>49549.529510923901</v>
      </c>
      <c r="L9" s="26"/>
    </row>
    <row r="10" spans="2:12" x14ac:dyDescent="0.25">
      <c r="B10" s="1">
        <v>32</v>
      </c>
      <c r="C10" s="1">
        <v>340</v>
      </c>
      <c r="D10" s="1">
        <f t="shared" si="0"/>
        <v>10880</v>
      </c>
      <c r="E10" s="1">
        <f t="shared" si="5"/>
        <v>1892</v>
      </c>
      <c r="F10" s="1">
        <f t="shared" si="1"/>
        <v>-11.004269384382319</v>
      </c>
      <c r="G10" s="26">
        <f t="shared" si="2"/>
        <v>3741.4515906899883</v>
      </c>
      <c r="H10" s="26"/>
      <c r="I10" s="26">
        <f t="shared" si="3"/>
        <v>121.09394468405402</v>
      </c>
      <c r="J10" s="26"/>
      <c r="K10" s="26">
        <f t="shared" si="4"/>
        <v>41171.941192578364</v>
      </c>
      <c r="L10" s="26"/>
    </row>
    <row r="11" spans="2:12" x14ac:dyDescent="0.25">
      <c r="B11" s="1">
        <v>35</v>
      </c>
      <c r="C11" s="1">
        <v>464</v>
      </c>
      <c r="D11" s="1">
        <f t="shared" si="0"/>
        <v>16240</v>
      </c>
      <c r="E11" s="1">
        <f t="shared" si="5"/>
        <v>2356</v>
      </c>
      <c r="F11" s="1">
        <f t="shared" si="1"/>
        <v>-8.0042693843823187</v>
      </c>
      <c r="G11" s="26">
        <f t="shared" si="2"/>
        <v>3713.980994353396</v>
      </c>
      <c r="H11" s="26"/>
      <c r="I11" s="26">
        <f t="shared" si="3"/>
        <v>64.06832837776011</v>
      </c>
      <c r="J11" s="26"/>
      <c r="K11" s="26">
        <f t="shared" si="4"/>
        <v>29727.70436728069</v>
      </c>
      <c r="L11" s="26"/>
    </row>
    <row r="12" spans="2:12" x14ac:dyDescent="0.25">
      <c r="B12" s="1">
        <v>38</v>
      </c>
      <c r="C12" s="1">
        <v>498</v>
      </c>
      <c r="D12" s="1">
        <f t="shared" si="0"/>
        <v>18924</v>
      </c>
      <c r="E12" s="1">
        <f t="shared" si="5"/>
        <v>2854</v>
      </c>
      <c r="F12" s="1">
        <f t="shared" si="1"/>
        <v>-5.0042693843823187</v>
      </c>
      <c r="G12" s="26">
        <f t="shared" si="2"/>
        <v>2492.1261534223945</v>
      </c>
      <c r="H12" s="26"/>
      <c r="I12" s="26">
        <f t="shared" si="3"/>
        <v>25.042712071466191</v>
      </c>
      <c r="J12" s="26"/>
      <c r="K12" s="26">
        <f t="shared" si="4"/>
        <v>12471.270611590164</v>
      </c>
      <c r="L12" s="26"/>
    </row>
    <row r="13" spans="2:12" x14ac:dyDescent="0.25">
      <c r="B13" s="1">
        <v>41</v>
      </c>
      <c r="C13" s="1">
        <v>557</v>
      </c>
      <c r="D13" s="1">
        <f t="shared" si="0"/>
        <v>22837</v>
      </c>
      <c r="E13" s="1">
        <f t="shared" si="5"/>
        <v>3411</v>
      </c>
      <c r="F13" s="1">
        <f t="shared" si="1"/>
        <v>-2.0042693843823187</v>
      </c>
      <c r="G13" s="26">
        <f t="shared" si="2"/>
        <v>1116.3780471009516</v>
      </c>
      <c r="H13" s="26"/>
      <c r="I13" s="26">
        <f t="shared" si="3"/>
        <v>4.0170957651722787</v>
      </c>
      <c r="J13" s="26"/>
      <c r="K13" s="26">
        <f t="shared" si="4"/>
        <v>2237.5223412009591</v>
      </c>
      <c r="L13" s="26"/>
    </row>
    <row r="14" spans="2:12" x14ac:dyDescent="0.25">
      <c r="B14" s="1">
        <v>44</v>
      </c>
      <c r="C14" s="1">
        <v>626</v>
      </c>
      <c r="D14" s="1">
        <f t="shared" si="0"/>
        <v>27544</v>
      </c>
      <c r="E14" s="1">
        <f t="shared" si="5"/>
        <v>4037</v>
      </c>
      <c r="F14" s="1">
        <f t="shared" si="1"/>
        <v>0.99573061561768128</v>
      </c>
      <c r="G14" s="26">
        <f t="shared" si="2"/>
        <v>623.32736537666847</v>
      </c>
      <c r="H14" s="26"/>
      <c r="I14" s="26">
        <f t="shared" si="3"/>
        <v>0.99147945887836653</v>
      </c>
      <c r="J14" s="26"/>
      <c r="K14" s="26">
        <f t="shared" si="4"/>
        <v>620.66614125785748</v>
      </c>
      <c r="L14" s="26"/>
    </row>
    <row r="15" spans="2:12" x14ac:dyDescent="0.25">
      <c r="B15" s="1">
        <v>47</v>
      </c>
      <c r="C15" s="1">
        <v>605</v>
      </c>
      <c r="D15" s="1">
        <f t="shared" si="0"/>
        <v>28435</v>
      </c>
      <c r="E15" s="1">
        <f t="shared" si="5"/>
        <v>4642</v>
      </c>
      <c r="F15" s="1">
        <f t="shared" si="1"/>
        <v>3.9957306156176813</v>
      </c>
      <c r="G15" s="26">
        <f t="shared" si="2"/>
        <v>2417.417022448697</v>
      </c>
      <c r="H15" s="26"/>
      <c r="I15" s="26">
        <f t="shared" si="3"/>
        <v>15.965863152584454</v>
      </c>
      <c r="J15" s="26"/>
      <c r="K15" s="26">
        <f t="shared" si="4"/>
        <v>9659.3472073135945</v>
      </c>
      <c r="L15" s="26"/>
    </row>
    <row r="16" spans="2:12" x14ac:dyDescent="0.25">
      <c r="B16" s="1">
        <v>50</v>
      </c>
      <c r="C16" s="1">
        <v>482</v>
      </c>
      <c r="D16" s="1">
        <f t="shared" si="0"/>
        <v>24100</v>
      </c>
      <c r="E16" s="1">
        <f t="shared" si="5"/>
        <v>5124</v>
      </c>
      <c r="F16" s="1">
        <f t="shared" si="1"/>
        <v>6.9957306156176813</v>
      </c>
      <c r="G16" s="26">
        <f t="shared" si="2"/>
        <v>3371.9421567277222</v>
      </c>
      <c r="H16" s="26"/>
      <c r="I16" s="26">
        <f t="shared" si="3"/>
        <v>48.940246846290542</v>
      </c>
      <c r="J16" s="26"/>
      <c r="K16" s="26">
        <f t="shared" si="4"/>
        <v>23589.198979912042</v>
      </c>
      <c r="L16" s="26"/>
    </row>
    <row r="17" spans="2:12" x14ac:dyDescent="0.25">
      <c r="B17" s="1">
        <v>52</v>
      </c>
      <c r="C17" s="1">
        <v>398</v>
      </c>
      <c r="D17" s="1">
        <f t="shared" si="0"/>
        <v>20696</v>
      </c>
      <c r="E17" s="1">
        <f t="shared" si="5"/>
        <v>5522</v>
      </c>
      <c r="F17" s="1">
        <f t="shared" si="1"/>
        <v>8.9957306156176813</v>
      </c>
      <c r="G17" s="26">
        <f t="shared" si="2"/>
        <v>3580.3007850158369</v>
      </c>
      <c r="H17" s="26"/>
      <c r="I17" s="26">
        <f t="shared" si="3"/>
        <v>80.923169308761274</v>
      </c>
      <c r="J17" s="26"/>
      <c r="K17" s="26">
        <f t="shared" si="4"/>
        <v>32207.421384886988</v>
      </c>
      <c r="L17" s="26"/>
    </row>
    <row r="18" spans="2:12" x14ac:dyDescent="0.25">
      <c r="B18" s="1">
        <v>55</v>
      </c>
      <c r="C18" s="1">
        <v>300</v>
      </c>
      <c r="D18" s="1">
        <f t="shared" si="0"/>
        <v>16500</v>
      </c>
      <c r="E18" s="1">
        <f t="shared" si="5"/>
        <v>5822</v>
      </c>
      <c r="F18" s="1">
        <f t="shared" si="1"/>
        <v>11.995730615617681</v>
      </c>
      <c r="G18" s="26">
        <f t="shared" si="2"/>
        <v>3598.7191846853043</v>
      </c>
      <c r="H18" s="26"/>
      <c r="I18" s="26">
        <f t="shared" si="3"/>
        <v>143.89755300246736</v>
      </c>
      <c r="J18" s="26"/>
      <c r="K18" s="26">
        <f t="shared" si="4"/>
        <v>43169.265900740211</v>
      </c>
      <c r="L18" s="26"/>
    </row>
    <row r="19" spans="2:12" x14ac:dyDescent="0.25">
      <c r="B19" s="1">
        <v>57</v>
      </c>
      <c r="C19" s="1">
        <v>267</v>
      </c>
      <c r="D19" s="1">
        <f t="shared" si="0"/>
        <v>15219</v>
      </c>
      <c r="E19" s="1">
        <f t="shared" si="5"/>
        <v>6089</v>
      </c>
      <c r="F19" s="1">
        <f t="shared" si="1"/>
        <v>13.995730615617681</v>
      </c>
      <c r="G19" s="26">
        <f t="shared" si="2"/>
        <v>3736.8600743699208</v>
      </c>
      <c r="H19" s="26"/>
      <c r="I19" s="26">
        <f t="shared" si="3"/>
        <v>195.88047546493809</v>
      </c>
      <c r="J19" s="26"/>
      <c r="K19" s="26">
        <f t="shared" si="4"/>
        <v>52300.086949138466</v>
      </c>
      <c r="L19" s="26"/>
    </row>
    <row r="20" spans="2:12" x14ac:dyDescent="0.25">
      <c r="B20" s="1">
        <v>60</v>
      </c>
      <c r="C20" s="1">
        <v>223</v>
      </c>
      <c r="D20" s="1">
        <f t="shared" si="0"/>
        <v>13380</v>
      </c>
      <c r="E20" s="1">
        <f t="shared" si="5"/>
        <v>6312</v>
      </c>
      <c r="F20" s="1">
        <f t="shared" si="1"/>
        <v>16.995730615617681</v>
      </c>
      <c r="G20" s="26">
        <f t="shared" si="2"/>
        <v>3790.0479272827429</v>
      </c>
      <c r="H20" s="26"/>
      <c r="I20" s="26">
        <f t="shared" si="3"/>
        <v>288.85485915864416</v>
      </c>
      <c r="J20" s="26"/>
      <c r="K20" s="26">
        <f t="shared" si="4"/>
        <v>64414.63359237765</v>
      </c>
      <c r="L20" s="26"/>
    </row>
    <row r="21" spans="2:12" x14ac:dyDescent="0.25">
      <c r="B21" s="1">
        <v>62</v>
      </c>
      <c r="C21" s="1">
        <v>190</v>
      </c>
      <c r="D21" s="1">
        <f t="shared" si="0"/>
        <v>11780</v>
      </c>
      <c r="E21" s="1">
        <f t="shared" si="5"/>
        <v>6502</v>
      </c>
      <c r="F21" s="1">
        <f t="shared" si="1"/>
        <v>18.995730615617681</v>
      </c>
      <c r="G21" s="26">
        <f t="shared" si="2"/>
        <v>3609.1888169673593</v>
      </c>
      <c r="H21" s="26"/>
      <c r="I21" s="26">
        <f t="shared" si="3"/>
        <v>360.83778162111491</v>
      </c>
      <c r="J21" s="26"/>
      <c r="K21" s="26">
        <f t="shared" si="4"/>
        <v>68559.178508011828</v>
      </c>
      <c r="L21" s="26"/>
    </row>
    <row r="22" spans="2:12" x14ac:dyDescent="0.25">
      <c r="B22" s="1">
        <v>64</v>
      </c>
      <c r="C22" s="1">
        <v>189</v>
      </c>
      <c r="D22" s="1">
        <f t="shared" si="0"/>
        <v>12096</v>
      </c>
      <c r="E22" s="1">
        <f t="shared" si="5"/>
        <v>6691</v>
      </c>
      <c r="F22" s="1">
        <f t="shared" si="1"/>
        <v>20.995730615617681</v>
      </c>
      <c r="G22" s="26">
        <f t="shared" si="2"/>
        <v>3968.1930863517418</v>
      </c>
      <c r="H22" s="26"/>
      <c r="I22" s="26">
        <f t="shared" si="3"/>
        <v>440.82070408358561</v>
      </c>
      <c r="J22" s="26"/>
      <c r="K22" s="26">
        <f t="shared" si="4"/>
        <v>83315.113071797678</v>
      </c>
      <c r="L22" s="26"/>
    </row>
    <row r="23" spans="2:12" x14ac:dyDescent="0.25">
      <c r="B23" s="1">
        <v>66</v>
      </c>
      <c r="C23" s="1">
        <v>145</v>
      </c>
      <c r="D23" s="1">
        <f t="shared" si="0"/>
        <v>9570</v>
      </c>
      <c r="E23" s="1">
        <f t="shared" si="5"/>
        <v>6836</v>
      </c>
      <c r="F23" s="1">
        <f t="shared" si="1"/>
        <v>22.995730615617681</v>
      </c>
      <c r="G23" s="26">
        <f t="shared" si="2"/>
        <v>3334.3809392645639</v>
      </c>
      <c r="H23" s="26"/>
      <c r="I23" s="26">
        <f t="shared" si="3"/>
        <v>528.80362654605631</v>
      </c>
      <c r="J23" s="26"/>
      <c r="K23" s="26">
        <f t="shared" si="4"/>
        <v>76676.525849178171</v>
      </c>
      <c r="L23" s="26"/>
    </row>
    <row r="24" spans="2:12" x14ac:dyDescent="0.25">
      <c r="B24" s="1">
        <v>68</v>
      </c>
      <c r="C24" s="1">
        <v>132</v>
      </c>
      <c r="D24" s="1">
        <f t="shared" si="0"/>
        <v>8976</v>
      </c>
      <c r="E24" s="1">
        <f t="shared" si="5"/>
        <v>6968</v>
      </c>
      <c r="F24" s="1">
        <f t="shared" si="1"/>
        <v>24.995730615617681</v>
      </c>
      <c r="G24" s="26">
        <f t="shared" si="2"/>
        <v>3299.4364412615341</v>
      </c>
      <c r="H24" s="26"/>
      <c r="I24" s="26">
        <f t="shared" si="3"/>
        <v>624.78654900852712</v>
      </c>
      <c r="J24" s="26"/>
      <c r="K24" s="26">
        <f t="shared" si="4"/>
        <v>82471.824469125582</v>
      </c>
      <c r="L24" s="26"/>
    </row>
    <row r="25" spans="2:12" x14ac:dyDescent="0.25">
      <c r="B25" s="1">
        <v>70</v>
      </c>
      <c r="C25" s="1">
        <v>98</v>
      </c>
      <c r="D25" s="1">
        <f t="shared" si="0"/>
        <v>6860</v>
      </c>
      <c r="E25" s="1">
        <f t="shared" si="5"/>
        <v>7066</v>
      </c>
      <c r="F25" s="1">
        <f t="shared" si="1"/>
        <v>26.995730615617681</v>
      </c>
      <c r="G25" s="26">
        <f t="shared" si="2"/>
        <v>2645.5816003305326</v>
      </c>
      <c r="H25" s="26"/>
      <c r="I25" s="26">
        <f t="shared" si="3"/>
        <v>728.76947147099781</v>
      </c>
      <c r="J25" s="26"/>
      <c r="K25" s="26">
        <f t="shared" si="4"/>
        <v>71419.408204157779</v>
      </c>
      <c r="L25" s="26"/>
    </row>
    <row r="26" spans="2:12" x14ac:dyDescent="0.25">
      <c r="B26" s="1">
        <v>73</v>
      </c>
      <c r="C26" s="1">
        <v>95</v>
      </c>
      <c r="D26" s="1">
        <f t="shared" si="0"/>
        <v>6935</v>
      </c>
      <c r="E26" s="1">
        <f t="shared" si="5"/>
        <v>7161</v>
      </c>
      <c r="F26" s="1">
        <f t="shared" si="1"/>
        <v>29.995730615617681</v>
      </c>
      <c r="G26" s="26">
        <f t="shared" si="2"/>
        <v>2849.5944084836797</v>
      </c>
      <c r="H26" s="26"/>
      <c r="I26" s="26">
        <f t="shared" si="3"/>
        <v>899.74385516470386</v>
      </c>
      <c r="J26" s="26"/>
      <c r="K26" s="26">
        <f t="shared" si="4"/>
        <v>85475.666240646868</v>
      </c>
      <c r="L26" s="26"/>
    </row>
    <row r="27" spans="2:12" x14ac:dyDescent="0.25">
      <c r="B27" s="1">
        <v>74</v>
      </c>
      <c r="C27" s="1">
        <v>71</v>
      </c>
      <c r="D27" s="1">
        <f t="shared" si="0"/>
        <v>5254</v>
      </c>
      <c r="E27" s="1">
        <f t="shared" si="5"/>
        <v>7232</v>
      </c>
      <c r="F27" s="1">
        <f t="shared" si="1"/>
        <v>30.995730615617681</v>
      </c>
      <c r="G27" s="26">
        <f t="shared" si="2"/>
        <v>2200.6968737088555</v>
      </c>
      <c r="H27" s="26"/>
      <c r="I27" s="26">
        <f t="shared" si="3"/>
        <v>960.73531639593921</v>
      </c>
      <c r="J27" s="26"/>
      <c r="K27" s="26">
        <f t="shared" si="4"/>
        <v>68212.207464111678</v>
      </c>
      <c r="L27" s="26"/>
    </row>
    <row r="28" spans="2:12" x14ac:dyDescent="0.25">
      <c r="B28" s="1">
        <v>82</v>
      </c>
      <c r="C28" s="1">
        <v>7</v>
      </c>
      <c r="D28" s="1">
        <f t="shared" si="0"/>
        <v>574</v>
      </c>
      <c r="E28" s="1">
        <f t="shared" si="5"/>
        <v>7239</v>
      </c>
      <c r="F28" s="1">
        <f t="shared" si="1"/>
        <v>38.995730615617681</v>
      </c>
      <c r="G28" s="26">
        <f t="shared" si="2"/>
        <v>272.97011430932378</v>
      </c>
      <c r="H28" s="26"/>
      <c r="I28" s="26">
        <f t="shared" si="3"/>
        <v>1520.6670062458222</v>
      </c>
      <c r="J28" s="26"/>
      <c r="K28" s="26">
        <f t="shared" si="4"/>
        <v>10644.669043720756</v>
      </c>
      <c r="L28" s="26"/>
    </row>
    <row r="29" spans="2:12" x14ac:dyDescent="0.25">
      <c r="B29" s="1">
        <v>83</v>
      </c>
      <c r="C29" s="1">
        <v>4</v>
      </c>
      <c r="D29" s="1">
        <f t="shared" si="0"/>
        <v>332</v>
      </c>
      <c r="E29" s="1">
        <f t="shared" si="5"/>
        <v>7243</v>
      </c>
      <c r="F29" s="1">
        <f t="shared" si="1"/>
        <v>39.995730615617681</v>
      </c>
      <c r="G29" s="26">
        <f t="shared" si="2"/>
        <v>159.98292246247073</v>
      </c>
      <c r="H29" s="26"/>
      <c r="I29" s="26">
        <f t="shared" si="3"/>
        <v>1599.6584674770575</v>
      </c>
      <c r="J29" s="26"/>
      <c r="K29" s="26">
        <f t="shared" si="4"/>
        <v>6398.6338699082298</v>
      </c>
      <c r="L29" s="26"/>
    </row>
    <row r="30" spans="2:12" x14ac:dyDescent="0.25">
      <c r="B30" s="1">
        <v>84</v>
      </c>
      <c r="C30" s="1">
        <v>8</v>
      </c>
      <c r="D30" s="1">
        <f t="shared" si="0"/>
        <v>672</v>
      </c>
      <c r="E30" s="1">
        <f t="shared" si="5"/>
        <v>7251</v>
      </c>
      <c r="F30" s="1">
        <f t="shared" si="1"/>
        <v>40.995730615617681</v>
      </c>
      <c r="G30" s="26">
        <f t="shared" si="2"/>
        <v>327.96584492494145</v>
      </c>
      <c r="H30" s="26"/>
      <c r="I30" s="26">
        <f t="shared" si="3"/>
        <v>1680.6499287082929</v>
      </c>
      <c r="J30" s="26"/>
      <c r="K30" s="26">
        <f t="shared" si="4"/>
        <v>13445.199429666343</v>
      </c>
      <c r="L30" s="26"/>
    </row>
    <row r="31" spans="2:12" x14ac:dyDescent="0.25">
      <c r="B31" s="1">
        <v>86</v>
      </c>
      <c r="C31" s="1">
        <v>6</v>
      </c>
      <c r="D31" s="1">
        <f t="shared" si="0"/>
        <v>516</v>
      </c>
      <c r="E31" s="1">
        <f t="shared" si="5"/>
        <v>7257</v>
      </c>
      <c r="F31" s="1">
        <f t="shared" si="1"/>
        <v>42.995730615617681</v>
      </c>
      <c r="G31" s="26">
        <f t="shared" si="2"/>
        <v>257.9743836937061</v>
      </c>
      <c r="H31" s="26"/>
      <c r="I31" s="26">
        <f t="shared" si="3"/>
        <v>1848.6328511707636</v>
      </c>
      <c r="J31" s="26"/>
      <c r="K31" s="26">
        <f t="shared" si="4"/>
        <v>11091.797107024582</v>
      </c>
      <c r="L31" s="26"/>
    </row>
    <row r="32" spans="2:12" x14ac:dyDescent="0.25">
      <c r="B32" s="1">
        <v>90</v>
      </c>
      <c r="C32" s="1">
        <v>2</v>
      </c>
      <c r="D32" s="1">
        <f t="shared" si="0"/>
        <v>180</v>
      </c>
      <c r="E32" s="1">
        <f t="shared" si="5"/>
        <v>7259</v>
      </c>
      <c r="F32" s="1">
        <f t="shared" si="1"/>
        <v>46.995730615617681</v>
      </c>
      <c r="G32" s="26">
        <f t="shared" si="2"/>
        <v>93.991461231235363</v>
      </c>
      <c r="H32" s="26"/>
      <c r="I32" s="26">
        <f t="shared" si="3"/>
        <v>2208.5986960957052</v>
      </c>
      <c r="J32" s="26"/>
      <c r="K32" s="26">
        <f t="shared" si="4"/>
        <v>4417.1973921914105</v>
      </c>
      <c r="L32" s="26"/>
    </row>
    <row r="33" spans="1:12" x14ac:dyDescent="0.25">
      <c r="B33" s="1">
        <v>100</v>
      </c>
      <c r="C33" s="1">
        <v>2</v>
      </c>
      <c r="D33" s="1">
        <f t="shared" si="0"/>
        <v>200</v>
      </c>
      <c r="E33" s="1">
        <f t="shared" si="5"/>
        <v>7261</v>
      </c>
      <c r="F33" s="1">
        <f t="shared" si="1"/>
        <v>56.995730615617681</v>
      </c>
      <c r="G33" s="26">
        <f t="shared" si="2"/>
        <v>113.99146123123536</v>
      </c>
      <c r="H33" s="26"/>
      <c r="I33" s="26">
        <f t="shared" si="3"/>
        <v>3248.5133084080585</v>
      </c>
      <c r="J33" s="26"/>
      <c r="K33" s="26">
        <f t="shared" si="4"/>
        <v>6497.026616816117</v>
      </c>
      <c r="L33" s="26"/>
    </row>
    <row r="34" spans="1:12" x14ac:dyDescent="0.25">
      <c r="A34" t="s">
        <v>2</v>
      </c>
      <c r="B34" s="1">
        <f>SUM(B2:B33)</f>
        <v>1652</v>
      </c>
      <c r="C34" s="1">
        <f>SUM(C2:C33)</f>
        <v>7261</v>
      </c>
      <c r="D34" s="1">
        <f>SUM(D2:D33)</f>
        <v>312254</v>
      </c>
      <c r="E34" s="1"/>
      <c r="F34" s="1"/>
      <c r="G34" s="26">
        <f>SUM(G2:G33)</f>
        <v>88505.125740256204</v>
      </c>
      <c r="H34" s="26"/>
      <c r="I34" s="26"/>
      <c r="J34" s="26"/>
      <c r="K34" s="26">
        <f>SUM(K2:L33)</f>
        <v>1683162.8676490847</v>
      </c>
      <c r="L34" s="26"/>
    </row>
    <row r="36" spans="1:12" x14ac:dyDescent="0.25">
      <c r="B36" s="26" t="s">
        <v>7</v>
      </c>
      <c r="C36" s="26"/>
      <c r="D36" s="26"/>
      <c r="E36" s="26"/>
      <c r="F36" s="26"/>
      <c r="G36" s="26"/>
      <c r="H36" s="26"/>
    </row>
    <row r="37" spans="1:12" x14ac:dyDescent="0.25">
      <c r="B37" s="26" t="s">
        <v>0</v>
      </c>
      <c r="C37" s="26"/>
      <c r="D37" s="26"/>
      <c r="E37" s="26"/>
      <c r="F37" s="26"/>
      <c r="G37" s="2">
        <f>D34/C34</f>
        <v>43.004269384382319</v>
      </c>
      <c r="H37" s="1"/>
    </row>
    <row r="38" spans="1:12" x14ac:dyDescent="0.25">
      <c r="B38" s="26" t="s">
        <v>5</v>
      </c>
      <c r="C38" s="26"/>
      <c r="D38" s="26"/>
      <c r="E38" s="26"/>
      <c r="F38" s="26"/>
      <c r="G38" s="2">
        <f>MAX(C2:C33)</f>
        <v>626</v>
      </c>
      <c r="H38" s="1"/>
    </row>
    <row r="39" spans="1:12" x14ac:dyDescent="0.25">
      <c r="B39" s="26" t="s">
        <v>8</v>
      </c>
      <c r="C39" s="26"/>
      <c r="D39" s="26"/>
      <c r="E39" s="26"/>
      <c r="F39" s="26"/>
      <c r="G39" s="2">
        <f>E33/2</f>
        <v>3630.5</v>
      </c>
      <c r="H39" s="1"/>
    </row>
    <row r="41" spans="1:12" x14ac:dyDescent="0.25">
      <c r="B41" s="33" t="s">
        <v>9</v>
      </c>
      <c r="C41" s="34"/>
      <c r="D41" s="34"/>
      <c r="E41" s="34"/>
      <c r="F41" s="34"/>
      <c r="G41" s="34"/>
      <c r="H41" s="34"/>
      <c r="I41" s="8"/>
      <c r="J41" s="8"/>
      <c r="K41" s="9"/>
    </row>
    <row r="42" spans="1:12" x14ac:dyDescent="0.25">
      <c r="B42" s="6"/>
      <c r="C42" s="10"/>
      <c r="D42" s="10"/>
      <c r="E42" s="10"/>
      <c r="F42" s="10"/>
      <c r="G42" s="10"/>
      <c r="H42" s="10"/>
      <c r="I42" s="10"/>
      <c r="J42" s="10"/>
      <c r="K42" s="11"/>
    </row>
    <row r="43" spans="1:12" x14ac:dyDescent="0.25">
      <c r="B43" s="13" t="s">
        <v>10</v>
      </c>
      <c r="C43" s="1"/>
      <c r="D43" s="1"/>
      <c r="E43" s="2">
        <f>G34/C34</f>
        <v>12.189109728722794</v>
      </c>
      <c r="F43" s="1"/>
      <c r="G43" s="26" t="s">
        <v>13</v>
      </c>
      <c r="H43" s="26"/>
      <c r="I43" s="26"/>
      <c r="J43" s="26"/>
      <c r="K43" s="26"/>
    </row>
    <row r="44" spans="1:12" x14ac:dyDescent="0.25">
      <c r="B44" s="6"/>
      <c r="C44" s="10"/>
      <c r="D44" s="10"/>
      <c r="E44" s="12"/>
      <c r="F44" s="10"/>
      <c r="G44" s="10"/>
      <c r="H44" s="10"/>
      <c r="I44" s="10"/>
      <c r="J44" s="10"/>
      <c r="K44" s="11"/>
    </row>
    <row r="45" spans="1:12" x14ac:dyDescent="0.25">
      <c r="B45" s="13" t="s">
        <v>14</v>
      </c>
      <c r="C45" s="1"/>
      <c r="D45" s="1"/>
      <c r="E45" s="2">
        <f>K34/C34</f>
        <v>231.80868580761393</v>
      </c>
      <c r="F45" s="1"/>
      <c r="G45" s="1"/>
      <c r="H45" s="1"/>
      <c r="I45" s="1"/>
      <c r="J45" s="1"/>
      <c r="K45" s="1"/>
    </row>
    <row r="46" spans="1:12" x14ac:dyDescent="0.25">
      <c r="B46" s="6"/>
      <c r="C46" s="10"/>
      <c r="D46" s="10"/>
      <c r="E46" s="12"/>
      <c r="F46" s="10"/>
      <c r="G46" s="10"/>
      <c r="H46" s="10"/>
      <c r="I46" s="10"/>
      <c r="J46" s="10"/>
      <c r="K46" s="11"/>
    </row>
    <row r="47" spans="1:12" x14ac:dyDescent="0.25">
      <c r="B47" s="27" t="s">
        <v>17</v>
      </c>
      <c r="C47" s="27"/>
      <c r="D47" s="27"/>
      <c r="E47" s="2">
        <f>SQRT(E45)</f>
        <v>15.225264720444565</v>
      </c>
      <c r="F47" s="1"/>
      <c r="G47" s="26" t="s">
        <v>18</v>
      </c>
      <c r="H47" s="26"/>
      <c r="I47" s="26"/>
      <c r="J47" s="26"/>
      <c r="K47" s="26"/>
    </row>
    <row r="48" spans="1:12" x14ac:dyDescent="0.25">
      <c r="B48" s="6"/>
      <c r="C48" s="10"/>
      <c r="D48" s="10"/>
      <c r="E48" s="12"/>
      <c r="F48" s="10"/>
      <c r="G48" s="10"/>
      <c r="H48" s="10"/>
      <c r="I48" s="10"/>
      <c r="J48" s="10"/>
      <c r="K48" s="11"/>
    </row>
    <row r="49" spans="2:11" x14ac:dyDescent="0.25">
      <c r="B49" s="27" t="s">
        <v>19</v>
      </c>
      <c r="C49" s="26"/>
      <c r="D49" s="26"/>
      <c r="E49" s="2">
        <f>E47/G37 * 100</f>
        <v>35.404077172797784</v>
      </c>
      <c r="F49" s="1"/>
      <c r="G49" s="28" t="s">
        <v>20</v>
      </c>
      <c r="H49" s="29"/>
      <c r="I49" s="29"/>
      <c r="J49" s="29"/>
      <c r="K49" s="30"/>
    </row>
  </sheetData>
  <mergeCells count="112">
    <mergeCell ref="G11:H11"/>
    <mergeCell ref="G12:H12"/>
    <mergeCell ref="G13:H13"/>
    <mergeCell ref="B39:F39"/>
    <mergeCell ref="B41:H41"/>
    <mergeCell ref="G1:H1"/>
    <mergeCell ref="G2:H2"/>
    <mergeCell ref="G3:H3"/>
    <mergeCell ref="G4:H4"/>
    <mergeCell ref="G5:H5"/>
    <mergeCell ref="G6:H6"/>
    <mergeCell ref="G7:H7"/>
    <mergeCell ref="B36:H36"/>
    <mergeCell ref="B38:F38"/>
    <mergeCell ref="B37:F37"/>
    <mergeCell ref="G31:H31"/>
    <mergeCell ref="I1:J1"/>
    <mergeCell ref="I2:J2"/>
    <mergeCell ref="I3:J3"/>
    <mergeCell ref="I4:J4"/>
    <mergeCell ref="I5:J5"/>
    <mergeCell ref="I6:J6"/>
    <mergeCell ref="G26:H26"/>
    <mergeCell ref="G27:H27"/>
    <mergeCell ref="G28:H28"/>
    <mergeCell ref="G20:H20"/>
    <mergeCell ref="G21:H21"/>
    <mergeCell ref="G22:H22"/>
    <mergeCell ref="G23:H23"/>
    <mergeCell ref="G24:H24"/>
    <mergeCell ref="G25:H25"/>
    <mergeCell ref="G14:H14"/>
    <mergeCell ref="G15:H15"/>
    <mergeCell ref="G16:H16"/>
    <mergeCell ref="G17:H17"/>
    <mergeCell ref="G18:H18"/>
    <mergeCell ref="G19:H19"/>
    <mergeCell ref="G8:H8"/>
    <mergeCell ref="G9:H9"/>
    <mergeCell ref="G10:H10"/>
    <mergeCell ref="K1:L1"/>
    <mergeCell ref="K2:L2"/>
    <mergeCell ref="K3:L3"/>
    <mergeCell ref="K4:L4"/>
    <mergeCell ref="K5:L5"/>
    <mergeCell ref="K6:L6"/>
    <mergeCell ref="I25:J25"/>
    <mergeCell ref="I26:J26"/>
    <mergeCell ref="I27:J27"/>
    <mergeCell ref="I19:J19"/>
    <mergeCell ref="I20:J20"/>
    <mergeCell ref="I21:J21"/>
    <mergeCell ref="I22:J22"/>
    <mergeCell ref="I23:J23"/>
    <mergeCell ref="I24:J24"/>
    <mergeCell ref="I13:J13"/>
    <mergeCell ref="I14:J14"/>
    <mergeCell ref="I15:J15"/>
    <mergeCell ref="I16:J16"/>
    <mergeCell ref="I17:J17"/>
    <mergeCell ref="I18:J18"/>
    <mergeCell ref="I7:J7"/>
    <mergeCell ref="I8:J8"/>
    <mergeCell ref="I9:J9"/>
    <mergeCell ref="K7:L7"/>
    <mergeCell ref="K8:L8"/>
    <mergeCell ref="K9:L9"/>
    <mergeCell ref="K10:L10"/>
    <mergeCell ref="K11:L11"/>
    <mergeCell ref="K12:L12"/>
    <mergeCell ref="I31:J31"/>
    <mergeCell ref="I32:J32"/>
    <mergeCell ref="I33:J33"/>
    <mergeCell ref="I28:J28"/>
    <mergeCell ref="I29:J29"/>
    <mergeCell ref="I30:J30"/>
    <mergeCell ref="I10:J10"/>
    <mergeCell ref="I11:J11"/>
    <mergeCell ref="I12:J12"/>
    <mergeCell ref="K19:L19"/>
    <mergeCell ref="K20:L20"/>
    <mergeCell ref="K21:L21"/>
    <mergeCell ref="K22:L22"/>
    <mergeCell ref="K23:L23"/>
    <mergeCell ref="K24:L24"/>
    <mergeCell ref="K13:L13"/>
    <mergeCell ref="K14:L14"/>
    <mergeCell ref="K15:L15"/>
    <mergeCell ref="K16:L16"/>
    <mergeCell ref="K17:L17"/>
    <mergeCell ref="K18:L18"/>
    <mergeCell ref="B49:D49"/>
    <mergeCell ref="G49:K49"/>
    <mergeCell ref="K31:L31"/>
    <mergeCell ref="K32:L32"/>
    <mergeCell ref="K33:L33"/>
    <mergeCell ref="K34:L34"/>
    <mergeCell ref="B47:D47"/>
    <mergeCell ref="G47:K47"/>
    <mergeCell ref="K25:L25"/>
    <mergeCell ref="K26:L26"/>
    <mergeCell ref="K27:L27"/>
    <mergeCell ref="K28:L28"/>
    <mergeCell ref="K29:L29"/>
    <mergeCell ref="K30:L30"/>
    <mergeCell ref="I34:J34"/>
    <mergeCell ref="G32:H32"/>
    <mergeCell ref="G33:H33"/>
    <mergeCell ref="G34:H34"/>
    <mergeCell ref="G43:K43"/>
    <mergeCell ref="G29:H29"/>
    <mergeCell ref="G30:H3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topLeftCell="A22" workbookViewId="0">
      <selection activeCell="B43" sqref="B43"/>
    </sheetView>
  </sheetViews>
  <sheetFormatPr defaultRowHeight="15" x14ac:dyDescent="0.25"/>
  <sheetData>
    <row r="1" spans="1:20" ht="75" customHeight="1" x14ac:dyDescent="0.25">
      <c r="A1" s="18"/>
      <c r="B1" s="18" t="s">
        <v>34</v>
      </c>
      <c r="C1" s="37" t="s">
        <v>47</v>
      </c>
      <c r="D1" s="37"/>
      <c r="E1" s="46" t="s">
        <v>33</v>
      </c>
      <c r="F1" s="47"/>
      <c r="G1" s="18" t="s">
        <v>1</v>
      </c>
      <c r="H1" s="19" t="s">
        <v>6</v>
      </c>
      <c r="I1" s="19" t="s">
        <v>11</v>
      </c>
      <c r="J1" s="38" t="s">
        <v>12</v>
      </c>
      <c r="K1" s="38"/>
      <c r="L1" s="38" t="s">
        <v>15</v>
      </c>
      <c r="M1" s="38"/>
      <c r="N1" s="37" t="s">
        <v>16</v>
      </c>
      <c r="O1" s="37"/>
    </row>
    <row r="2" spans="1:20" x14ac:dyDescent="0.25">
      <c r="A2" s="5"/>
      <c r="B2" s="5" t="s">
        <v>21</v>
      </c>
      <c r="C2" s="26">
        <v>101</v>
      </c>
      <c r="D2" s="26"/>
      <c r="E2" s="28">
        <v>5</v>
      </c>
      <c r="F2" s="30"/>
      <c r="G2" s="5">
        <f>E2*C2</f>
        <v>505</v>
      </c>
      <c r="H2" s="5">
        <v>101</v>
      </c>
      <c r="I2" s="5">
        <f>E2-D$18</f>
        <v>-38.780591572123178</v>
      </c>
      <c r="J2" s="28">
        <f>ABS(I2)*C2</f>
        <v>3916.8397487844409</v>
      </c>
      <c r="K2" s="30"/>
      <c r="L2" s="41">
        <f>I2^2</f>
        <v>1503.9342826838313</v>
      </c>
      <c r="M2" s="41"/>
      <c r="N2" s="28">
        <f>L2*C2</f>
        <v>151897.36255106697</v>
      </c>
      <c r="O2" s="30"/>
    </row>
    <row r="3" spans="1:20" x14ac:dyDescent="0.25">
      <c r="A3" s="5"/>
      <c r="B3" s="17" t="s">
        <v>30</v>
      </c>
      <c r="C3" s="26">
        <v>413</v>
      </c>
      <c r="D3" s="26"/>
      <c r="E3" s="28">
        <v>15.5</v>
      </c>
      <c r="F3" s="30"/>
      <c r="G3" s="5">
        <f t="shared" ref="G3:G11" si="0">E3*C3</f>
        <v>6401.5</v>
      </c>
      <c r="H3" s="5">
        <f t="shared" ref="H3:H11" si="1">H2+C3</f>
        <v>514</v>
      </c>
      <c r="I3" s="5">
        <f t="shared" ref="I3:I11" si="2">E3-D$18</f>
        <v>-28.280591572123178</v>
      </c>
      <c r="J3" s="28">
        <f t="shared" ref="J3:J11" si="3">ABS(I3)*C3</f>
        <v>11679.884319286874</v>
      </c>
      <c r="K3" s="30"/>
      <c r="L3" s="42">
        <f t="shared" ref="L3:L11" si="4">I3^2</f>
        <v>799.79185966924456</v>
      </c>
      <c r="M3" s="43"/>
      <c r="N3" s="28">
        <f t="shared" ref="N3:N11" si="5">L3*C3</f>
        <v>330314.038043398</v>
      </c>
      <c r="O3" s="30"/>
    </row>
    <row r="4" spans="1:20" x14ac:dyDescent="0.25">
      <c r="A4" s="5"/>
      <c r="B4" s="5" t="s">
        <v>22</v>
      </c>
      <c r="C4" s="26">
        <v>1038</v>
      </c>
      <c r="D4" s="26"/>
      <c r="E4" s="28">
        <v>25.5</v>
      </c>
      <c r="F4" s="30"/>
      <c r="G4" s="5">
        <f t="shared" si="0"/>
        <v>26469</v>
      </c>
      <c r="H4" s="5">
        <f t="shared" si="1"/>
        <v>1552</v>
      </c>
      <c r="I4" s="5">
        <f t="shared" si="2"/>
        <v>-18.280591572123178</v>
      </c>
      <c r="J4" s="28">
        <f t="shared" si="3"/>
        <v>18975.25405186386</v>
      </c>
      <c r="K4" s="30"/>
      <c r="L4" s="42">
        <f t="shared" si="4"/>
        <v>334.18002822678096</v>
      </c>
      <c r="M4" s="43"/>
      <c r="N4" s="28">
        <f t="shared" si="5"/>
        <v>346878.86929939862</v>
      </c>
      <c r="O4" s="30"/>
    </row>
    <row r="5" spans="1:20" x14ac:dyDescent="0.25">
      <c r="A5" s="5"/>
      <c r="B5" s="5" t="s">
        <v>23</v>
      </c>
      <c r="C5" s="26">
        <v>1302</v>
      </c>
      <c r="D5" s="26"/>
      <c r="E5" s="28">
        <v>35.5</v>
      </c>
      <c r="F5" s="30"/>
      <c r="G5" s="5">
        <f t="shared" si="0"/>
        <v>46221</v>
      </c>
      <c r="H5" s="5">
        <f t="shared" si="1"/>
        <v>2854</v>
      </c>
      <c r="I5" s="5">
        <f t="shared" si="2"/>
        <v>-8.2805915721231784</v>
      </c>
      <c r="J5" s="28">
        <f t="shared" si="3"/>
        <v>10781.330226904378</v>
      </c>
      <c r="K5" s="30"/>
      <c r="L5" s="42">
        <f t="shared" si="4"/>
        <v>68.568196784317408</v>
      </c>
      <c r="M5" s="43"/>
      <c r="N5" s="28">
        <f t="shared" si="5"/>
        <v>89275.792213181267</v>
      </c>
      <c r="O5" s="30"/>
    </row>
    <row r="6" spans="1:20" x14ac:dyDescent="0.25">
      <c r="A6" s="5"/>
      <c r="B6" s="5" t="s">
        <v>24</v>
      </c>
      <c r="C6" s="26">
        <v>2270</v>
      </c>
      <c r="D6" s="26"/>
      <c r="E6" s="28">
        <v>45.5</v>
      </c>
      <c r="F6" s="30"/>
      <c r="G6" s="5">
        <f t="shared" si="0"/>
        <v>103285</v>
      </c>
      <c r="H6" s="5">
        <f t="shared" si="1"/>
        <v>5124</v>
      </c>
      <c r="I6" s="5">
        <f t="shared" si="2"/>
        <v>1.7194084278768216</v>
      </c>
      <c r="J6" s="28">
        <f t="shared" si="3"/>
        <v>3903.057131280385</v>
      </c>
      <c r="K6" s="30"/>
      <c r="L6" s="42">
        <f t="shared" si="4"/>
        <v>2.9563653418538434</v>
      </c>
      <c r="M6" s="43"/>
      <c r="N6" s="28">
        <f t="shared" si="5"/>
        <v>6710.9493260082245</v>
      </c>
      <c r="O6" s="30"/>
    </row>
    <row r="7" spans="1:20" x14ac:dyDescent="0.25">
      <c r="A7" s="5"/>
      <c r="B7" s="5" t="s">
        <v>25</v>
      </c>
      <c r="C7" s="26">
        <v>1188</v>
      </c>
      <c r="D7" s="26"/>
      <c r="E7" s="28">
        <v>55.5</v>
      </c>
      <c r="F7" s="30"/>
      <c r="G7" s="5">
        <f t="shared" si="0"/>
        <v>65934</v>
      </c>
      <c r="H7" s="5">
        <f t="shared" si="1"/>
        <v>6312</v>
      </c>
      <c r="I7" s="5">
        <f t="shared" si="2"/>
        <v>11.719408427876822</v>
      </c>
      <c r="J7" s="28">
        <f t="shared" si="3"/>
        <v>13922.657212317665</v>
      </c>
      <c r="K7" s="30"/>
      <c r="L7" s="42">
        <f t="shared" si="4"/>
        <v>137.34453389939029</v>
      </c>
      <c r="M7" s="43"/>
      <c r="N7" s="28">
        <f t="shared" si="5"/>
        <v>163165.30627247566</v>
      </c>
      <c r="O7" s="30"/>
    </row>
    <row r="8" spans="1:20" x14ac:dyDescent="0.25">
      <c r="A8" s="5"/>
      <c r="B8" s="5" t="s">
        <v>26</v>
      </c>
      <c r="C8" s="26">
        <v>754</v>
      </c>
      <c r="D8" s="26"/>
      <c r="E8" s="28">
        <v>65.5</v>
      </c>
      <c r="F8" s="30"/>
      <c r="G8" s="5">
        <f t="shared" si="0"/>
        <v>49387</v>
      </c>
      <c r="H8" s="5">
        <f t="shared" si="1"/>
        <v>7066</v>
      </c>
      <c r="I8" s="5">
        <f t="shared" si="2"/>
        <v>21.719408427876822</v>
      </c>
      <c r="J8" s="28">
        <f t="shared" si="3"/>
        <v>16376.433954619124</v>
      </c>
      <c r="K8" s="30"/>
      <c r="L8" s="42">
        <f t="shared" si="4"/>
        <v>471.73270245692669</v>
      </c>
      <c r="M8" s="43"/>
      <c r="N8" s="28">
        <f t="shared" si="5"/>
        <v>355686.45765252272</v>
      </c>
      <c r="O8" s="30"/>
    </row>
    <row r="9" spans="1:20" x14ac:dyDescent="0.25">
      <c r="A9" s="5"/>
      <c r="B9" s="5" t="s">
        <v>27</v>
      </c>
      <c r="C9" s="26">
        <v>297</v>
      </c>
      <c r="D9" s="26"/>
      <c r="E9" s="28">
        <v>75.5</v>
      </c>
      <c r="F9" s="30"/>
      <c r="G9" s="5">
        <f t="shared" si="0"/>
        <v>22423.5</v>
      </c>
      <c r="H9" s="5">
        <f t="shared" si="1"/>
        <v>7363</v>
      </c>
      <c r="I9" s="5">
        <f t="shared" si="2"/>
        <v>31.719408427876822</v>
      </c>
      <c r="J9" s="28">
        <f t="shared" si="3"/>
        <v>9420.6643030794166</v>
      </c>
      <c r="K9" s="30"/>
      <c r="L9" s="42">
        <f t="shared" si="4"/>
        <v>1006.1208710144631</v>
      </c>
      <c r="M9" s="43"/>
      <c r="N9" s="28">
        <f t="shared" si="5"/>
        <v>298817.89869129553</v>
      </c>
      <c r="O9" s="30"/>
    </row>
    <row r="10" spans="1:20" x14ac:dyDescent="0.25">
      <c r="A10" s="5"/>
      <c r="B10" s="5" t="s">
        <v>28</v>
      </c>
      <c r="C10" s="26">
        <v>39</v>
      </c>
      <c r="D10" s="26"/>
      <c r="E10" s="28">
        <v>85.5</v>
      </c>
      <c r="F10" s="30"/>
      <c r="G10" s="5">
        <f t="shared" si="0"/>
        <v>3334.5</v>
      </c>
      <c r="H10" s="5">
        <f t="shared" si="1"/>
        <v>7402</v>
      </c>
      <c r="I10" s="5">
        <f t="shared" si="2"/>
        <v>41.719408427876822</v>
      </c>
      <c r="J10" s="28">
        <f t="shared" si="3"/>
        <v>1627.056928687196</v>
      </c>
      <c r="K10" s="30"/>
      <c r="L10" s="42">
        <f t="shared" si="4"/>
        <v>1740.5090395719997</v>
      </c>
      <c r="M10" s="43"/>
      <c r="N10" s="28">
        <f t="shared" si="5"/>
        <v>67879.852543307992</v>
      </c>
      <c r="O10" s="30"/>
    </row>
    <row r="11" spans="1:20" x14ac:dyDescent="0.25">
      <c r="A11" s="5"/>
      <c r="B11" s="5" t="s">
        <v>29</v>
      </c>
      <c r="C11" s="26">
        <v>2</v>
      </c>
      <c r="D11" s="26"/>
      <c r="E11" s="28">
        <v>95.5</v>
      </c>
      <c r="F11" s="30"/>
      <c r="G11" s="5">
        <f t="shared" si="0"/>
        <v>191</v>
      </c>
      <c r="H11" s="5">
        <f t="shared" si="1"/>
        <v>7404</v>
      </c>
      <c r="I11" s="5">
        <f t="shared" si="2"/>
        <v>51.719408427876822</v>
      </c>
      <c r="J11" s="28">
        <f t="shared" si="3"/>
        <v>103.43881685575364</v>
      </c>
      <c r="K11" s="30"/>
      <c r="L11" s="42">
        <f t="shared" si="4"/>
        <v>2674.897208129536</v>
      </c>
      <c r="M11" s="43"/>
      <c r="N11" s="28">
        <f t="shared" si="5"/>
        <v>5349.794416259072</v>
      </c>
      <c r="O11" s="30"/>
    </row>
    <row r="12" spans="1:20" x14ac:dyDescent="0.25">
      <c r="A12" s="7" t="s">
        <v>2</v>
      </c>
      <c r="B12" s="5"/>
      <c r="C12" s="35">
        <f>SUM(C2:D11)</f>
        <v>7404</v>
      </c>
      <c r="D12" s="36"/>
      <c r="E12" s="35"/>
      <c r="F12" s="36"/>
      <c r="G12" s="7">
        <f>SUM(G2:G11)</f>
        <v>324151.5</v>
      </c>
      <c r="H12" s="7"/>
      <c r="I12" s="7"/>
      <c r="J12" s="39">
        <f>SUM(J2:K11)</f>
        <v>90706.616693679083</v>
      </c>
      <c r="K12" s="40"/>
      <c r="L12" s="44"/>
      <c r="M12" s="44"/>
      <c r="N12" s="39">
        <f>SUM(N2:O11)</f>
        <v>1815976.3210089142</v>
      </c>
      <c r="O12" s="40"/>
    </row>
    <row r="13" spans="1:20" x14ac:dyDescent="0.25">
      <c r="L13" s="45"/>
      <c r="M13" s="45"/>
    </row>
    <row r="16" spans="1:20" x14ac:dyDescent="0.25">
      <c r="A16" s="35" t="s">
        <v>31</v>
      </c>
      <c r="B16" s="56"/>
      <c r="C16" s="56"/>
      <c r="D16" s="56"/>
      <c r="E16" s="25"/>
      <c r="F16" s="2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6"/>
    </row>
    <row r="17" spans="1:20" x14ac:dyDescent="0.25">
      <c r="A17" s="6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</row>
    <row r="18" spans="1:20" x14ac:dyDescent="0.25">
      <c r="A18" s="6"/>
      <c r="B18" s="57" t="s">
        <v>32</v>
      </c>
      <c r="C18" s="58"/>
      <c r="D18" s="23">
        <f>G12/C12</f>
        <v>43.780591572123178</v>
      </c>
      <c r="E18" s="15"/>
      <c r="F18" s="54" t="s">
        <v>36</v>
      </c>
      <c r="G18" s="54"/>
      <c r="H18" s="54"/>
      <c r="I18" s="54"/>
      <c r="J18" s="55"/>
      <c r="K18" s="10"/>
      <c r="L18" s="10"/>
      <c r="M18" s="10"/>
      <c r="N18" s="10"/>
      <c r="O18" s="10"/>
      <c r="P18" s="10"/>
      <c r="Q18" s="10"/>
      <c r="R18" s="10"/>
      <c r="S18" s="10"/>
      <c r="T18" s="11"/>
    </row>
    <row r="19" spans="1:20" x14ac:dyDescent="0.25">
      <c r="A19" s="6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1"/>
    </row>
    <row r="20" spans="1:20" x14ac:dyDescent="0.25">
      <c r="A20" s="6"/>
      <c r="B20" s="52" t="s">
        <v>35</v>
      </c>
      <c r="C20" s="53"/>
      <c r="D20" s="53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9"/>
      <c r="T20" s="11"/>
    </row>
    <row r="21" spans="1:20" x14ac:dyDescent="0.25">
      <c r="A21" s="6"/>
      <c r="B21" s="6"/>
      <c r="C21" s="10"/>
      <c r="D21" s="10"/>
      <c r="E21" s="10"/>
      <c r="F21" s="10"/>
      <c r="G21" s="10"/>
      <c r="H21" s="10"/>
      <c r="I21" s="10"/>
      <c r="J21" s="10"/>
      <c r="K21" s="10" t="s">
        <v>46</v>
      </c>
      <c r="L21" s="10"/>
      <c r="M21" s="10"/>
      <c r="N21" s="10"/>
      <c r="O21" s="10"/>
      <c r="P21" s="10"/>
      <c r="Q21" s="10"/>
      <c r="R21" s="10"/>
      <c r="S21" s="11"/>
      <c r="T21" s="11"/>
    </row>
    <row r="22" spans="1:20" x14ac:dyDescent="0.25">
      <c r="A22" s="6"/>
      <c r="B22" s="6"/>
      <c r="C22" s="48" t="s">
        <v>37</v>
      </c>
      <c r="D22" s="48"/>
      <c r="E22" s="12">
        <f>MAX(C2:D11)</f>
        <v>2270</v>
      </c>
      <c r="F22" s="10"/>
      <c r="G22" s="49" t="s">
        <v>40</v>
      </c>
      <c r="H22" s="49"/>
      <c r="I22" s="49"/>
      <c r="J22" s="49"/>
      <c r="K22" s="10" t="s">
        <v>39</v>
      </c>
      <c r="L22" s="45" t="s">
        <v>41</v>
      </c>
      <c r="M22" s="45"/>
      <c r="N22" s="45"/>
      <c r="O22" s="50" t="s">
        <v>42</v>
      </c>
      <c r="P22" s="50"/>
      <c r="Q22" s="50"/>
      <c r="R22" s="50"/>
      <c r="S22" s="51"/>
      <c r="T22" s="11"/>
    </row>
    <row r="23" spans="1:20" x14ac:dyDescent="0.25">
      <c r="A23" s="6"/>
      <c r="B23" s="6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  <c r="T23" s="11"/>
    </row>
    <row r="24" spans="1:20" x14ac:dyDescent="0.25">
      <c r="A24" s="6"/>
      <c r="B24" s="6"/>
      <c r="C24" s="10" t="s">
        <v>38</v>
      </c>
      <c r="D24" s="12">
        <f>41 + 10 * (C6 -C5)/((C6 -C5)+(C6-C7))</f>
        <v>45.721951219512192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  <c r="T24" s="11"/>
    </row>
    <row r="25" spans="1:20" x14ac:dyDescent="0.25">
      <c r="A25" s="6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2"/>
      <c r="T25" s="11"/>
    </row>
    <row r="26" spans="1:20" x14ac:dyDescent="0.25">
      <c r="A26" s="6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1"/>
    </row>
    <row r="27" spans="1:20" x14ac:dyDescent="0.25">
      <c r="A27" s="6"/>
      <c r="B27" s="59" t="s">
        <v>43</v>
      </c>
      <c r="C27" s="60"/>
      <c r="D27" s="60"/>
      <c r="E27" s="8"/>
      <c r="F27" s="8"/>
      <c r="G27" s="8"/>
      <c r="H27" s="8"/>
      <c r="I27" s="8"/>
      <c r="J27" s="8"/>
      <c r="K27" s="8"/>
      <c r="L27" s="8"/>
      <c r="M27" s="8"/>
      <c r="N27" s="9"/>
      <c r="O27" s="10"/>
      <c r="P27" s="10"/>
      <c r="Q27" s="10"/>
      <c r="R27" s="10"/>
      <c r="S27" s="10"/>
      <c r="T27" s="11"/>
    </row>
    <row r="28" spans="1:20" x14ac:dyDescent="0.25">
      <c r="A28" s="6"/>
      <c r="B28" s="6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1"/>
      <c r="O28" s="10"/>
      <c r="P28" s="10"/>
      <c r="Q28" s="10"/>
      <c r="R28" s="10"/>
      <c r="S28" s="10"/>
      <c r="T28" s="11"/>
    </row>
    <row r="29" spans="1:20" x14ac:dyDescent="0.25">
      <c r="A29" s="6"/>
      <c r="B29" s="6"/>
      <c r="C29" s="50" t="s">
        <v>44</v>
      </c>
      <c r="D29" s="50"/>
      <c r="E29" s="50"/>
      <c r="F29" s="50"/>
      <c r="G29" s="50"/>
      <c r="H29" s="50"/>
      <c r="I29" s="50"/>
      <c r="J29" s="50"/>
      <c r="K29" s="50"/>
      <c r="L29" s="50"/>
      <c r="M29" s="10" t="s">
        <v>45</v>
      </c>
      <c r="N29" s="11"/>
      <c r="O29" s="10"/>
      <c r="P29" s="10"/>
      <c r="Q29" s="10"/>
      <c r="R29" s="10"/>
      <c r="S29" s="10"/>
      <c r="T29" s="11"/>
    </row>
    <row r="30" spans="1:20" x14ac:dyDescent="0.25">
      <c r="A30" s="6"/>
      <c r="B30" s="6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1"/>
      <c r="O30" s="10"/>
      <c r="P30" s="10"/>
      <c r="Q30" s="10"/>
      <c r="R30" s="10"/>
      <c r="S30" s="10"/>
      <c r="T30" s="11"/>
    </row>
    <row r="31" spans="1:20" x14ac:dyDescent="0.25">
      <c r="A31" s="6"/>
      <c r="B31" s="20"/>
      <c r="C31" s="21" t="s">
        <v>38</v>
      </c>
      <c r="D31" s="24">
        <f>41 + 10 * ((1/2*C12-H5)/C6)</f>
        <v>44.735682819383257</v>
      </c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0"/>
      <c r="P31" s="10"/>
      <c r="Q31" s="10"/>
      <c r="R31" s="10"/>
      <c r="S31" s="10"/>
      <c r="T31" s="11"/>
    </row>
    <row r="32" spans="1:20" x14ac:dyDescent="0.2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2"/>
    </row>
    <row r="34" spans="1:13" x14ac:dyDescent="0.25">
      <c r="A34" s="33" t="s">
        <v>9</v>
      </c>
      <c r="B34" s="34"/>
      <c r="C34" s="34"/>
      <c r="D34" s="8"/>
      <c r="E34" s="8"/>
      <c r="F34" s="8"/>
      <c r="G34" s="8"/>
      <c r="H34" s="8"/>
      <c r="I34" s="8"/>
      <c r="J34" s="8"/>
      <c r="K34" s="8"/>
      <c r="L34" s="8"/>
      <c r="M34" s="9"/>
    </row>
    <row r="35" spans="1:13" x14ac:dyDescent="0.25">
      <c r="A35" s="6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1"/>
    </row>
    <row r="36" spans="1:13" x14ac:dyDescent="0.25">
      <c r="A36" s="6"/>
      <c r="B36" s="27" t="s">
        <v>51</v>
      </c>
      <c r="C36" s="27"/>
      <c r="D36" s="27"/>
      <c r="E36" s="27"/>
      <c r="F36" s="14"/>
      <c r="G36" s="7">
        <f>J12/C12</f>
        <v>12.251028726861032</v>
      </c>
      <c r="H36" s="26" t="s">
        <v>48</v>
      </c>
      <c r="I36" s="26"/>
      <c r="J36" s="26"/>
      <c r="K36" s="26"/>
      <c r="L36" s="26"/>
      <c r="M36" s="11"/>
    </row>
    <row r="37" spans="1:13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11"/>
    </row>
    <row r="38" spans="1:13" x14ac:dyDescent="0.25">
      <c r="A38" s="6"/>
      <c r="B38" s="27" t="s">
        <v>52</v>
      </c>
      <c r="C38" s="27"/>
      <c r="D38" s="5"/>
      <c r="E38" s="5"/>
      <c r="F38" s="7"/>
      <c r="G38" s="7">
        <f>N12/C12</f>
        <v>245.26962736479121</v>
      </c>
      <c r="H38" s="5"/>
      <c r="I38" s="5"/>
      <c r="J38" s="5"/>
      <c r="K38" s="5"/>
      <c r="L38" s="5"/>
      <c r="M38" s="11"/>
    </row>
    <row r="39" spans="1:13" x14ac:dyDescent="0.2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11"/>
    </row>
    <row r="40" spans="1:13" x14ac:dyDescent="0.25">
      <c r="A40" s="6"/>
      <c r="B40" s="27" t="s">
        <v>53</v>
      </c>
      <c r="C40" s="27"/>
      <c r="D40" s="27"/>
      <c r="E40" s="27"/>
      <c r="F40" s="27"/>
      <c r="G40" s="7">
        <f>SQRT(G38)</f>
        <v>15.661086404358773</v>
      </c>
      <c r="H40" s="5" t="s">
        <v>49</v>
      </c>
      <c r="I40" s="5"/>
      <c r="J40" s="5"/>
      <c r="K40" s="5"/>
      <c r="L40" s="5"/>
      <c r="M40" s="11"/>
    </row>
    <row r="41" spans="1:13" x14ac:dyDescent="0.2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11"/>
    </row>
    <row r="42" spans="1:13" x14ac:dyDescent="0.25">
      <c r="A42" s="6"/>
      <c r="B42" s="27" t="s">
        <v>54</v>
      </c>
      <c r="C42" s="27"/>
      <c r="D42" s="27"/>
      <c r="E42" s="5"/>
      <c r="F42" s="5"/>
      <c r="G42" s="7">
        <f>G40/D18 * 100</f>
        <v>35.771756027003534</v>
      </c>
      <c r="H42" s="5" t="s">
        <v>50</v>
      </c>
      <c r="I42" s="5"/>
      <c r="J42" s="5"/>
      <c r="K42" s="5"/>
      <c r="L42" s="5"/>
      <c r="M42" s="11"/>
    </row>
    <row r="43" spans="1:13" x14ac:dyDescent="0.25">
      <c r="A43" s="6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1"/>
    </row>
    <row r="44" spans="1:13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2"/>
    </row>
  </sheetData>
  <mergeCells count="77">
    <mergeCell ref="B38:C38"/>
    <mergeCell ref="B40:F40"/>
    <mergeCell ref="B42:D42"/>
    <mergeCell ref="B27:D27"/>
    <mergeCell ref="C29:L29"/>
    <mergeCell ref="A34:C34"/>
    <mergeCell ref="B36:E36"/>
    <mergeCell ref="H36:L36"/>
    <mergeCell ref="C22:D22"/>
    <mergeCell ref="G22:J22"/>
    <mergeCell ref="L22:N22"/>
    <mergeCell ref="O22:S22"/>
    <mergeCell ref="E9:F9"/>
    <mergeCell ref="E10:F10"/>
    <mergeCell ref="E11:F11"/>
    <mergeCell ref="E12:F12"/>
    <mergeCell ref="B20:D20"/>
    <mergeCell ref="F18:J18"/>
    <mergeCell ref="A16:D16"/>
    <mergeCell ref="B18:C18"/>
    <mergeCell ref="N9:O9"/>
    <mergeCell ref="N10:O10"/>
    <mergeCell ref="N11:O11"/>
    <mergeCell ref="N12:O12"/>
    <mergeCell ref="E1:F1"/>
    <mergeCell ref="E2:F2"/>
    <mergeCell ref="E3:F3"/>
    <mergeCell ref="E4:F4"/>
    <mergeCell ref="E5:F5"/>
    <mergeCell ref="L11:M11"/>
    <mergeCell ref="L12:M12"/>
    <mergeCell ref="L13:M13"/>
    <mergeCell ref="E6:F6"/>
    <mergeCell ref="E7:F7"/>
    <mergeCell ref="E8:F8"/>
    <mergeCell ref="N4:O4"/>
    <mergeCell ref="N5:O5"/>
    <mergeCell ref="N6:O6"/>
    <mergeCell ref="L9:M9"/>
    <mergeCell ref="L10:M10"/>
    <mergeCell ref="N7:O7"/>
    <mergeCell ref="N8:O8"/>
    <mergeCell ref="J11:K11"/>
    <mergeCell ref="J12:K12"/>
    <mergeCell ref="L2:M2"/>
    <mergeCell ref="L3:M3"/>
    <mergeCell ref="L4:M4"/>
    <mergeCell ref="L5:M5"/>
    <mergeCell ref="L6:M6"/>
    <mergeCell ref="L7:M7"/>
    <mergeCell ref="L8:M8"/>
    <mergeCell ref="J5:K5"/>
    <mergeCell ref="J6:K6"/>
    <mergeCell ref="J7:K7"/>
    <mergeCell ref="J8:K8"/>
    <mergeCell ref="J9:K9"/>
    <mergeCell ref="J10:K10"/>
    <mergeCell ref="J4:K4"/>
    <mergeCell ref="J1:K1"/>
    <mergeCell ref="L1:M1"/>
    <mergeCell ref="N1:O1"/>
    <mergeCell ref="J2:K2"/>
    <mergeCell ref="J3:K3"/>
    <mergeCell ref="N2:O2"/>
    <mergeCell ref="N3:O3"/>
    <mergeCell ref="C12:D12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2020-10-13T13:39:35Z</dcterms:created>
  <dcterms:modified xsi:type="dcterms:W3CDTF">2020-10-16T14:31:57Z</dcterms:modified>
</cp:coreProperties>
</file>