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Задание 1.1.1 и 1.1.2" sheetId="1" r:id="rId1"/>
    <sheet name="Задание 1.1.3" sheetId="2" r:id="rId2"/>
    <sheet name="Задание 2" sheetId="3" r:id="rId3"/>
    <sheet name="Задание 3" sheetId="4" r:id="rId4"/>
  </sheets>
  <calcPr calcId="152511"/>
</workbook>
</file>

<file path=xl/calcChain.xml><?xml version="1.0" encoding="utf-8"?>
<calcChain xmlns="http://schemas.openxmlformats.org/spreadsheetml/2006/main">
  <c r="E9" i="4" l="1"/>
  <c r="C9" i="4" l="1"/>
  <c r="B13" i="4"/>
  <c r="E5" i="4"/>
  <c r="B10" i="4"/>
  <c r="J13" i="3"/>
  <c r="G18" i="3"/>
  <c r="C16" i="3"/>
  <c r="E34" i="2" l="1"/>
  <c r="E22" i="2" l="1"/>
  <c r="E24" i="2"/>
  <c r="B12" i="2"/>
  <c r="D17" i="1"/>
  <c r="F36" i="2"/>
  <c r="G30" i="2"/>
  <c r="F11" i="2"/>
  <c r="F10" i="2"/>
  <c r="F9" i="2"/>
  <c r="F8" i="2"/>
  <c r="F7" i="2"/>
  <c r="F6" i="2"/>
  <c r="F5" i="2"/>
  <c r="F4" i="2"/>
  <c r="F3" i="2"/>
  <c r="F2" i="2"/>
  <c r="F12" i="2" l="1"/>
  <c r="D15" i="2" s="1"/>
  <c r="H3" i="1"/>
  <c r="I3" i="1" s="1"/>
  <c r="H4" i="1"/>
  <c r="K4" i="1" s="1"/>
  <c r="M4" i="1" s="1"/>
  <c r="H5" i="1"/>
  <c r="I5" i="1" s="1"/>
  <c r="H6" i="1"/>
  <c r="I6" i="1" s="1"/>
  <c r="H7" i="1"/>
  <c r="I7" i="1" s="1"/>
  <c r="H8" i="1"/>
  <c r="K8" i="1" s="1"/>
  <c r="M8" i="1" s="1"/>
  <c r="H9" i="1"/>
  <c r="I9" i="1" s="1"/>
  <c r="H10" i="1"/>
  <c r="I10" i="1" s="1"/>
  <c r="H11" i="1"/>
  <c r="I11" i="1" s="1"/>
  <c r="H2" i="1"/>
  <c r="K2" i="1" s="1"/>
  <c r="M2" i="1" s="1"/>
  <c r="C28" i="1"/>
  <c r="G4" i="1"/>
  <c r="G5" i="1" s="1"/>
  <c r="G6" i="1" s="1"/>
  <c r="G7" i="1" s="1"/>
  <c r="G8" i="1" s="1"/>
  <c r="G9" i="1" s="1"/>
  <c r="G10" i="1" s="1"/>
  <c r="G11" i="1" s="1"/>
  <c r="G3" i="1"/>
  <c r="C23" i="1"/>
  <c r="D21" i="1"/>
  <c r="F12" i="1"/>
  <c r="F3" i="1"/>
  <c r="F4" i="1"/>
  <c r="F5" i="1"/>
  <c r="F6" i="1"/>
  <c r="F7" i="1"/>
  <c r="F8" i="1"/>
  <c r="F9" i="1"/>
  <c r="F10" i="1"/>
  <c r="F11" i="1"/>
  <c r="F2" i="1"/>
  <c r="G11" i="2" l="1"/>
  <c r="G9" i="2"/>
  <c r="G7" i="2"/>
  <c r="G5" i="2"/>
  <c r="G3" i="2"/>
  <c r="G10" i="2"/>
  <c r="G8" i="2"/>
  <c r="G6" i="2"/>
  <c r="G4" i="2"/>
  <c r="G2" i="2"/>
  <c r="I8" i="1"/>
  <c r="I2" i="1"/>
  <c r="I12" i="1" s="1"/>
  <c r="F32" i="1" s="1"/>
  <c r="K7" i="1"/>
  <c r="M7" i="1" s="1"/>
  <c r="K3" i="1"/>
  <c r="M3" i="1" s="1"/>
  <c r="K11" i="1"/>
  <c r="M11" i="1" s="1"/>
  <c r="I4" i="1"/>
  <c r="K10" i="1"/>
  <c r="M10" i="1" s="1"/>
  <c r="K6" i="1"/>
  <c r="M6" i="1" s="1"/>
  <c r="K9" i="1"/>
  <c r="M9" i="1" s="1"/>
  <c r="K5" i="1"/>
  <c r="M5" i="1" s="1"/>
  <c r="B12" i="1"/>
  <c r="N8" i="2" l="1"/>
  <c r="L8" i="2"/>
  <c r="H8" i="2"/>
  <c r="J8" i="2" s="1"/>
  <c r="H7" i="2"/>
  <c r="J7" i="2" s="1"/>
  <c r="L7" i="2"/>
  <c r="N7" i="2"/>
  <c r="N2" i="2"/>
  <c r="H2" i="2"/>
  <c r="J2" i="2" s="1"/>
  <c r="L2" i="2"/>
  <c r="N10" i="2"/>
  <c r="H10" i="2"/>
  <c r="J10" i="2" s="1"/>
  <c r="L10" i="2"/>
  <c r="H9" i="2"/>
  <c r="J9" i="2" s="1"/>
  <c r="L9" i="2"/>
  <c r="N9" i="2"/>
  <c r="N6" i="2"/>
  <c r="L6" i="2"/>
  <c r="H6" i="2"/>
  <c r="J6" i="2" s="1"/>
  <c r="H5" i="2"/>
  <c r="J5" i="2" s="1"/>
  <c r="L5" i="2"/>
  <c r="N5" i="2"/>
  <c r="N4" i="2"/>
  <c r="L4" i="2"/>
  <c r="H4" i="2"/>
  <c r="J4" i="2" s="1"/>
  <c r="H3" i="2"/>
  <c r="J3" i="2" s="1"/>
  <c r="L3" i="2"/>
  <c r="N3" i="2"/>
  <c r="H11" i="2"/>
  <c r="J11" i="2" s="1"/>
  <c r="N11" i="2"/>
  <c r="L11" i="2"/>
  <c r="M12" i="1"/>
  <c r="D34" i="1" s="1"/>
  <c r="F36" i="1" s="1"/>
  <c r="D38" i="1" s="1"/>
  <c r="J12" i="2" l="1"/>
  <c r="E20" i="2" s="1"/>
  <c r="N12" i="2"/>
  <c r="G38" i="2" s="1"/>
  <c r="L12" i="2"/>
  <c r="E28" i="2" s="1"/>
  <c r="G32" i="2" s="1"/>
</calcChain>
</file>

<file path=xl/sharedStrings.xml><?xml version="1.0" encoding="utf-8"?>
<sst xmlns="http://schemas.openxmlformats.org/spreadsheetml/2006/main" count="101" uniqueCount="96">
  <si>
    <t>Кол-во чел (fi)</t>
  </si>
  <si>
    <t>Баллы(xi)</t>
  </si>
  <si>
    <t>0-10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</si>
  <si>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</si>
  <si>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</si>
  <si>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</si>
  <si>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</si>
  <si>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</si>
  <si>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</si>
  <si>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</si>
  <si>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</si>
  <si>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</si>
  <si>
    <t>Итого</t>
  </si>
  <si>
    <t>I. Показатели центра распределения</t>
  </si>
  <si>
    <t xml:space="preserve">Середина интервала xi </t>
  </si>
  <si>
    <t>xi * fi</t>
  </si>
  <si>
    <t>а) Средний балл:</t>
  </si>
  <si>
    <t>б) Модальный балл:</t>
  </si>
  <si>
    <t>max fi:</t>
  </si>
  <si>
    <t>Mo:</t>
  </si>
  <si>
    <t xml:space="preserve"> [41;50]</t>
  </si>
  <si>
    <t>в) Медианное</t>
  </si>
  <si>
    <t>S</t>
  </si>
  <si>
    <t>Me:</t>
  </si>
  <si>
    <t>[41;50]</t>
  </si>
  <si>
    <t>II. Показатели вариации</t>
  </si>
  <si>
    <t>а) Среднее линейное отклонение:</t>
  </si>
  <si>
    <t>xi - x ср</t>
  </si>
  <si>
    <t>|xi - x ср|*fi</t>
  </si>
  <si>
    <t>(xi - x ср)^2</t>
  </si>
  <si>
    <t>(xi - x ср)^2 *fi</t>
  </si>
  <si>
    <t>б) Дисперсия:</t>
  </si>
  <si>
    <t>в) Средне квадратическое отклонение:</t>
  </si>
  <si>
    <t>г) Коэф. Вариации:</t>
  </si>
  <si>
    <t>Баллы x</t>
  </si>
  <si>
    <t>Количество, чел. fi</t>
  </si>
  <si>
    <t>Середина
интервала
Хi</t>
  </si>
  <si>
    <t>(xi - x ср)^3 *fi</t>
  </si>
  <si>
    <t>(xi - x ср)^4 *fi</t>
  </si>
  <si>
    <t>0 - 10</t>
  </si>
  <si>
    <t>11 - 20</t>
  </si>
  <si>
    <t>21 - 30</t>
  </si>
  <si>
    <t>31 - 40</t>
  </si>
  <si>
    <t xml:space="preserve">41 - 50 </t>
  </si>
  <si>
    <t xml:space="preserve">51 - 60 </t>
  </si>
  <si>
    <t xml:space="preserve">61 - 70 </t>
  </si>
  <si>
    <t xml:space="preserve">71 - 80 </t>
  </si>
  <si>
    <t>81 - 90</t>
  </si>
  <si>
    <t>91 - 100</t>
  </si>
  <si>
    <t>Средний балл:</t>
  </si>
  <si>
    <t>Среднее квадратическое отклонение (улитка):</t>
  </si>
  <si>
    <t>Центральные моменты</t>
  </si>
  <si>
    <t>2-го порядка:</t>
  </si>
  <si>
    <r>
      <t xml:space="preserve"> это </t>
    </r>
    <r>
      <rPr>
        <b/>
        <sz val="11"/>
        <color theme="1"/>
        <rFont val="Calibri"/>
        <family val="2"/>
        <charset val="204"/>
        <scheme val="minor"/>
      </rPr>
      <t>D</t>
    </r>
  </si>
  <si>
    <t>3-го порядка:</t>
  </si>
  <si>
    <t>4-го порядка:</t>
  </si>
  <si>
    <t>Показатели формы распределения</t>
  </si>
  <si>
    <r>
      <rPr>
        <u/>
        <sz val="11"/>
        <color theme="1"/>
        <rFont val="Calibri"/>
        <family val="2"/>
        <charset val="204"/>
        <scheme val="minor"/>
      </rPr>
      <t>Асимметрия:</t>
    </r>
    <r>
      <rPr>
        <sz val="11"/>
        <color theme="1"/>
        <rFont val="Calibri"/>
        <family val="2"/>
        <scheme val="minor"/>
      </rPr>
      <t xml:space="preserve"> </t>
    </r>
  </si>
  <si>
    <t>Меньше нуля - левосторонняя</t>
  </si>
  <si>
    <t>Ошибка асиммтерии:</t>
  </si>
  <si>
    <t>Значимость асимметрии:</t>
  </si>
  <si>
    <t>&lt; 3 - не существенна</t>
  </si>
  <si>
    <t>Эксцесс:</t>
  </si>
  <si>
    <t>&lt; 0 - распределение – плосковершинное</t>
  </si>
  <si>
    <t>Ошибка эксцесса:</t>
  </si>
  <si>
    <t>Значимость эксцесса:</t>
  </si>
  <si>
    <t>&gt; 3 - существенный (значимый), не случайный.</t>
  </si>
  <si>
    <r>
      <t xml:space="preserve">Выборка – </t>
    </r>
    <r>
      <rPr>
        <b/>
        <sz val="11"/>
        <color theme="1"/>
        <rFont val="Calibri"/>
        <family val="2"/>
        <charset val="204"/>
        <scheme val="minor"/>
      </rPr>
      <t>механическая</t>
    </r>
  </si>
  <si>
    <t>n = 8000</t>
  </si>
  <si>
    <t>N = 8000 * 5 = 40000</t>
  </si>
  <si>
    <t xml:space="preserve">xср = </t>
  </si>
  <si>
    <t>Стандартное отклонение (турбинка)=</t>
  </si>
  <si>
    <t xml:space="preserve">D = </t>
  </si>
  <si>
    <t xml:space="preserve">ux( ошибка репрезентативности для средней)= </t>
  </si>
  <si>
    <t>Строим доверительный интервал:</t>
  </si>
  <si>
    <t>xср.выб - z*ux &lt;= Xср.ген &lt;= xср.выб + z*ux</t>
  </si>
  <si>
    <t>4000 - 10 &lt;= Xср.ген &lt;= 4010</t>
  </si>
  <si>
    <t>z*ux = 10</t>
  </si>
  <si>
    <t>ux = 5</t>
  </si>
  <si>
    <t>z = 2</t>
  </si>
  <si>
    <t>1)</t>
  </si>
  <si>
    <t>z*ux = 5</t>
  </si>
  <si>
    <t>z=2</t>
  </si>
  <si>
    <t>ux=2.5</t>
  </si>
  <si>
    <t xml:space="preserve"> это подбирал тупо</t>
  </si>
  <si>
    <t xml:space="preserve">X = </t>
  </si>
  <si>
    <t xml:space="preserve">Y = </t>
  </si>
  <si>
    <t xml:space="preserve">турбинка x = </t>
  </si>
  <si>
    <t xml:space="preserve">турбинка y = </t>
  </si>
  <si>
    <t xml:space="preserve">r(x;y) = </t>
  </si>
  <si>
    <t>турбинка(x+y)=</t>
  </si>
  <si>
    <t>Cov(x;y)=</t>
  </si>
  <si>
    <t xml:space="preserve">D(x+y) = </t>
  </si>
  <si>
    <t>D(x)=</t>
  </si>
  <si>
    <t>D(y)=</t>
  </si>
  <si>
    <t xml:space="preserve"> '- проверял уменьшитьсч ли значение, при уменьгении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</si>
</sst>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3" fillId="0" borderId="1" xfId="0" applyFont="1" applyBorder="1"/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0" fillId="0" borderId="11" xfId="0" applyBorder="1"/>
    <xf numFmtId="0" fontId="0" fillId="0" borderId="12" xfId="0" applyBorder="1"/>
    <xf numFmtId="0" fontId="3" fillId="0" borderId="11" xfId="0" applyFont="1" applyBorder="1" applyAlignment="1">
      <alignment horizontal="left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0" xfId="0" applyFont="1"/>
    <xf numFmtId="0" fontId="0" fillId="0" borderId="7" xfId="0" applyBorder="1"/>
    <xf numFmtId="0" fontId="3" fillId="0" borderId="0" xfId="0" applyFont="1" applyBorder="1"/>
    <xf numFmtId="164" fontId="3" fillId="0" borderId="0" xfId="0" applyNumberFormat="1" applyFont="1"/>
    <xf numFmtId="0" fontId="3" fillId="0" borderId="7" xfId="0" applyFont="1" applyBorder="1"/>
    <xf numFmtId="0" fontId="5" fillId="0" borderId="0" xfId="0" applyFont="1" applyBorder="1" applyAlignment="1"/>
    <xf numFmtId="0" fontId="4" fillId="0" borderId="6" xfId="0" applyFont="1" applyBorder="1"/>
    <xf numFmtId="0" fontId="5" fillId="0" borderId="11" xfId="0" applyFont="1" applyBorder="1"/>
    <xf numFmtId="0" fontId="3" fillId="0" borderId="2" xfId="0" applyFont="1" applyBorder="1"/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6" xfId="0" applyFont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2" fillId="0" borderId="3" xfId="0" applyFont="1" applyBorder="1"/>
    <xf numFmtId="0" fontId="2" fillId="0" borderId="5" xfId="0" applyFont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2" borderId="1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3" fillId="0" borderId="1" xfId="0" applyNumberFormat="1" applyFont="1" applyBorder="1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F36" sqref="F36"/>
    </sheetView>
  </sheetViews>
  <sheetFormatPr defaultRowHeight="15" x14ac:dyDescent="0.25"/>
  <sheetData>
    <row r="1" spans="1:16" ht="29.25" customHeight="1" x14ac:dyDescent="0.25">
      <c r="A1" s="6" t="s">
        <v>1</v>
      </c>
      <c r="B1" s="43" t="s">
        <v>0</v>
      </c>
      <c r="C1" s="43"/>
      <c r="D1" s="49" t="s">
        <v>14</v>
      </c>
      <c r="E1" s="49"/>
      <c r="F1" s="6" t="s">
        <v>15</v>
      </c>
      <c r="G1" s="6" t="s">
        <v>22</v>
      </c>
      <c r="H1" s="20" t="s">
        <v>27</v>
      </c>
      <c r="I1" s="42" t="s">
        <v>28</v>
      </c>
      <c r="J1" s="42"/>
      <c r="K1" s="42" t="s">
        <v>29</v>
      </c>
      <c r="L1" s="42"/>
      <c r="M1" s="43" t="s">
        <v>30</v>
      </c>
      <c r="N1" s="43"/>
      <c r="O1" s="8"/>
      <c r="P1" s="8"/>
    </row>
    <row r="2" spans="1:16" x14ac:dyDescent="0.25">
      <c r="A2" s="1" t="s">
        <v>2</v>
      </c>
      <c r="B2" s="50">
        <v>43</v>
      </c>
      <c r="C2" s="50"/>
      <c r="D2" s="34">
        <v>5</v>
      </c>
      <c r="E2" s="36"/>
      <c r="F2" s="1">
        <f>D2*B2</f>
        <v>215</v>
      </c>
      <c r="G2" s="1">
        <v>43</v>
      </c>
      <c r="H2" s="1">
        <f>D2 - D$17</f>
        <v>-41.136866059817947</v>
      </c>
      <c r="I2" s="34">
        <f>ABS(H2)*B2</f>
        <v>1768.8852405721718</v>
      </c>
      <c r="J2" s="36"/>
      <c r="K2" s="34">
        <f>H2^2</f>
        <v>1692.2417492234017</v>
      </c>
      <c r="L2" s="36"/>
      <c r="M2" s="34">
        <f>K2*B2</f>
        <v>72766.395216606266</v>
      </c>
      <c r="N2" s="36"/>
    </row>
    <row r="3" spans="1:16" x14ac:dyDescent="0.25">
      <c r="A3" s="2" t="s">
        <v>3</v>
      </c>
      <c r="B3" s="50">
        <v>162</v>
      </c>
      <c r="C3" s="50"/>
      <c r="D3" s="34">
        <v>15.5</v>
      </c>
      <c r="E3" s="36"/>
      <c r="F3" s="1">
        <f t="shared" ref="F3:F11" si="0">D3*B3</f>
        <v>2511</v>
      </c>
      <c r="G3" s="1">
        <f>G2+B3</f>
        <v>205</v>
      </c>
      <c r="H3" s="1">
        <f t="shared" ref="H3:H11" si="1">D3 - D$17</f>
        <v>-30.636866059817947</v>
      </c>
      <c r="I3" s="34">
        <f t="shared" ref="I3:I11" si="2">ABS(H3)*B3</f>
        <v>4963.1723016905071</v>
      </c>
      <c r="J3" s="36"/>
      <c r="K3" s="34">
        <f t="shared" ref="K3:K11" si="3">H3^2</f>
        <v>938.6175619672249</v>
      </c>
      <c r="L3" s="36"/>
      <c r="M3" s="34">
        <f t="shared" ref="M3:M11" si="4">K3*B3</f>
        <v>152056.04503869044</v>
      </c>
      <c r="N3" s="36"/>
    </row>
    <row r="4" spans="1:16" x14ac:dyDescent="0.25">
      <c r="A4" s="1" t="s">
        <v>4</v>
      </c>
      <c r="B4" s="50">
        <v>614</v>
      </c>
      <c r="C4" s="50"/>
      <c r="D4" s="34">
        <v>25.5</v>
      </c>
      <c r="E4" s="36"/>
      <c r="F4" s="1">
        <f t="shared" si="0"/>
        <v>15657</v>
      </c>
      <c r="G4" s="1">
        <f t="shared" ref="G4:G11" si="5">G3+B4</f>
        <v>819</v>
      </c>
      <c r="H4" s="1">
        <f t="shared" si="1"/>
        <v>-20.636866059817947</v>
      </c>
      <c r="I4" s="34">
        <f t="shared" si="2"/>
        <v>12671.03576072822</v>
      </c>
      <c r="J4" s="36"/>
      <c r="K4" s="34">
        <f t="shared" si="3"/>
        <v>425.88024077086595</v>
      </c>
      <c r="L4" s="36"/>
      <c r="M4" s="34">
        <f t="shared" si="4"/>
        <v>261490.4678333117</v>
      </c>
      <c r="N4" s="36"/>
    </row>
    <row r="5" spans="1:16" x14ac:dyDescent="0.25">
      <c r="A5" s="1" t="s">
        <v>5</v>
      </c>
      <c r="B5" s="50">
        <v>733</v>
      </c>
      <c r="C5" s="50"/>
      <c r="D5" s="34">
        <v>35.5</v>
      </c>
      <c r="E5" s="36"/>
      <c r="F5" s="1">
        <f t="shared" si="0"/>
        <v>26021.5</v>
      </c>
      <c r="G5" s="1">
        <f t="shared" si="5"/>
        <v>1552</v>
      </c>
      <c r="H5" s="1">
        <f t="shared" si="1"/>
        <v>-10.636866059817947</v>
      </c>
      <c r="I5" s="34">
        <f t="shared" si="2"/>
        <v>7796.8228218465556</v>
      </c>
      <c r="J5" s="36"/>
      <c r="K5" s="34">
        <f t="shared" si="3"/>
        <v>113.14291957450699</v>
      </c>
      <c r="L5" s="36"/>
      <c r="M5" s="34">
        <f t="shared" si="4"/>
        <v>82933.760048113618</v>
      </c>
      <c r="N5" s="36"/>
    </row>
    <row r="6" spans="1:16" x14ac:dyDescent="0.25">
      <c r="A6" s="1" t="s">
        <v>6</v>
      </c>
      <c r="B6" s="50">
        <v>1211</v>
      </c>
      <c r="C6" s="50"/>
      <c r="D6" s="34">
        <v>45.5</v>
      </c>
      <c r="E6" s="36"/>
      <c r="F6" s="1">
        <f t="shared" si="0"/>
        <v>55100.5</v>
      </c>
      <c r="G6" s="1">
        <f t="shared" si="5"/>
        <v>2763</v>
      </c>
      <c r="H6" s="1">
        <f t="shared" si="1"/>
        <v>-0.63686605981794742</v>
      </c>
      <c r="I6" s="34">
        <f t="shared" si="2"/>
        <v>771.24479843953429</v>
      </c>
      <c r="J6" s="36"/>
      <c r="K6" s="34">
        <f t="shared" si="3"/>
        <v>0.4055983781480374</v>
      </c>
      <c r="L6" s="36"/>
      <c r="M6" s="34">
        <f t="shared" si="4"/>
        <v>491.1796359372733</v>
      </c>
      <c r="N6" s="36"/>
    </row>
    <row r="7" spans="1:16" x14ac:dyDescent="0.25">
      <c r="A7" s="1" t="s">
        <v>7</v>
      </c>
      <c r="B7" s="50">
        <v>1024</v>
      </c>
      <c r="C7" s="50"/>
      <c r="D7" s="34">
        <v>55.5</v>
      </c>
      <c r="E7" s="36"/>
      <c r="F7" s="1">
        <f t="shared" si="0"/>
        <v>56832</v>
      </c>
      <c r="G7" s="1">
        <f t="shared" si="5"/>
        <v>3787</v>
      </c>
      <c r="H7" s="1">
        <f t="shared" si="1"/>
        <v>9.3631339401820526</v>
      </c>
      <c r="I7" s="34">
        <f t="shared" si="2"/>
        <v>9587.8491547464218</v>
      </c>
      <c r="J7" s="36"/>
      <c r="K7" s="34">
        <f t="shared" si="3"/>
        <v>87.668277181789094</v>
      </c>
      <c r="L7" s="36"/>
      <c r="M7" s="34">
        <f t="shared" si="4"/>
        <v>89772.315834152032</v>
      </c>
      <c r="N7" s="36"/>
    </row>
    <row r="8" spans="1:16" x14ac:dyDescent="0.25">
      <c r="A8" s="1" t="s">
        <v>8</v>
      </c>
      <c r="B8" s="50">
        <v>634</v>
      </c>
      <c r="C8" s="50"/>
      <c r="D8" s="34">
        <v>65.5</v>
      </c>
      <c r="E8" s="36"/>
      <c r="F8" s="1">
        <f t="shared" si="0"/>
        <v>41527</v>
      </c>
      <c r="G8" s="1">
        <f t="shared" si="5"/>
        <v>4421</v>
      </c>
      <c r="H8" s="1">
        <f t="shared" si="1"/>
        <v>19.363133940182053</v>
      </c>
      <c r="I8" s="34">
        <f t="shared" si="2"/>
        <v>12276.226918075421</v>
      </c>
      <c r="J8" s="36"/>
      <c r="K8" s="34">
        <f t="shared" si="3"/>
        <v>374.93095598543016</v>
      </c>
      <c r="L8" s="36"/>
      <c r="M8" s="34">
        <f t="shared" si="4"/>
        <v>237706.22609476271</v>
      </c>
      <c r="N8" s="36"/>
    </row>
    <row r="9" spans="1:16" x14ac:dyDescent="0.25">
      <c r="A9" s="1" t="s">
        <v>9</v>
      </c>
      <c r="B9" s="50">
        <v>156</v>
      </c>
      <c r="C9" s="50"/>
      <c r="D9" s="34">
        <v>75.5</v>
      </c>
      <c r="E9" s="36"/>
      <c r="F9" s="1">
        <f t="shared" si="0"/>
        <v>11778</v>
      </c>
      <c r="G9" s="1">
        <f t="shared" si="5"/>
        <v>4577</v>
      </c>
      <c r="H9" s="1">
        <f t="shared" si="1"/>
        <v>29.363133940182053</v>
      </c>
      <c r="I9" s="34">
        <f t="shared" si="2"/>
        <v>4580.6488946684003</v>
      </c>
      <c r="J9" s="36"/>
      <c r="K9" s="34">
        <f t="shared" si="3"/>
        <v>862.19363478907121</v>
      </c>
      <c r="L9" s="36"/>
      <c r="M9" s="34">
        <f t="shared" si="4"/>
        <v>134502.20702709511</v>
      </c>
      <c r="N9" s="36"/>
    </row>
    <row r="10" spans="1:16" x14ac:dyDescent="0.25">
      <c r="A10" s="1" t="s">
        <v>10</v>
      </c>
      <c r="B10" s="50">
        <v>30</v>
      </c>
      <c r="C10" s="50"/>
      <c r="D10" s="34">
        <v>85.5</v>
      </c>
      <c r="E10" s="36"/>
      <c r="F10" s="1">
        <f t="shared" si="0"/>
        <v>2565</v>
      </c>
      <c r="G10" s="1">
        <f t="shared" si="5"/>
        <v>4607</v>
      </c>
      <c r="H10" s="1">
        <f t="shared" si="1"/>
        <v>39.363133940182053</v>
      </c>
      <c r="I10" s="34">
        <f t="shared" si="2"/>
        <v>1180.8940182054616</v>
      </c>
      <c r="J10" s="36"/>
      <c r="K10" s="34">
        <f t="shared" si="3"/>
        <v>1549.4563135927121</v>
      </c>
      <c r="L10" s="36"/>
      <c r="M10" s="34">
        <f t="shared" si="4"/>
        <v>46483.689407781363</v>
      </c>
      <c r="N10" s="36"/>
    </row>
    <row r="11" spans="1:16" x14ac:dyDescent="0.25">
      <c r="A11" s="1" t="s">
        <v>11</v>
      </c>
      <c r="B11" s="50">
        <v>7</v>
      </c>
      <c r="C11" s="50"/>
      <c r="D11" s="34">
        <v>95.5</v>
      </c>
      <c r="E11" s="36"/>
      <c r="F11" s="1">
        <f t="shared" si="0"/>
        <v>668.5</v>
      </c>
      <c r="G11" s="1">
        <f t="shared" si="5"/>
        <v>4614</v>
      </c>
      <c r="H11" s="1">
        <f t="shared" si="1"/>
        <v>49.363133940182053</v>
      </c>
      <c r="I11" s="34">
        <f t="shared" si="2"/>
        <v>345.5419375812744</v>
      </c>
      <c r="J11" s="36"/>
      <c r="K11" s="34">
        <f t="shared" si="3"/>
        <v>2436.7189923963533</v>
      </c>
      <c r="L11" s="36"/>
      <c r="M11" s="34">
        <f t="shared" si="4"/>
        <v>17057.032946774474</v>
      </c>
      <c r="N11" s="36"/>
    </row>
    <row r="12" spans="1:16" x14ac:dyDescent="0.25">
      <c r="A12" s="3" t="s">
        <v>12</v>
      </c>
      <c r="B12" s="44">
        <f>SUM(B2:C11)</f>
        <v>4614</v>
      </c>
      <c r="C12" s="44"/>
      <c r="D12" s="44"/>
      <c r="E12" s="44"/>
      <c r="F12" s="3">
        <f>SUM(F2:F11)</f>
        <v>212875.5</v>
      </c>
      <c r="G12" s="3"/>
      <c r="H12" s="3"/>
      <c r="I12" s="37">
        <f>SUM(I2:J11)</f>
        <v>55942.321846553968</v>
      </c>
      <c r="J12" s="38"/>
      <c r="K12" s="37"/>
      <c r="L12" s="38"/>
      <c r="M12" s="37">
        <f>SUM(M2:N11)</f>
        <v>1095259.3190832252</v>
      </c>
      <c r="N12" s="38"/>
    </row>
    <row r="15" spans="1:16" x14ac:dyDescent="0.25">
      <c r="A15" s="39" t="s">
        <v>13</v>
      </c>
      <c r="B15" s="39"/>
      <c r="C15" s="39"/>
      <c r="D15" s="39"/>
    </row>
    <row r="17" spans="1:7" x14ac:dyDescent="0.25">
      <c r="B17" s="45" t="s">
        <v>16</v>
      </c>
      <c r="C17" s="46"/>
      <c r="D17" s="9">
        <f>F12/B12</f>
        <v>46.136866059817947</v>
      </c>
    </row>
    <row r="19" spans="1:7" x14ac:dyDescent="0.25">
      <c r="B19" s="47" t="s">
        <v>17</v>
      </c>
      <c r="C19" s="48"/>
      <c r="D19" s="48"/>
      <c r="E19" s="10"/>
      <c r="F19" s="10"/>
      <c r="G19" s="11"/>
    </row>
    <row r="20" spans="1:7" x14ac:dyDescent="0.25">
      <c r="B20" s="12"/>
      <c r="C20" s="13"/>
      <c r="D20" s="13"/>
      <c r="E20" s="13"/>
      <c r="F20" s="13"/>
      <c r="G20" s="14"/>
    </row>
    <row r="21" spans="1:7" x14ac:dyDescent="0.25">
      <c r="B21" s="12"/>
      <c r="C21" s="13" t="s">
        <v>18</v>
      </c>
      <c r="D21" s="13">
        <f>MAX(B2:C11)</f>
        <v>1211</v>
      </c>
      <c r="E21" s="13"/>
      <c r="F21" s="13" t="s">
        <v>19</v>
      </c>
      <c r="G21" s="14" t="s">
        <v>20</v>
      </c>
    </row>
    <row r="22" spans="1:7" x14ac:dyDescent="0.25">
      <c r="B22" s="12"/>
      <c r="C22" s="13"/>
      <c r="D22" s="13"/>
      <c r="E22" s="13"/>
      <c r="F22" s="13"/>
      <c r="G22" s="14"/>
    </row>
    <row r="23" spans="1:7" x14ac:dyDescent="0.25">
      <c r="B23" s="15"/>
      <c r="C23" s="16">
        <f>41+10*(B6-B5)/((B6-B5)+(B6-B7))</f>
        <v>48.18796992481203</v>
      </c>
      <c r="D23" s="17"/>
      <c r="E23" s="17"/>
      <c r="F23" s="17"/>
      <c r="G23" s="18"/>
    </row>
    <row r="25" spans="1:7" x14ac:dyDescent="0.25">
      <c r="B25" s="47" t="s">
        <v>21</v>
      </c>
      <c r="C25" s="48"/>
      <c r="D25" s="11"/>
    </row>
    <row r="26" spans="1:7" x14ac:dyDescent="0.25">
      <c r="B26" s="12"/>
      <c r="C26" s="13"/>
      <c r="D26" s="14"/>
    </row>
    <row r="27" spans="1:7" x14ac:dyDescent="0.25">
      <c r="B27" s="12"/>
      <c r="C27" s="13" t="s">
        <v>23</v>
      </c>
      <c r="D27" s="14" t="s">
        <v>24</v>
      </c>
    </row>
    <row r="28" spans="1:7" x14ac:dyDescent="0.25">
      <c r="B28" s="15"/>
      <c r="C28" s="19">
        <f>41+10*((1/2*B12-G5)/B6)</f>
        <v>47.234516928158548</v>
      </c>
      <c r="D28" s="18"/>
    </row>
    <row r="30" spans="1:7" x14ac:dyDescent="0.25">
      <c r="A30" s="39" t="s">
        <v>25</v>
      </c>
      <c r="B30" s="39"/>
      <c r="C30" s="39"/>
    </row>
    <row r="32" spans="1:7" x14ac:dyDescent="0.25">
      <c r="B32" s="40" t="s">
        <v>26</v>
      </c>
      <c r="C32" s="41"/>
      <c r="D32" s="41"/>
      <c r="E32" s="41"/>
      <c r="F32" s="9">
        <f>I12/B12</f>
        <v>12.124473742209355</v>
      </c>
    </row>
    <row r="34" spans="2:6" x14ac:dyDescent="0.25">
      <c r="B34" s="34" t="s">
        <v>31</v>
      </c>
      <c r="C34" s="35"/>
      <c r="D34" s="9">
        <f>M12/B12</f>
        <v>237.3773990210718</v>
      </c>
    </row>
    <row r="36" spans="2:6" x14ac:dyDescent="0.25">
      <c r="B36" s="34" t="s">
        <v>32</v>
      </c>
      <c r="C36" s="35"/>
      <c r="D36" s="35"/>
      <c r="E36" s="35"/>
      <c r="F36" s="9">
        <f>SQRT(D34)</f>
        <v>15.407056792946269</v>
      </c>
    </row>
    <row r="38" spans="2:6" x14ac:dyDescent="0.25">
      <c r="B38" s="34" t="s">
        <v>33</v>
      </c>
      <c r="C38" s="35"/>
      <c r="D38" s="9">
        <f>F36/D17*100</f>
        <v>33.394242194453604</v>
      </c>
    </row>
  </sheetData>
  <mergeCells count="69">
    <mergeCell ref="B6:C6"/>
    <mergeCell ref="B1:C1"/>
    <mergeCell ref="B2:C2"/>
    <mergeCell ref="B3:C3"/>
    <mergeCell ref="B4:C4"/>
    <mergeCell ref="B5:C5"/>
    <mergeCell ref="A15:D15"/>
    <mergeCell ref="D1:E1"/>
    <mergeCell ref="D2:E2"/>
    <mergeCell ref="D3:E3"/>
    <mergeCell ref="D4:E4"/>
    <mergeCell ref="D5:E5"/>
    <mergeCell ref="D6:E6"/>
    <mergeCell ref="D7:E7"/>
    <mergeCell ref="D8:E8"/>
    <mergeCell ref="D9:E9"/>
    <mergeCell ref="B7:C7"/>
    <mergeCell ref="B8:C8"/>
    <mergeCell ref="B9:C9"/>
    <mergeCell ref="B10:C10"/>
    <mergeCell ref="B11:C11"/>
    <mergeCell ref="B12:C12"/>
    <mergeCell ref="A30:C30"/>
    <mergeCell ref="B32:E32"/>
    <mergeCell ref="I1:J1"/>
    <mergeCell ref="K1:L1"/>
    <mergeCell ref="M1:N1"/>
    <mergeCell ref="I2:J2"/>
    <mergeCell ref="I3:J3"/>
    <mergeCell ref="I4:J4"/>
    <mergeCell ref="I5:J5"/>
    <mergeCell ref="I6:J6"/>
    <mergeCell ref="D10:E10"/>
    <mergeCell ref="D11:E11"/>
    <mergeCell ref="D12:E12"/>
    <mergeCell ref="B17:C17"/>
    <mergeCell ref="B19:D19"/>
    <mergeCell ref="B25:C25"/>
    <mergeCell ref="I8:J8"/>
    <mergeCell ref="I9:J9"/>
    <mergeCell ref="I10:J10"/>
    <mergeCell ref="I11:J11"/>
    <mergeCell ref="I12:J12"/>
    <mergeCell ref="K2:L2"/>
    <mergeCell ref="K3:L3"/>
    <mergeCell ref="K4:L4"/>
    <mergeCell ref="K5:L5"/>
    <mergeCell ref="K6:L6"/>
    <mergeCell ref="M2:N2"/>
    <mergeCell ref="M3:N3"/>
    <mergeCell ref="M4:N4"/>
    <mergeCell ref="M5:N5"/>
    <mergeCell ref="M6:N6"/>
    <mergeCell ref="B34:C34"/>
    <mergeCell ref="B36:E36"/>
    <mergeCell ref="B38:C38"/>
    <mergeCell ref="M7:N7"/>
    <mergeCell ref="M8:N8"/>
    <mergeCell ref="M9:N9"/>
    <mergeCell ref="M10:N10"/>
    <mergeCell ref="M11:N11"/>
    <mergeCell ref="M12:N12"/>
    <mergeCell ref="K8:L8"/>
    <mergeCell ref="K9:L9"/>
    <mergeCell ref="K10:L10"/>
    <mergeCell ref="K11:L11"/>
    <mergeCell ref="K12:L12"/>
    <mergeCell ref="K7:L7"/>
    <mergeCell ref="I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19" workbookViewId="0">
      <selection activeCell="E34" sqref="E34"/>
    </sheetView>
  </sheetViews>
  <sheetFormatPr defaultRowHeight="15" x14ac:dyDescent="0.25"/>
  <cols>
    <col min="5" max="5" width="10.5703125" bestFit="1" customWidth="1"/>
  </cols>
  <sheetData>
    <row r="1" spans="1:15" x14ac:dyDescent="0.25">
      <c r="A1" s="7" t="s">
        <v>34</v>
      </c>
      <c r="B1" s="52" t="s">
        <v>35</v>
      </c>
      <c r="C1" s="52"/>
      <c r="D1" s="53" t="s">
        <v>36</v>
      </c>
      <c r="E1" s="54"/>
      <c r="F1" s="7" t="s">
        <v>15</v>
      </c>
      <c r="G1" s="21" t="s">
        <v>27</v>
      </c>
      <c r="H1" s="42" t="s">
        <v>29</v>
      </c>
      <c r="I1" s="42"/>
      <c r="J1" s="43" t="s">
        <v>30</v>
      </c>
      <c r="K1" s="43"/>
      <c r="L1" s="44" t="s">
        <v>37</v>
      </c>
      <c r="M1" s="44"/>
      <c r="N1" s="44" t="s">
        <v>38</v>
      </c>
      <c r="O1" s="44"/>
    </row>
    <row r="2" spans="1:15" x14ac:dyDescent="0.25">
      <c r="A2" s="1" t="s">
        <v>39</v>
      </c>
      <c r="B2" s="55">
        <v>43</v>
      </c>
      <c r="C2" s="55"/>
      <c r="D2" s="56">
        <v>5</v>
      </c>
      <c r="E2" s="57"/>
      <c r="F2" s="1">
        <f>D2*B2</f>
        <v>215</v>
      </c>
      <c r="G2" s="1">
        <f>D2-D$15</f>
        <v>-41.136866059817947</v>
      </c>
      <c r="H2" s="58">
        <f>G2^2</f>
        <v>1692.2417492234017</v>
      </c>
      <c r="I2" s="58"/>
      <c r="J2" s="34">
        <f t="shared" ref="J2:J11" si="0">H2*B2</f>
        <v>72766.395216606266</v>
      </c>
      <c r="K2" s="36"/>
      <c r="L2" s="51">
        <f>G2^3*B2</f>
        <v>-2993381.4536813092</v>
      </c>
      <c r="M2" s="51"/>
      <c r="N2" s="51">
        <f>G2^4*B2</f>
        <v>123138331.92603117</v>
      </c>
      <c r="O2" s="51"/>
    </row>
    <row r="3" spans="1:15" x14ac:dyDescent="0.25">
      <c r="A3" s="2" t="s">
        <v>40</v>
      </c>
      <c r="B3" s="55">
        <v>162</v>
      </c>
      <c r="C3" s="55"/>
      <c r="D3" s="56">
        <v>15.5</v>
      </c>
      <c r="E3" s="57"/>
      <c r="F3" s="1">
        <f t="shared" ref="F3:F11" si="1">D3*B3</f>
        <v>2511</v>
      </c>
      <c r="G3" s="1">
        <f t="shared" ref="G3:G11" si="2">D3-D$15</f>
        <v>-30.636866059817947</v>
      </c>
      <c r="H3" s="59">
        <f t="shared" ref="H3:H11" si="3">G3^2</f>
        <v>938.6175619672249</v>
      </c>
      <c r="I3" s="60"/>
      <c r="J3" s="34">
        <f t="shared" si="0"/>
        <v>152056.04503869044</v>
      </c>
      <c r="K3" s="36"/>
      <c r="L3" s="51">
        <f t="shared" ref="L3:L11" si="4">G3^3*B3</f>
        <v>-4658520.6854360038</v>
      </c>
      <c r="M3" s="51"/>
      <c r="N3" s="51">
        <f t="shared" ref="N3:N11" si="5">G3^4*B3</f>
        <v>142722474.27659416</v>
      </c>
      <c r="O3" s="51"/>
    </row>
    <row r="4" spans="1:15" x14ac:dyDescent="0.25">
      <c r="A4" s="1" t="s">
        <v>41</v>
      </c>
      <c r="B4" s="55">
        <v>614</v>
      </c>
      <c r="C4" s="55"/>
      <c r="D4" s="56">
        <v>25.5</v>
      </c>
      <c r="E4" s="57"/>
      <c r="F4" s="1">
        <f t="shared" si="1"/>
        <v>15657</v>
      </c>
      <c r="G4" s="1">
        <f t="shared" si="2"/>
        <v>-20.636866059817947</v>
      </c>
      <c r="H4" s="59">
        <f t="shared" si="3"/>
        <v>425.88024077086595</v>
      </c>
      <c r="I4" s="60"/>
      <c r="J4" s="34">
        <f t="shared" si="0"/>
        <v>261490.4678333117</v>
      </c>
      <c r="K4" s="36"/>
      <c r="L4" s="51">
        <f t="shared" si="4"/>
        <v>-5396343.7605951866</v>
      </c>
      <c r="M4" s="51"/>
      <c r="N4" s="51">
        <f t="shared" si="5"/>
        <v>111363623.40013717</v>
      </c>
      <c r="O4" s="51"/>
    </row>
    <row r="5" spans="1:15" x14ac:dyDescent="0.25">
      <c r="A5" s="1" t="s">
        <v>42</v>
      </c>
      <c r="B5" s="55">
        <v>733</v>
      </c>
      <c r="C5" s="55"/>
      <c r="D5" s="56">
        <v>35.5</v>
      </c>
      <c r="E5" s="57"/>
      <c r="F5" s="1">
        <f t="shared" si="1"/>
        <v>26021.5</v>
      </c>
      <c r="G5" s="1">
        <f t="shared" si="2"/>
        <v>-10.636866059817947</v>
      </c>
      <c r="H5" s="59">
        <f t="shared" si="3"/>
        <v>113.14291957450699</v>
      </c>
      <c r="I5" s="60"/>
      <c r="J5" s="34">
        <f t="shared" si="0"/>
        <v>82933.760048113618</v>
      </c>
      <c r="K5" s="36"/>
      <c r="L5" s="51">
        <f t="shared" si="4"/>
        <v>-882155.29746886552</v>
      </c>
      <c r="M5" s="51"/>
      <c r="N5" s="51">
        <f t="shared" si="5"/>
        <v>9383367.7431351803</v>
      </c>
      <c r="O5" s="51"/>
    </row>
    <row r="6" spans="1:15" x14ac:dyDescent="0.25">
      <c r="A6" s="1" t="s">
        <v>43</v>
      </c>
      <c r="B6" s="55">
        <v>1211</v>
      </c>
      <c r="C6" s="55"/>
      <c r="D6" s="56">
        <v>45.5</v>
      </c>
      <c r="E6" s="57"/>
      <c r="F6" s="1">
        <f t="shared" si="1"/>
        <v>55100.5</v>
      </c>
      <c r="G6" s="1">
        <f t="shared" si="2"/>
        <v>-0.63686605981794742</v>
      </c>
      <c r="H6" s="59">
        <f t="shared" si="3"/>
        <v>0.4055983781480374</v>
      </c>
      <c r="I6" s="60"/>
      <c r="J6" s="34">
        <f t="shared" si="0"/>
        <v>491.1796359372733</v>
      </c>
      <c r="K6" s="36"/>
      <c r="L6" s="51">
        <f t="shared" si="4"/>
        <v>-312.81563940218513</v>
      </c>
      <c r="M6" s="51"/>
      <c r="N6" s="51">
        <f t="shared" si="5"/>
        <v>199.22166371550151</v>
      </c>
      <c r="O6" s="51"/>
    </row>
    <row r="7" spans="1:15" x14ac:dyDescent="0.25">
      <c r="A7" s="1" t="s">
        <v>44</v>
      </c>
      <c r="B7" s="55">
        <v>1024</v>
      </c>
      <c r="C7" s="55"/>
      <c r="D7" s="56">
        <v>55.5</v>
      </c>
      <c r="E7" s="57"/>
      <c r="F7" s="1">
        <f t="shared" si="1"/>
        <v>56832</v>
      </c>
      <c r="G7" s="1">
        <f t="shared" si="2"/>
        <v>9.3631339401820526</v>
      </c>
      <c r="H7" s="59">
        <f t="shared" si="3"/>
        <v>87.668277181789094</v>
      </c>
      <c r="I7" s="60"/>
      <c r="J7" s="34">
        <f t="shared" si="0"/>
        <v>89772.315834152032</v>
      </c>
      <c r="K7" s="36"/>
      <c r="L7" s="51">
        <f t="shared" si="4"/>
        <v>840550.21727549157</v>
      </c>
      <c r="M7" s="51"/>
      <c r="N7" s="51">
        <f t="shared" si="5"/>
        <v>7870184.2677995544</v>
      </c>
      <c r="O7" s="51"/>
    </row>
    <row r="8" spans="1:15" x14ac:dyDescent="0.25">
      <c r="A8" s="1" t="s">
        <v>45</v>
      </c>
      <c r="B8" s="55">
        <v>634</v>
      </c>
      <c r="C8" s="55"/>
      <c r="D8" s="56">
        <v>65.5</v>
      </c>
      <c r="E8" s="57"/>
      <c r="F8" s="1">
        <f t="shared" si="1"/>
        <v>41527</v>
      </c>
      <c r="G8" s="1">
        <f t="shared" si="2"/>
        <v>19.363133940182053</v>
      </c>
      <c r="H8" s="59">
        <f t="shared" si="3"/>
        <v>374.93095598543016</v>
      </c>
      <c r="I8" s="60"/>
      <c r="J8" s="34">
        <f t="shared" si="0"/>
        <v>237706.22609476271</v>
      </c>
      <c r="K8" s="36"/>
      <c r="L8" s="51">
        <f t="shared" si="4"/>
        <v>4602737.4942880888</v>
      </c>
      <c r="M8" s="51"/>
      <c r="N8" s="51">
        <f t="shared" si="5"/>
        <v>89123422.593398184</v>
      </c>
      <c r="O8" s="51"/>
    </row>
    <row r="9" spans="1:15" x14ac:dyDescent="0.25">
      <c r="A9" s="1" t="s">
        <v>46</v>
      </c>
      <c r="B9" s="55">
        <v>156</v>
      </c>
      <c r="C9" s="55"/>
      <c r="D9" s="56">
        <v>75.5</v>
      </c>
      <c r="E9" s="57"/>
      <c r="F9" s="1">
        <f t="shared" si="1"/>
        <v>11778</v>
      </c>
      <c r="G9" s="1">
        <f t="shared" si="2"/>
        <v>29.363133940182053</v>
      </c>
      <c r="H9" s="59">
        <f t="shared" si="3"/>
        <v>862.19363478907121</v>
      </c>
      <c r="I9" s="60"/>
      <c r="J9" s="34">
        <f t="shared" si="0"/>
        <v>134502.20702709511</v>
      </c>
      <c r="K9" s="36"/>
      <c r="L9" s="51">
        <f t="shared" si="4"/>
        <v>3949406.320186689</v>
      </c>
      <c r="M9" s="51"/>
      <c r="N9" s="51">
        <f t="shared" si="5"/>
        <v>115966946.7638433</v>
      </c>
      <c r="O9" s="51"/>
    </row>
    <row r="10" spans="1:15" x14ac:dyDescent="0.25">
      <c r="A10" s="1" t="s">
        <v>47</v>
      </c>
      <c r="B10" s="55">
        <v>30</v>
      </c>
      <c r="C10" s="55"/>
      <c r="D10" s="56">
        <v>85.5</v>
      </c>
      <c r="E10" s="57"/>
      <c r="F10" s="1">
        <f t="shared" si="1"/>
        <v>2565</v>
      </c>
      <c r="G10" s="1">
        <f t="shared" si="2"/>
        <v>39.363133940182053</v>
      </c>
      <c r="H10" s="59">
        <f t="shared" si="3"/>
        <v>1549.4563135927121</v>
      </c>
      <c r="I10" s="60"/>
      <c r="J10" s="34">
        <f t="shared" si="0"/>
        <v>46483.689407781363</v>
      </c>
      <c r="K10" s="36"/>
      <c r="L10" s="51">
        <f t="shared" si="4"/>
        <v>1829743.6921923195</v>
      </c>
      <c r="M10" s="51"/>
      <c r="N10" s="51">
        <f t="shared" si="5"/>
        <v>72024446.031969517</v>
      </c>
      <c r="O10" s="51"/>
    </row>
    <row r="11" spans="1:15" x14ac:dyDescent="0.25">
      <c r="A11" s="1" t="s">
        <v>48</v>
      </c>
      <c r="B11" s="55">
        <v>7</v>
      </c>
      <c r="C11" s="55"/>
      <c r="D11" s="56">
        <v>95.5</v>
      </c>
      <c r="E11" s="57"/>
      <c r="F11" s="1">
        <f t="shared" si="1"/>
        <v>668.5</v>
      </c>
      <c r="G11" s="1">
        <f t="shared" si="2"/>
        <v>49.363133940182053</v>
      </c>
      <c r="H11" s="59">
        <f t="shared" si="3"/>
        <v>2436.7189923963533</v>
      </c>
      <c r="I11" s="60"/>
      <c r="J11" s="34">
        <f t="shared" si="0"/>
        <v>17057.032946774474</v>
      </c>
      <c r="K11" s="36"/>
      <c r="L11" s="51">
        <f t="shared" si="4"/>
        <v>841988.60197372641</v>
      </c>
      <c r="M11" s="51"/>
      <c r="N11" s="51">
        <f t="shared" si="5"/>
        <v>41563196.135335691</v>
      </c>
      <c r="O11" s="51"/>
    </row>
    <row r="12" spans="1:15" x14ac:dyDescent="0.25">
      <c r="A12" s="4" t="s">
        <v>12</v>
      </c>
      <c r="B12" s="62">
        <f>SUM(B2:C11)</f>
        <v>4614</v>
      </c>
      <c r="C12" s="62"/>
      <c r="D12" s="63"/>
      <c r="E12" s="64"/>
      <c r="F12" s="4">
        <f>SUM(F2:F11)</f>
        <v>212875.5</v>
      </c>
      <c r="G12" s="4"/>
      <c r="H12" s="65"/>
      <c r="I12" s="65"/>
      <c r="J12" s="37">
        <f>SUM(J2:K11)</f>
        <v>1095259.3190832252</v>
      </c>
      <c r="K12" s="38"/>
      <c r="L12" s="44">
        <f>SUM(L2:M11)</f>
        <v>-1866287.6869044518</v>
      </c>
      <c r="M12" s="44"/>
      <c r="N12" s="61">
        <f>SUM(N2:O11)</f>
        <v>713156192.35990763</v>
      </c>
      <c r="O12" s="61"/>
    </row>
    <row r="15" spans="1:15" x14ac:dyDescent="0.25">
      <c r="B15" s="68" t="s">
        <v>49</v>
      </c>
      <c r="C15" s="68"/>
      <c r="D15" s="5">
        <f>F12/B12</f>
        <v>46.136866059817947</v>
      </c>
    </row>
    <row r="17" spans="2:10" x14ac:dyDescent="0.25">
      <c r="B17" s="68" t="s">
        <v>50</v>
      </c>
      <c r="C17" s="68"/>
      <c r="D17" s="68"/>
      <c r="E17" s="68"/>
      <c r="F17" s="68"/>
      <c r="G17" s="24">
        <v>15.40705679</v>
      </c>
    </row>
    <row r="19" spans="2:10" x14ac:dyDescent="0.25">
      <c r="B19" s="39" t="s">
        <v>51</v>
      </c>
      <c r="C19" s="39"/>
      <c r="D19" s="39"/>
    </row>
    <row r="20" spans="2:10" x14ac:dyDescent="0.25">
      <c r="C20" s="68" t="s">
        <v>52</v>
      </c>
      <c r="D20" s="68"/>
      <c r="E20" s="5">
        <f>J12/B12</f>
        <v>237.3773990210718</v>
      </c>
      <c r="F20" t="s">
        <v>53</v>
      </c>
    </row>
    <row r="22" spans="2:10" x14ac:dyDescent="0.25">
      <c r="C22" t="s">
        <v>54</v>
      </c>
      <c r="E22" s="5">
        <f>L12/B12</f>
        <v>-404.48367726581097</v>
      </c>
    </row>
    <row r="24" spans="2:10" x14ac:dyDescent="0.25">
      <c r="C24" s="69" t="s">
        <v>55</v>
      </c>
      <c r="D24" s="69"/>
      <c r="E24" s="25">
        <f>N12/B12</f>
        <v>154563.54407453569</v>
      </c>
    </row>
    <row r="27" spans="2:10" x14ac:dyDescent="0.25">
      <c r="B27" s="70" t="s">
        <v>56</v>
      </c>
      <c r="C27" s="70"/>
      <c r="D27" s="70"/>
      <c r="E27" s="70"/>
    </row>
    <row r="28" spans="2:10" x14ac:dyDescent="0.25">
      <c r="C28" s="71" t="s">
        <v>57</v>
      </c>
      <c r="D28" s="72"/>
      <c r="E28" s="26">
        <f>E22/G17^3</f>
        <v>-0.1105966444439528</v>
      </c>
      <c r="F28" s="10"/>
      <c r="G28" s="73" t="s">
        <v>58</v>
      </c>
      <c r="H28" s="73"/>
      <c r="I28" s="73"/>
      <c r="J28" s="11"/>
    </row>
    <row r="29" spans="2:10" x14ac:dyDescent="0.25">
      <c r="C29" s="12"/>
      <c r="D29" s="13"/>
      <c r="E29" s="13"/>
      <c r="F29" s="13"/>
      <c r="G29" s="13"/>
      <c r="H29" s="13"/>
      <c r="I29" s="13"/>
      <c r="J29" s="14"/>
    </row>
    <row r="30" spans="2:10" x14ac:dyDescent="0.25">
      <c r="C30" s="12"/>
      <c r="D30" s="27" t="s">
        <v>59</v>
      </c>
      <c r="E30" s="27"/>
      <c r="F30" s="13"/>
      <c r="G30" s="24">
        <f>SQRT(6/B12)</f>
        <v>3.6060922298730945E-2</v>
      </c>
      <c r="H30" s="13"/>
      <c r="I30" s="13"/>
      <c r="J30" s="14"/>
    </row>
    <row r="31" spans="2:10" x14ac:dyDescent="0.25">
      <c r="C31" s="12"/>
      <c r="D31" s="13"/>
      <c r="E31" s="13"/>
      <c r="F31" s="13"/>
      <c r="G31" s="13"/>
      <c r="H31" s="13"/>
      <c r="I31" s="13"/>
      <c r="J31" s="14"/>
    </row>
    <row r="32" spans="2:10" x14ac:dyDescent="0.25">
      <c r="C32" s="15"/>
      <c r="D32" s="74" t="s">
        <v>60</v>
      </c>
      <c r="E32" s="74"/>
      <c r="F32" s="74"/>
      <c r="G32" s="16">
        <f>ABS(E28)/G30</f>
        <v>3.0669388743793973</v>
      </c>
      <c r="H32" s="17" t="s">
        <v>61</v>
      </c>
      <c r="I32" s="17"/>
      <c r="J32" s="18"/>
    </row>
    <row r="34" spans="3:12" x14ac:dyDescent="0.25">
      <c r="C34" s="28" t="s">
        <v>62</v>
      </c>
      <c r="D34" s="10"/>
      <c r="E34" s="26">
        <f>E24/G17^4-3</f>
        <v>-0.25698404392829</v>
      </c>
      <c r="F34" s="75" t="s">
        <v>63</v>
      </c>
      <c r="G34" s="75"/>
      <c r="H34" s="75"/>
      <c r="I34" s="75"/>
      <c r="J34" s="75"/>
      <c r="K34" s="10"/>
      <c r="L34" s="11"/>
    </row>
    <row r="35" spans="3:12" x14ac:dyDescent="0.25">
      <c r="C35" s="12"/>
      <c r="D35" s="13"/>
      <c r="E35" s="13"/>
      <c r="F35" s="13"/>
      <c r="G35" s="13"/>
      <c r="H35" s="13"/>
      <c r="I35" s="13"/>
      <c r="J35" s="13"/>
      <c r="K35" s="13"/>
      <c r="L35" s="14"/>
    </row>
    <row r="36" spans="3:12" x14ac:dyDescent="0.25">
      <c r="C36" s="12"/>
      <c r="D36" s="76" t="s">
        <v>64</v>
      </c>
      <c r="E36" s="76"/>
      <c r="F36" s="24">
        <f>SQRT(24/B12)</f>
        <v>7.212184459746189E-2</v>
      </c>
      <c r="G36" s="13"/>
      <c r="H36" s="13"/>
      <c r="I36" s="13"/>
      <c r="J36" s="13"/>
      <c r="K36" s="13"/>
      <c r="L36" s="14"/>
    </row>
    <row r="37" spans="3:12" x14ac:dyDescent="0.25">
      <c r="C37" s="12"/>
      <c r="D37" s="13"/>
      <c r="E37" s="13"/>
      <c r="F37" s="13"/>
      <c r="G37" s="13"/>
      <c r="H37" s="13"/>
      <c r="I37" s="13"/>
      <c r="J37" s="13"/>
      <c r="K37" s="13"/>
      <c r="L37" s="14"/>
    </row>
    <row r="38" spans="3:12" x14ac:dyDescent="0.25">
      <c r="C38" s="15"/>
      <c r="D38" s="29" t="s">
        <v>65</v>
      </c>
      <c r="E38" s="29"/>
      <c r="F38" s="29"/>
      <c r="G38" s="16">
        <f>ABS(E34)/F36</f>
        <v>3.563192890622958</v>
      </c>
      <c r="H38" s="66" t="s">
        <v>66</v>
      </c>
      <c r="I38" s="66"/>
      <c r="J38" s="66"/>
      <c r="K38" s="66"/>
      <c r="L38" s="67"/>
    </row>
  </sheetData>
  <mergeCells count="84">
    <mergeCell ref="H38:L38"/>
    <mergeCell ref="B15:C15"/>
    <mergeCell ref="B17:F17"/>
    <mergeCell ref="B19:D19"/>
    <mergeCell ref="C20:D20"/>
    <mergeCell ref="C24:D24"/>
    <mergeCell ref="B27:E27"/>
    <mergeCell ref="C28:D28"/>
    <mergeCell ref="G28:I28"/>
    <mergeCell ref="D32:F32"/>
    <mergeCell ref="F34:J34"/>
    <mergeCell ref="D36:E36"/>
    <mergeCell ref="N12:O12"/>
    <mergeCell ref="B11:C11"/>
    <mergeCell ref="D11:E11"/>
    <mergeCell ref="H11:I11"/>
    <mergeCell ref="J11:K11"/>
    <mergeCell ref="L11:M11"/>
    <mergeCell ref="N11:O11"/>
    <mergeCell ref="B12:C12"/>
    <mergeCell ref="D12:E12"/>
    <mergeCell ref="H12:I12"/>
    <mergeCell ref="J12:K12"/>
    <mergeCell ref="L12:M12"/>
    <mergeCell ref="N10:O10"/>
    <mergeCell ref="B9:C9"/>
    <mergeCell ref="D9:E9"/>
    <mergeCell ref="H9:I9"/>
    <mergeCell ref="J9:K9"/>
    <mergeCell ref="L9:M9"/>
    <mergeCell ref="N9:O9"/>
    <mergeCell ref="B10:C10"/>
    <mergeCell ref="D10:E10"/>
    <mergeCell ref="H10:I10"/>
    <mergeCell ref="J10:K10"/>
    <mergeCell ref="L10:M10"/>
    <mergeCell ref="N8:O8"/>
    <mergeCell ref="B7:C7"/>
    <mergeCell ref="D7:E7"/>
    <mergeCell ref="H7:I7"/>
    <mergeCell ref="J7:K7"/>
    <mergeCell ref="L7:M7"/>
    <mergeCell ref="N7:O7"/>
    <mergeCell ref="B8:C8"/>
    <mergeCell ref="D8:E8"/>
    <mergeCell ref="H8:I8"/>
    <mergeCell ref="J8:K8"/>
    <mergeCell ref="L8:M8"/>
    <mergeCell ref="N6:O6"/>
    <mergeCell ref="B5:C5"/>
    <mergeCell ref="D5:E5"/>
    <mergeCell ref="H5:I5"/>
    <mergeCell ref="J5:K5"/>
    <mergeCell ref="L5:M5"/>
    <mergeCell ref="N5:O5"/>
    <mergeCell ref="B6:C6"/>
    <mergeCell ref="D6:E6"/>
    <mergeCell ref="H6:I6"/>
    <mergeCell ref="J6:K6"/>
    <mergeCell ref="L6:M6"/>
    <mergeCell ref="N4:O4"/>
    <mergeCell ref="B3:C3"/>
    <mergeCell ref="D3:E3"/>
    <mergeCell ref="H3:I3"/>
    <mergeCell ref="J3:K3"/>
    <mergeCell ref="L3:M3"/>
    <mergeCell ref="N3:O3"/>
    <mergeCell ref="B4:C4"/>
    <mergeCell ref="D4:E4"/>
    <mergeCell ref="H4:I4"/>
    <mergeCell ref="J4:K4"/>
    <mergeCell ref="L4:M4"/>
    <mergeCell ref="N2:O2"/>
    <mergeCell ref="B1:C1"/>
    <mergeCell ref="D1:E1"/>
    <mergeCell ref="H1:I1"/>
    <mergeCell ref="J1:K1"/>
    <mergeCell ref="L1:M1"/>
    <mergeCell ref="N1:O1"/>
    <mergeCell ref="B2:C2"/>
    <mergeCell ref="D2:E2"/>
    <mergeCell ref="H2:I2"/>
    <mergeCell ref="J2:K2"/>
    <mergeCell ref="L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5"/>
  <sheetViews>
    <sheetView topLeftCell="A13" workbookViewId="0">
      <selection activeCell="M18" sqref="M18"/>
    </sheetView>
  </sheetViews>
  <sheetFormatPr defaultRowHeight="15" x14ac:dyDescent="0.25"/>
  <sheetData>
    <row r="9" spans="2:11" x14ac:dyDescent="0.25">
      <c r="B9" s="33" t="s">
        <v>80</v>
      </c>
      <c r="C9" s="23"/>
      <c r="D9" s="23"/>
      <c r="E9" s="23"/>
      <c r="F9" s="23"/>
      <c r="G9" s="23"/>
      <c r="H9" s="11"/>
    </row>
    <row r="10" spans="2:11" x14ac:dyDescent="0.25">
      <c r="B10" s="81" t="s">
        <v>67</v>
      </c>
      <c r="C10" s="82"/>
      <c r="D10" s="82"/>
      <c r="E10" s="24" t="s">
        <v>68</v>
      </c>
      <c r="F10" s="83" t="s">
        <v>69</v>
      </c>
      <c r="G10" s="83"/>
      <c r="H10" s="14"/>
      <c r="J10" t="s">
        <v>81</v>
      </c>
      <c r="K10" t="s">
        <v>82</v>
      </c>
    </row>
    <row r="11" spans="2:11" x14ac:dyDescent="0.25">
      <c r="B11" s="12"/>
      <c r="C11" s="13"/>
      <c r="D11" s="13"/>
      <c r="E11" s="13"/>
      <c r="F11" s="13"/>
      <c r="G11" s="13"/>
      <c r="H11" s="14"/>
      <c r="J11" t="s">
        <v>83</v>
      </c>
    </row>
    <row r="12" spans="2:11" x14ac:dyDescent="0.25">
      <c r="B12" s="30" t="s">
        <v>70</v>
      </c>
      <c r="C12" s="24">
        <v>4000</v>
      </c>
      <c r="D12" s="13"/>
      <c r="E12" s="13"/>
      <c r="F12" s="13"/>
      <c r="G12" s="13"/>
      <c r="H12" s="14"/>
    </row>
    <row r="13" spans="2:11" x14ac:dyDescent="0.25">
      <c r="B13" s="12"/>
      <c r="C13" s="13"/>
      <c r="D13" s="13"/>
      <c r="E13" s="13"/>
      <c r="F13" s="13"/>
      <c r="G13" s="13"/>
      <c r="H13" s="14"/>
      <c r="J13">
        <f>SQRT(C16/20000*(1-20000/40000))</f>
        <v>2.5</v>
      </c>
      <c r="K13" t="s">
        <v>84</v>
      </c>
    </row>
    <row r="14" spans="2:11" x14ac:dyDescent="0.25">
      <c r="B14" s="31" t="s">
        <v>71</v>
      </c>
      <c r="C14" s="32"/>
      <c r="D14" s="32"/>
      <c r="E14" s="32"/>
      <c r="F14" s="24"/>
      <c r="G14" s="24">
        <v>500</v>
      </c>
      <c r="H14" s="14"/>
    </row>
    <row r="15" spans="2:11" x14ac:dyDescent="0.25">
      <c r="B15" s="12"/>
      <c r="C15" s="13"/>
      <c r="D15" s="13"/>
      <c r="E15" s="13"/>
      <c r="F15" s="13"/>
      <c r="G15" s="13"/>
      <c r="H15" s="14"/>
    </row>
    <row r="16" spans="2:11" x14ac:dyDescent="0.25">
      <c r="B16" s="30" t="s">
        <v>72</v>
      </c>
      <c r="C16" s="24">
        <f>G14^2</f>
        <v>250000</v>
      </c>
      <c r="D16" s="13"/>
      <c r="E16" s="13"/>
      <c r="F16" s="13"/>
      <c r="G16" s="13"/>
      <c r="H16" s="14"/>
    </row>
    <row r="17" spans="2:8" x14ac:dyDescent="0.25">
      <c r="B17" s="12"/>
      <c r="C17" s="13"/>
      <c r="D17" s="13"/>
      <c r="E17" s="13"/>
      <c r="F17" s="13"/>
      <c r="G17" s="13"/>
      <c r="H17" s="14"/>
    </row>
    <row r="18" spans="2:8" x14ac:dyDescent="0.25">
      <c r="B18" s="77" t="s">
        <v>73</v>
      </c>
      <c r="C18" s="78"/>
      <c r="D18" s="78"/>
      <c r="E18" s="78"/>
      <c r="F18" s="78"/>
      <c r="G18" s="24">
        <f>SQRT(C16/8000*(1-8000/40000))</f>
        <v>5</v>
      </c>
      <c r="H18" s="14"/>
    </row>
    <row r="19" spans="2:8" x14ac:dyDescent="0.25">
      <c r="B19" s="12"/>
      <c r="C19" s="13"/>
      <c r="D19" s="13"/>
      <c r="E19" s="13"/>
      <c r="F19" s="13"/>
      <c r="G19" s="13"/>
      <c r="H19" s="14"/>
    </row>
    <row r="20" spans="2:8" x14ac:dyDescent="0.25">
      <c r="B20" s="77" t="s">
        <v>74</v>
      </c>
      <c r="C20" s="78"/>
      <c r="D20" s="78"/>
      <c r="E20" s="78"/>
      <c r="F20" s="13"/>
      <c r="G20" s="13"/>
      <c r="H20" s="14"/>
    </row>
    <row r="21" spans="2:8" x14ac:dyDescent="0.25">
      <c r="B21" s="12"/>
      <c r="C21" s="13"/>
      <c r="D21" s="13"/>
      <c r="E21" s="13"/>
      <c r="F21" s="13"/>
      <c r="G21" s="13"/>
      <c r="H21" s="14"/>
    </row>
    <row r="22" spans="2:8" x14ac:dyDescent="0.25">
      <c r="B22" s="79" t="s">
        <v>75</v>
      </c>
      <c r="C22" s="80"/>
      <c r="D22" s="80"/>
      <c r="E22" s="80"/>
      <c r="F22" s="80"/>
      <c r="G22" s="13"/>
      <c r="H22" s="14"/>
    </row>
    <row r="23" spans="2:8" x14ac:dyDescent="0.25">
      <c r="B23" s="12"/>
      <c r="C23" s="13"/>
      <c r="D23" s="13"/>
      <c r="E23" s="13"/>
      <c r="F23" s="13"/>
      <c r="G23" s="13" t="s">
        <v>77</v>
      </c>
      <c r="H23" s="14" t="s">
        <v>78</v>
      </c>
    </row>
    <row r="24" spans="2:8" x14ac:dyDescent="0.25">
      <c r="B24" s="79" t="s">
        <v>76</v>
      </c>
      <c r="C24" s="80"/>
      <c r="D24" s="80"/>
      <c r="E24" s="80"/>
      <c r="F24" s="80"/>
      <c r="G24" s="13" t="s">
        <v>79</v>
      </c>
      <c r="H24" s="14"/>
    </row>
    <row r="25" spans="2:8" x14ac:dyDescent="0.25">
      <c r="B25" s="15"/>
      <c r="C25" s="17"/>
      <c r="D25" s="17"/>
      <c r="E25" s="17"/>
      <c r="F25" s="17"/>
      <c r="G25" s="17"/>
      <c r="H25" s="18"/>
    </row>
  </sheetData>
  <mergeCells count="6">
    <mergeCell ref="B20:E20"/>
    <mergeCell ref="B22:F22"/>
    <mergeCell ref="B24:F24"/>
    <mergeCell ref="B10:D10"/>
    <mergeCell ref="F10:G10"/>
    <mergeCell ref="B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K11" sqref="K11"/>
    </sheetView>
  </sheetViews>
  <sheetFormatPr defaultRowHeight="15" x14ac:dyDescent="0.25"/>
  <sheetData>
    <row r="1" spans="1:11" x14ac:dyDescent="0.25">
      <c r="A1" s="22" t="s">
        <v>85</v>
      </c>
      <c r="B1" s="22">
        <v>30</v>
      </c>
    </row>
    <row r="2" spans="1:11" x14ac:dyDescent="0.25">
      <c r="A2" s="22" t="s">
        <v>86</v>
      </c>
      <c r="B2" s="22">
        <v>50</v>
      </c>
    </row>
    <row r="4" spans="1:11" x14ac:dyDescent="0.25">
      <c r="A4" s="70" t="s">
        <v>87</v>
      </c>
      <c r="B4" s="70"/>
      <c r="C4" s="22">
        <v>7</v>
      </c>
      <c r="D4" s="22" t="s">
        <v>93</v>
      </c>
      <c r="E4" s="22">
        <v>49</v>
      </c>
    </row>
    <row r="5" spans="1:11" x14ac:dyDescent="0.25">
      <c r="A5" s="70" t="s">
        <v>88</v>
      </c>
      <c r="B5" s="70"/>
      <c r="C5" s="22">
        <v>14</v>
      </c>
      <c r="D5" s="22" t="s">
        <v>94</v>
      </c>
      <c r="E5" s="22">
        <f>C5^2</f>
        <v>196</v>
      </c>
    </row>
    <row r="7" spans="1:11" x14ac:dyDescent="0.25">
      <c r="A7" s="22" t="s">
        <v>89</v>
      </c>
      <c r="B7" s="22">
        <v>0.8</v>
      </c>
    </row>
    <row r="9" spans="1:11" x14ac:dyDescent="0.25">
      <c r="A9" s="39" t="s">
        <v>90</v>
      </c>
      <c r="B9" s="39"/>
      <c r="C9" s="22">
        <f>SQRT(C4^2+C5^2+2*B7*C4*C5)</f>
        <v>20.044949488586894</v>
      </c>
      <c r="E9">
        <f>SQRT(C4^2+C5^2+2*0.7*C4*C5)</f>
        <v>19.549936061276519</v>
      </c>
      <c r="F9" s="68" t="s">
        <v>95</v>
      </c>
      <c r="G9" s="68"/>
      <c r="H9" s="68"/>
      <c r="I9" s="68"/>
      <c r="J9" s="68"/>
      <c r="K9" s="68"/>
    </row>
    <row r="10" spans="1:11" x14ac:dyDescent="0.25">
      <c r="A10" s="22" t="s">
        <v>92</v>
      </c>
      <c r="B10" s="22">
        <f>C9^2</f>
        <v>401.8</v>
      </c>
    </row>
    <row r="13" spans="1:11" x14ac:dyDescent="0.25">
      <c r="A13" s="22" t="s">
        <v>91</v>
      </c>
      <c r="B13" s="22">
        <f>B7*C4*C5</f>
        <v>78.400000000000006</v>
      </c>
    </row>
  </sheetData>
  <mergeCells count="4">
    <mergeCell ref="A4:B4"/>
    <mergeCell ref="A5:B5"/>
    <mergeCell ref="A9:B9"/>
    <mergeCell ref="F9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1.1.1 и 1.1.2</vt:lpstr>
      <vt:lpstr>Задание 1.1.3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2020-10-18T15:29:12Z</dcterms:modified>
</cp:coreProperties>
</file>