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_video_\_product_\润欧\"/>
    </mc:Choice>
  </mc:AlternateContent>
  <xr:revisionPtr revIDLastSave="0" documentId="13_ncr:1_{E2B49259-97C3-4F42-BF14-F5599CFDA82A}" xr6:coauthVersionLast="47" xr6:coauthVersionMax="47" xr10:uidLastSave="{00000000-0000-0000-0000-000000000000}"/>
  <bookViews>
    <workbookView xWindow="-103" yWindow="-103" windowWidth="33120" windowHeight="18120" xr2:uid="{A1035668-96FD-4567-8AB6-476E54D5DE6A}"/>
  </bookViews>
  <sheets>
    <sheet name="Sheet1" sheetId="1" r:id="rId1"/>
  </sheets>
  <definedNames>
    <definedName name="_xlnm._FilterDatabase" localSheetId="0" hidden="1">Sheet1!$A$1:$W$51</definedName>
    <definedName name="solver_adj" localSheetId="0" hidden="1">Sheet1!$AC$3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Sheet1!$AC$5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50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50" i="1" l="1"/>
  <c r="R50" i="1"/>
  <c r="S50" i="1"/>
  <c r="I50" i="1"/>
  <c r="Q50" i="1" s="1"/>
  <c r="P38" i="1"/>
  <c r="R38" i="1"/>
  <c r="S38" i="1"/>
  <c r="I38" i="1"/>
  <c r="Q38" i="1" s="1"/>
  <c r="P42" i="1"/>
  <c r="R42" i="1"/>
  <c r="S42" i="1"/>
  <c r="I42" i="1"/>
  <c r="Q42" i="1" s="1"/>
  <c r="P48" i="1"/>
  <c r="R48" i="1"/>
  <c r="S48" i="1"/>
  <c r="I48" i="1"/>
  <c r="Q48" i="1" s="1"/>
  <c r="I30" i="1"/>
  <c r="P30" i="1"/>
  <c r="R30" i="1"/>
  <c r="S30" i="1"/>
  <c r="Q30" i="1"/>
  <c r="P13" i="1"/>
  <c r="R13" i="1"/>
  <c r="S13" i="1"/>
  <c r="I13" i="1"/>
  <c r="Q13" i="1" s="1"/>
  <c r="P27" i="1"/>
  <c r="R27" i="1"/>
  <c r="S27" i="1"/>
  <c r="I27" i="1"/>
  <c r="Q27" i="1" s="1"/>
  <c r="P49" i="1"/>
  <c r="Q49" i="1"/>
  <c r="R49" i="1"/>
  <c r="S49" i="1"/>
  <c r="I49" i="1"/>
  <c r="P24" i="1"/>
  <c r="R24" i="1"/>
  <c r="S24" i="1"/>
  <c r="I24" i="1"/>
  <c r="Q24" i="1" s="1"/>
  <c r="P44" i="1"/>
  <c r="R44" i="1"/>
  <c r="S44" i="1"/>
  <c r="I44" i="1"/>
  <c r="Q44" i="1" s="1"/>
  <c r="P51" i="1"/>
  <c r="R51" i="1"/>
  <c r="S51" i="1"/>
  <c r="I76" i="1"/>
  <c r="I40" i="1"/>
  <c r="I41" i="1"/>
  <c r="Q41" i="1" s="1"/>
  <c r="I45" i="1"/>
  <c r="I46" i="1"/>
  <c r="I51" i="1"/>
  <c r="Q51" i="1" s="1"/>
  <c r="P46" i="1"/>
  <c r="Q46" i="1"/>
  <c r="R46" i="1"/>
  <c r="S46" i="1"/>
  <c r="R45" i="1"/>
  <c r="Q45" i="1"/>
  <c r="S45" i="1"/>
  <c r="P45" i="1"/>
  <c r="P41" i="1"/>
  <c r="R41" i="1"/>
  <c r="S41" i="1"/>
  <c r="P40" i="1"/>
  <c r="Q40" i="1"/>
  <c r="R40" i="1"/>
  <c r="S40" i="1"/>
  <c r="P33" i="1"/>
  <c r="R33" i="1"/>
  <c r="S33" i="1"/>
  <c r="I33" i="1"/>
  <c r="Q33" i="1" s="1"/>
  <c r="P25" i="1"/>
  <c r="R25" i="1"/>
  <c r="S25" i="1"/>
  <c r="I25" i="1"/>
  <c r="Q25" i="1" s="1"/>
  <c r="P21" i="1"/>
  <c r="R21" i="1"/>
  <c r="S21" i="1"/>
  <c r="I21" i="1"/>
  <c r="Q21" i="1" s="1"/>
  <c r="P14" i="1"/>
  <c r="R14" i="1"/>
  <c r="S14" i="1"/>
  <c r="I14" i="1"/>
  <c r="Q14" i="1" s="1"/>
  <c r="P18" i="1"/>
  <c r="R18" i="1"/>
  <c r="S18" i="1"/>
  <c r="I18" i="1"/>
  <c r="Q18" i="1" s="1"/>
  <c r="P6" i="1"/>
  <c r="R6" i="1"/>
  <c r="S6" i="1"/>
  <c r="I6" i="1"/>
  <c r="Q6" i="1" s="1"/>
  <c r="S70" i="1"/>
  <c r="S73" i="1"/>
  <c r="S72" i="1"/>
  <c r="S74" i="1"/>
  <c r="S75" i="1"/>
  <c r="S76" i="1"/>
  <c r="S57" i="1"/>
  <c r="S59" i="1"/>
  <c r="S28" i="1"/>
  <c r="S55" i="1"/>
  <c r="S54" i="1"/>
  <c r="S53" i="1"/>
  <c r="S58" i="1"/>
  <c r="S62" i="1"/>
  <c r="S63" i="1"/>
  <c r="S60" i="1"/>
  <c r="S66" i="1"/>
  <c r="S61" i="1"/>
  <c r="S65" i="1"/>
  <c r="S67" i="1"/>
  <c r="S68" i="1"/>
  <c r="S64" i="1"/>
  <c r="S69" i="1"/>
  <c r="S71" i="1"/>
  <c r="S32" i="1"/>
  <c r="S31" i="1"/>
  <c r="S34" i="1"/>
  <c r="S36" i="1"/>
  <c r="S35" i="1"/>
  <c r="S37" i="1"/>
  <c r="S39" i="1"/>
  <c r="S43" i="1"/>
  <c r="S47" i="1"/>
  <c r="S52" i="1"/>
  <c r="S56" i="1"/>
  <c r="S3" i="1"/>
  <c r="S4" i="1"/>
  <c r="S5" i="1"/>
  <c r="S7" i="1"/>
  <c r="S8" i="1"/>
  <c r="S10" i="1"/>
  <c r="S9" i="1"/>
  <c r="S11" i="1"/>
  <c r="S12" i="1"/>
  <c r="S15" i="1"/>
  <c r="S17" i="1"/>
  <c r="S20" i="1"/>
  <c r="S19" i="1"/>
  <c r="S22" i="1"/>
  <c r="S16" i="1"/>
  <c r="S23" i="1"/>
  <c r="S26" i="1"/>
  <c r="S29" i="1"/>
  <c r="S2" i="1"/>
  <c r="R69" i="1"/>
  <c r="R71" i="1"/>
  <c r="R70" i="1"/>
  <c r="R73" i="1"/>
  <c r="R72" i="1"/>
  <c r="R74" i="1"/>
  <c r="R75" i="1"/>
  <c r="R76" i="1"/>
  <c r="R28" i="1"/>
  <c r="R55" i="1"/>
  <c r="R54" i="1"/>
  <c r="R53" i="1"/>
  <c r="R58" i="1"/>
  <c r="R62" i="1"/>
  <c r="R63" i="1"/>
  <c r="R60" i="1"/>
  <c r="R66" i="1"/>
  <c r="R61" i="1"/>
  <c r="R65" i="1"/>
  <c r="R67" i="1"/>
  <c r="R68" i="1"/>
  <c r="R64" i="1"/>
  <c r="R26" i="1"/>
  <c r="R29" i="1"/>
  <c r="R32" i="1"/>
  <c r="R31" i="1"/>
  <c r="R34" i="1"/>
  <c r="R36" i="1"/>
  <c r="R35" i="1"/>
  <c r="R37" i="1"/>
  <c r="R39" i="1"/>
  <c r="R43" i="1"/>
  <c r="R47" i="1"/>
  <c r="R52" i="1"/>
  <c r="R56" i="1"/>
  <c r="R57" i="1"/>
  <c r="R59" i="1"/>
  <c r="R3" i="1"/>
  <c r="R4" i="1"/>
  <c r="R5" i="1"/>
  <c r="R7" i="1"/>
  <c r="R8" i="1"/>
  <c r="R10" i="1"/>
  <c r="R9" i="1"/>
  <c r="R11" i="1"/>
  <c r="R12" i="1"/>
  <c r="R15" i="1"/>
  <c r="R17" i="1"/>
  <c r="R20" i="1"/>
  <c r="R19" i="1"/>
  <c r="R22" i="1"/>
  <c r="R16" i="1"/>
  <c r="R23" i="1"/>
  <c r="R2" i="1"/>
  <c r="P58" i="1"/>
  <c r="P62" i="1"/>
  <c r="P63" i="1"/>
  <c r="P60" i="1"/>
  <c r="P66" i="1"/>
  <c r="P61" i="1"/>
  <c r="P65" i="1"/>
  <c r="P67" i="1"/>
  <c r="P68" i="1"/>
  <c r="P64" i="1"/>
  <c r="P69" i="1"/>
  <c r="P71" i="1"/>
  <c r="P70" i="1"/>
  <c r="P73" i="1"/>
  <c r="P72" i="1"/>
  <c r="P74" i="1"/>
  <c r="P75" i="1"/>
  <c r="P76" i="1"/>
  <c r="P47" i="1"/>
  <c r="P52" i="1"/>
  <c r="P56" i="1"/>
  <c r="P57" i="1"/>
  <c r="P59" i="1"/>
  <c r="P28" i="1"/>
  <c r="P55" i="1"/>
  <c r="P54" i="1"/>
  <c r="P53" i="1"/>
  <c r="P19" i="1"/>
  <c r="P22" i="1"/>
  <c r="P16" i="1"/>
  <c r="P23" i="1"/>
  <c r="P26" i="1"/>
  <c r="P29" i="1"/>
  <c r="P32" i="1"/>
  <c r="P31" i="1"/>
  <c r="P34" i="1"/>
  <c r="P36" i="1"/>
  <c r="P35" i="1"/>
  <c r="P37" i="1"/>
  <c r="P39" i="1"/>
  <c r="P43" i="1"/>
  <c r="P3" i="1"/>
  <c r="P4" i="1"/>
  <c r="P5" i="1"/>
  <c r="P7" i="1"/>
  <c r="P8" i="1"/>
  <c r="P10" i="1"/>
  <c r="P9" i="1"/>
  <c r="P11" i="1"/>
  <c r="P12" i="1"/>
  <c r="P15" i="1"/>
  <c r="P17" i="1"/>
  <c r="P20" i="1"/>
  <c r="P2" i="1"/>
  <c r="I22" i="1"/>
  <c r="Q22" i="1" s="1"/>
  <c r="I12" i="1"/>
  <c r="Q12" i="1" s="1"/>
  <c r="I19" i="1"/>
  <c r="Q19" i="1" s="1"/>
  <c r="I37" i="1"/>
  <c r="Q37" i="1" s="1"/>
  <c r="I56" i="1"/>
  <c r="Q56" i="1" s="1"/>
  <c r="I43" i="1"/>
  <c r="Q43" i="1" s="1"/>
  <c r="I32" i="1"/>
  <c r="Q32" i="1" s="1"/>
  <c r="I36" i="1"/>
  <c r="Q36" i="1" s="1"/>
  <c r="I34" i="1"/>
  <c r="Q34" i="1" s="1"/>
  <c r="I26" i="1"/>
  <c r="Q26" i="1" s="1"/>
  <c r="I10" i="1"/>
  <c r="Q10" i="1" s="1"/>
  <c r="I2" i="1"/>
  <c r="Q2" i="1" s="1"/>
  <c r="I11" i="1"/>
  <c r="Q11" i="1" s="1"/>
  <c r="I15" i="1"/>
  <c r="Q15" i="1" s="1"/>
  <c r="I29" i="1"/>
  <c r="Q29" i="1" s="1"/>
  <c r="I17" i="1"/>
  <c r="Q17" i="1" s="1"/>
  <c r="I35" i="1"/>
  <c r="Q35" i="1" s="1"/>
  <c r="I23" i="1"/>
  <c r="Q23" i="1" s="1"/>
  <c r="I31" i="1"/>
  <c r="Q31" i="1" s="1"/>
  <c r="I9" i="1"/>
  <c r="Q9" i="1" s="1"/>
  <c r="I20" i="1"/>
  <c r="Q20" i="1" s="1"/>
  <c r="I3" i="1"/>
  <c r="Q3" i="1" s="1"/>
  <c r="I4" i="1"/>
  <c r="Q4" i="1" s="1"/>
  <c r="I59" i="1"/>
  <c r="Q59" i="1" s="1"/>
  <c r="I75" i="1"/>
  <c r="Q75" i="1" s="1"/>
  <c r="I57" i="1"/>
  <c r="Q57" i="1" s="1"/>
  <c r="I52" i="1"/>
  <c r="Q52" i="1" s="1"/>
  <c r="I74" i="1"/>
  <c r="Q74" i="1" s="1"/>
  <c r="I63" i="1"/>
  <c r="Q63" i="1" s="1"/>
  <c r="Q76" i="1"/>
  <c r="I69" i="1"/>
  <c r="Q69" i="1" s="1"/>
  <c r="I67" i="1"/>
  <c r="Q67" i="1" s="1"/>
  <c r="I70" i="1"/>
  <c r="Q70" i="1" s="1"/>
  <c r="I71" i="1"/>
  <c r="Q71" i="1" s="1"/>
  <c r="I66" i="1"/>
  <c r="Q66" i="1" s="1"/>
  <c r="I39" i="1"/>
  <c r="Q39" i="1" s="1"/>
  <c r="I8" i="1"/>
  <c r="Q8" i="1" s="1"/>
  <c r="I28" i="1"/>
  <c r="Q28" i="1" s="1"/>
  <c r="I7" i="1"/>
  <c r="Q7" i="1" s="1"/>
  <c r="I5" i="1"/>
  <c r="Q5" i="1" s="1"/>
  <c r="I60" i="1"/>
  <c r="Q60" i="1" s="1"/>
  <c r="I55" i="1"/>
  <c r="Q55" i="1" s="1"/>
  <c r="I47" i="1"/>
  <c r="Q47" i="1" s="1"/>
  <c r="I53" i="1"/>
  <c r="Q53" i="1" s="1"/>
  <c r="I61" i="1"/>
  <c r="Q61" i="1" s="1"/>
  <c r="I58" i="1"/>
  <c r="Q58" i="1" s="1"/>
  <c r="I68" i="1"/>
  <c r="Q68" i="1" s="1"/>
  <c r="I64" i="1"/>
  <c r="Q64" i="1" s="1"/>
  <c r="I73" i="1"/>
  <c r="Q73" i="1" s="1"/>
  <c r="I62" i="1"/>
  <c r="Q62" i="1" s="1"/>
  <c r="I54" i="1"/>
  <c r="Q54" i="1" s="1"/>
  <c r="I72" i="1"/>
  <c r="Q72" i="1" s="1"/>
  <c r="I65" i="1"/>
  <c r="Q65" i="1" s="1"/>
  <c r="I16" i="1"/>
  <c r="Q16" i="1" s="1"/>
  <c r="W50" i="1" l="1"/>
  <c r="X50" i="1"/>
  <c r="V50" i="1"/>
  <c r="U50" i="1"/>
  <c r="V38" i="1"/>
  <c r="W38" i="1"/>
  <c r="X38" i="1"/>
  <c r="U38" i="1"/>
  <c r="U42" i="1"/>
  <c r="X42" i="1"/>
  <c r="W42" i="1"/>
  <c r="V42" i="1"/>
  <c r="V48" i="1"/>
  <c r="W48" i="1"/>
  <c r="X48" i="1"/>
  <c r="U48" i="1"/>
  <c r="W30" i="1"/>
  <c r="X30" i="1"/>
  <c r="V30" i="1"/>
  <c r="U30" i="1"/>
  <c r="V13" i="1"/>
  <c r="W13" i="1"/>
  <c r="X13" i="1"/>
  <c r="U13" i="1"/>
  <c r="U27" i="1"/>
  <c r="V27" i="1"/>
  <c r="W27" i="1"/>
  <c r="X27" i="1"/>
  <c r="U49" i="1"/>
  <c r="X49" i="1"/>
  <c r="W49" i="1"/>
  <c r="V49" i="1"/>
  <c r="U24" i="1"/>
  <c r="V24" i="1"/>
  <c r="W24" i="1"/>
  <c r="X24" i="1"/>
  <c r="U44" i="1"/>
  <c r="V44" i="1"/>
  <c r="W44" i="1"/>
  <c r="X44" i="1"/>
  <c r="U51" i="1"/>
  <c r="U40" i="1"/>
  <c r="U46" i="1"/>
  <c r="U45" i="1"/>
  <c r="X51" i="1"/>
  <c r="W51" i="1"/>
  <c r="V51" i="1"/>
  <c r="V45" i="1"/>
  <c r="X46" i="1"/>
  <c r="W46" i="1"/>
  <c r="V46" i="1"/>
  <c r="X45" i="1"/>
  <c r="W45" i="1"/>
  <c r="U41" i="1"/>
  <c r="X41" i="1"/>
  <c r="W41" i="1"/>
  <c r="V41" i="1"/>
  <c r="X40" i="1"/>
  <c r="W40" i="1"/>
  <c r="V40" i="1"/>
  <c r="U21" i="1"/>
  <c r="W21" i="1"/>
  <c r="W6" i="1"/>
  <c r="U18" i="1"/>
  <c r="U6" i="1"/>
  <c r="V6" i="1"/>
  <c r="X21" i="1"/>
  <c r="V21" i="1"/>
  <c r="X18" i="1"/>
  <c r="W18" i="1"/>
  <c r="V18" i="1"/>
  <c r="X6" i="1"/>
  <c r="U33" i="1"/>
  <c r="V33" i="1"/>
  <c r="W33" i="1"/>
  <c r="X33" i="1"/>
  <c r="U25" i="1"/>
  <c r="X25" i="1"/>
  <c r="W25" i="1"/>
  <c r="V25" i="1"/>
  <c r="U14" i="1"/>
  <c r="X14" i="1"/>
  <c r="V14" i="1"/>
  <c r="W14" i="1"/>
  <c r="AA5" i="1"/>
  <c r="U12" i="1"/>
  <c r="AC5" i="1"/>
  <c r="AB5" i="1"/>
  <c r="U22" i="1"/>
  <c r="X22" i="1"/>
  <c r="W22" i="1"/>
  <c r="V22" i="1"/>
  <c r="W12" i="1"/>
  <c r="V12" i="1"/>
  <c r="X12" i="1"/>
  <c r="X62" i="1"/>
  <c r="U19" i="1"/>
  <c r="X19" i="1"/>
  <c r="W19" i="1"/>
  <c r="V19" i="1"/>
  <c r="X37" i="1"/>
  <c r="X54" i="1"/>
  <c r="X66" i="1"/>
  <c r="X55" i="1"/>
  <c r="X36" i="1"/>
  <c r="X74" i="1"/>
  <c r="X32" i="1"/>
  <c r="X43" i="1"/>
  <c r="X65" i="1"/>
  <c r="X3" i="1"/>
  <c r="X67" i="1"/>
  <c r="X64" i="1"/>
  <c r="X31" i="1"/>
  <c r="X75" i="1"/>
  <c r="X34" i="1"/>
  <c r="X53" i="1"/>
  <c r="X69" i="1"/>
  <c r="X29" i="1"/>
  <c r="X47" i="1"/>
  <c r="X8" i="1"/>
  <c r="X60" i="1"/>
  <c r="X58" i="1"/>
  <c r="X28" i="1"/>
  <c r="X56" i="1"/>
  <c r="X70" i="1"/>
  <c r="X52" i="1"/>
  <c r="X16" i="1"/>
  <c r="X59" i="1"/>
  <c r="X61" i="1"/>
  <c r="X68" i="1"/>
  <c r="X76" i="1"/>
  <c r="X10" i="1"/>
  <c r="X35" i="1"/>
  <c r="X9" i="1"/>
  <c r="W9" i="1"/>
  <c r="V9" i="1"/>
  <c r="X71" i="1"/>
  <c r="X39" i="1"/>
  <c r="X20" i="1"/>
  <c r="X63" i="1"/>
  <c r="X23" i="1"/>
  <c r="X72" i="1"/>
  <c r="X26" i="1"/>
  <c r="X57" i="1"/>
  <c r="X17" i="1"/>
  <c r="X73" i="1"/>
  <c r="X11" i="1"/>
  <c r="X15" i="1"/>
  <c r="X2" i="1"/>
  <c r="V2" i="1"/>
  <c r="U3" i="1"/>
  <c r="W2" i="1"/>
  <c r="V3" i="1"/>
  <c r="W15" i="1"/>
  <c r="W29" i="1"/>
  <c r="W11" i="1"/>
  <c r="W65" i="1"/>
  <c r="V35" i="1"/>
  <c r="W31" i="1"/>
  <c r="W61" i="1"/>
  <c r="W37" i="1"/>
  <c r="W47" i="1"/>
  <c r="W63" i="1"/>
  <c r="W72" i="1"/>
  <c r="W73" i="1"/>
  <c r="W54" i="1"/>
  <c r="W20" i="1"/>
  <c r="W17" i="1"/>
  <c r="W52" i="1"/>
  <c r="W68" i="1"/>
  <c r="W3" i="1"/>
  <c r="W36" i="1"/>
  <c r="W76" i="1"/>
  <c r="W10" i="1"/>
  <c r="W75" i="1"/>
  <c r="W53" i="1"/>
  <c r="W43" i="1"/>
  <c r="W16" i="1"/>
  <c r="W66" i="1"/>
  <c r="W57" i="1"/>
  <c r="W60" i="1"/>
  <c r="W67" i="1"/>
  <c r="W56" i="1"/>
  <c r="W64" i="1"/>
  <c r="W62" i="1"/>
  <c r="W26" i="1"/>
  <c r="W8" i="1"/>
  <c r="W34" i="1"/>
  <c r="W69" i="1"/>
  <c r="W59" i="1"/>
  <c r="W74" i="1"/>
  <c r="W55" i="1"/>
  <c r="W58" i="1"/>
  <c r="W70" i="1"/>
  <c r="W39" i="1"/>
  <c r="W28" i="1"/>
  <c r="W23" i="1"/>
  <c r="W71" i="1"/>
  <c r="W32" i="1"/>
  <c r="U71" i="1"/>
  <c r="W35" i="1"/>
  <c r="V72" i="1"/>
  <c r="V67" i="1"/>
  <c r="V60" i="1"/>
  <c r="V66" i="1"/>
  <c r="V28" i="1"/>
  <c r="V23" i="1"/>
  <c r="V76" i="1"/>
  <c r="V10" i="1"/>
  <c r="V8" i="1"/>
  <c r="V75" i="1"/>
  <c r="V43" i="1"/>
  <c r="V47" i="1"/>
  <c r="V16" i="1"/>
  <c r="V59" i="1"/>
  <c r="V29" i="1"/>
  <c r="V64" i="1"/>
  <c r="V68" i="1"/>
  <c r="V62" i="1"/>
  <c r="V34" i="1"/>
  <c r="V53" i="1"/>
  <c r="V26" i="1"/>
  <c r="V61" i="1"/>
  <c r="V57" i="1"/>
  <c r="V54" i="1"/>
  <c r="V63" i="1"/>
  <c r="V52" i="1"/>
  <c r="V56" i="1"/>
  <c r="V39" i="1"/>
  <c r="V37" i="1"/>
  <c r="V69" i="1"/>
  <c r="V65" i="1"/>
  <c r="V17" i="1"/>
  <c r="V74" i="1"/>
  <c r="V55" i="1"/>
  <c r="V15" i="1"/>
  <c r="V73" i="1"/>
  <c r="V32" i="1"/>
  <c r="V70" i="1"/>
  <c r="V36" i="1"/>
  <c r="U16" i="1"/>
  <c r="V31" i="1"/>
  <c r="V20" i="1"/>
  <c r="V71" i="1"/>
  <c r="V58" i="1"/>
  <c r="V11" i="1"/>
  <c r="U64" i="1"/>
  <c r="U32" i="1"/>
  <c r="U35" i="1"/>
  <c r="U72" i="1"/>
  <c r="U39" i="1"/>
  <c r="U28" i="1"/>
  <c r="U65" i="1"/>
  <c r="U34" i="1"/>
  <c r="U68" i="1"/>
  <c r="U62" i="1"/>
  <c r="U54" i="1"/>
  <c r="U23" i="1"/>
  <c r="U52" i="1"/>
  <c r="U63" i="1"/>
  <c r="U2" i="1"/>
  <c r="U67" i="1"/>
  <c r="U8" i="1"/>
  <c r="U73" i="1"/>
  <c r="U37" i="1"/>
  <c r="U60" i="1"/>
  <c r="U69" i="1"/>
  <c r="U17" i="1"/>
  <c r="U47" i="1"/>
  <c r="U74" i="1"/>
  <c r="U55" i="1"/>
  <c r="U15" i="1"/>
  <c r="U31" i="1"/>
  <c r="U20" i="1"/>
  <c r="U11" i="1"/>
  <c r="U57" i="1"/>
  <c r="U76" i="1"/>
  <c r="U10" i="1"/>
  <c r="U56" i="1"/>
  <c r="U70" i="1"/>
  <c r="U75" i="1"/>
  <c r="U53" i="1"/>
  <c r="U43" i="1"/>
  <c r="U58" i="1"/>
  <c r="U59" i="1"/>
  <c r="U61" i="1"/>
  <c r="U29" i="1"/>
  <c r="U66" i="1"/>
  <c r="U26" i="1"/>
  <c r="U36" i="1"/>
  <c r="U9" i="1"/>
  <c r="X5" i="1"/>
  <c r="W5" i="1"/>
  <c r="V5" i="1"/>
  <c r="U5" i="1"/>
  <c r="V4" i="1"/>
  <c r="X4" i="1"/>
  <c r="U4" i="1"/>
  <c r="Z5" i="1"/>
  <c r="U7" i="1" s="1"/>
  <c r="W4" i="1"/>
  <c r="X7" i="1" l="1"/>
  <c r="V7" i="1"/>
  <c r="W7" i="1"/>
</calcChain>
</file>

<file path=xl/sharedStrings.xml><?xml version="1.0" encoding="utf-8"?>
<sst xmlns="http://schemas.openxmlformats.org/spreadsheetml/2006/main" count="177" uniqueCount="109">
  <si>
    <t>Total income</t>
    <phoneticPr fontId="1" type="noConversion"/>
  </si>
  <si>
    <t>Tuition fees</t>
    <phoneticPr fontId="1" type="noConversion"/>
  </si>
  <si>
    <t>University of Oxford</t>
    <phoneticPr fontId="1" type="noConversion"/>
  </si>
  <si>
    <t>Student</t>
    <phoneticPr fontId="1" type="noConversion"/>
  </si>
  <si>
    <t>University of Cambridge</t>
    <phoneticPr fontId="1" type="noConversion"/>
  </si>
  <si>
    <t>Year</t>
    <phoneticPr fontId="1" type="noConversion"/>
  </si>
  <si>
    <t>University</t>
    <phoneticPr fontId="1" type="noConversion"/>
  </si>
  <si>
    <t>Donations</t>
    <phoneticPr fontId="1" type="noConversion"/>
  </si>
  <si>
    <t>University of Liverpool</t>
    <phoneticPr fontId="1" type="noConversion"/>
  </si>
  <si>
    <t>Public Grants</t>
    <phoneticPr fontId="1" type="noConversion"/>
  </si>
  <si>
    <t>University of Surrey</t>
    <phoneticPr fontId="1" type="noConversion"/>
  </si>
  <si>
    <t>Cardiff University</t>
    <phoneticPr fontId="1" type="noConversion"/>
  </si>
  <si>
    <t>University of Glasgow</t>
    <phoneticPr fontId="1" type="noConversion"/>
  </si>
  <si>
    <t>University of Bath</t>
    <phoneticPr fontId="1" type="noConversion"/>
  </si>
  <si>
    <t>University of Leeds</t>
    <phoneticPr fontId="1" type="noConversion"/>
  </si>
  <si>
    <t>University of York</t>
    <phoneticPr fontId="1" type="noConversion"/>
  </si>
  <si>
    <t>Durham University</t>
    <phoneticPr fontId="1" type="noConversion"/>
  </si>
  <si>
    <t>Lancaster University</t>
    <phoneticPr fontId="1" type="noConversion"/>
  </si>
  <si>
    <t>Sapienza University of Rome</t>
    <phoneticPr fontId="1" type="noConversion"/>
  </si>
  <si>
    <t>Country</t>
    <phoneticPr fontId="1" type="noConversion"/>
  </si>
  <si>
    <t>IT</t>
    <phoneticPr fontId="1" type="noConversion"/>
  </si>
  <si>
    <t>UK</t>
    <phoneticPr fontId="1" type="noConversion"/>
  </si>
  <si>
    <t>Bocconi University</t>
    <phoneticPr fontId="1" type="noConversion"/>
  </si>
  <si>
    <t>CH</t>
    <phoneticPr fontId="1" type="noConversion"/>
  </si>
  <si>
    <t>NL</t>
    <phoneticPr fontId="1" type="noConversion"/>
  </si>
  <si>
    <t>VU Amsterdam</t>
    <phoneticPr fontId="1" type="noConversion"/>
  </si>
  <si>
    <t>DK</t>
    <phoneticPr fontId="1" type="noConversion"/>
  </si>
  <si>
    <t>University of Southern Denmark (SDU)</t>
    <phoneticPr fontId="1" type="noConversion"/>
  </si>
  <si>
    <t>Leiden University</t>
    <phoneticPr fontId="1" type="noConversion"/>
  </si>
  <si>
    <t>Tilburg University</t>
    <phoneticPr fontId="1" type="noConversion"/>
  </si>
  <si>
    <t>Nature Index share</t>
    <phoneticPr fontId="1" type="noConversion"/>
  </si>
  <si>
    <t>Reputation</t>
    <phoneticPr fontId="1" type="noConversion"/>
  </si>
  <si>
    <t>Education</t>
    <phoneticPr fontId="1" type="noConversion"/>
  </si>
  <si>
    <t>Ac. Staff</t>
    <phoneticPr fontId="1" type="noConversion"/>
  </si>
  <si>
    <t>Teaching</t>
    <phoneticPr fontId="1" type="noConversion"/>
  </si>
  <si>
    <t>CS Rankings Count</t>
    <phoneticPr fontId="1" type="noConversion"/>
  </si>
  <si>
    <t>CS Rankings Faculty</t>
    <phoneticPr fontId="1" type="noConversion"/>
  </si>
  <si>
    <t>SE</t>
    <phoneticPr fontId="1" type="noConversion"/>
  </si>
  <si>
    <t>KTH Royal Institute of Technology</t>
    <phoneticPr fontId="1" type="noConversion"/>
  </si>
  <si>
    <t>NSR</t>
    <phoneticPr fontId="1" type="noConversion"/>
  </si>
  <si>
    <t>CSR</t>
    <phoneticPr fontId="1" type="noConversion"/>
  </si>
  <si>
    <t>NST</t>
    <phoneticPr fontId="1" type="noConversion"/>
  </si>
  <si>
    <t>CST</t>
    <phoneticPr fontId="1" type="noConversion"/>
  </si>
  <si>
    <t>SCST</t>
    <phoneticPr fontId="1" type="noConversion"/>
  </si>
  <si>
    <t>R</t>
    <phoneticPr fontId="1" type="noConversion"/>
  </si>
  <si>
    <t>Average</t>
    <phoneticPr fontId="1" type="noConversion"/>
  </si>
  <si>
    <t>University of Basel (UB)</t>
    <phoneticPr fontId="1" type="noConversion"/>
  </si>
  <si>
    <t>University of Geneva (UNIGE)</t>
    <phoneticPr fontId="1" type="noConversion"/>
  </si>
  <si>
    <t>University of Lausanne (UNIL)</t>
    <phoneticPr fontId="1" type="noConversion"/>
  </si>
  <si>
    <t>University of Fribourg (UNIFR)</t>
    <phoneticPr fontId="1" type="noConversion"/>
  </si>
  <si>
    <r>
      <t xml:space="preserve">Total income, </t>
    </r>
    <r>
      <rPr>
        <b/>
        <sz val="11"/>
        <color theme="0"/>
        <rFont val="等线"/>
        <family val="2"/>
        <charset val="134"/>
        <scheme val="minor"/>
      </rPr>
      <t>€</t>
    </r>
    <phoneticPr fontId="1" type="noConversion"/>
  </si>
  <si>
    <t>BE</t>
    <phoneticPr fontId="1" type="noConversion"/>
  </si>
  <si>
    <t>University of Liège (ULg)</t>
    <phoneticPr fontId="1" type="noConversion"/>
  </si>
  <si>
    <t>Free University of Brussels (VUB)</t>
    <phoneticPr fontId="1" type="noConversion"/>
  </si>
  <si>
    <t>EE</t>
    <phoneticPr fontId="1" type="noConversion"/>
  </si>
  <si>
    <t>Vilnius University (VU)</t>
    <phoneticPr fontId="1" type="noConversion"/>
  </si>
  <si>
    <t>LT</t>
    <phoneticPr fontId="1" type="noConversion"/>
  </si>
  <si>
    <t>Erasmus University Rotterdam (EUR)</t>
    <phoneticPr fontId="1" type="noConversion"/>
  </si>
  <si>
    <t>Wageningen University &amp; Research (WUR)</t>
    <phoneticPr fontId="1" type="noConversion"/>
  </si>
  <si>
    <t>University of Iceland</t>
    <phoneticPr fontId="1" type="noConversion"/>
  </si>
  <si>
    <t>IS</t>
    <phoneticPr fontId="1" type="noConversion"/>
  </si>
  <si>
    <t>University of Helsinki</t>
    <phoneticPr fontId="1" type="noConversion"/>
  </si>
  <si>
    <t>FI</t>
    <phoneticPr fontId="1" type="noConversion"/>
  </si>
  <si>
    <t>Aalto University</t>
    <phoneticPr fontId="1" type="noConversion"/>
  </si>
  <si>
    <t>Tampere University</t>
    <phoneticPr fontId="1" type="noConversion"/>
  </si>
  <si>
    <t>University of Turku (UTU)</t>
    <phoneticPr fontId="1" type="noConversion"/>
  </si>
  <si>
    <t>University of Jyväskylä</t>
    <phoneticPr fontId="1" type="noConversion"/>
  </si>
  <si>
    <t>University of Oulu</t>
    <phoneticPr fontId="1" type="noConversion"/>
  </si>
  <si>
    <t>University of Eastern Finland (UEF)</t>
    <phoneticPr fontId="1" type="noConversion"/>
  </si>
  <si>
    <t>IT University of Copenhagen (ITU)</t>
    <phoneticPr fontId="1" type="noConversion"/>
  </si>
  <si>
    <t>Swiss Federal Institute of Technology Lausanne (EPFL)</t>
    <phoneticPr fontId="1" type="noConversion"/>
  </si>
  <si>
    <t>Swiss Federal Institute of Technology Zurich (ETH Zurich)</t>
    <phoneticPr fontId="1" type="noConversion"/>
  </si>
  <si>
    <t>University of Bern (UniBE)</t>
    <phoneticPr fontId="1" type="noConversion"/>
  </si>
  <si>
    <t>Imperial College London (ICL)</t>
    <phoneticPr fontId="1" type="noConversion"/>
  </si>
  <si>
    <t>Delft University of Technology (TU Delft)</t>
    <phoneticPr fontId="1" type="noConversion"/>
  </si>
  <si>
    <t>Technical University of Denmark (DTU)</t>
    <phoneticPr fontId="1" type="noConversion"/>
  </si>
  <si>
    <t>University of Copenhagen (UCPH)</t>
    <phoneticPr fontId="1" type="noConversion"/>
  </si>
  <si>
    <t>Sant'Anna School of Advanced Studies of Pisa (SSSA)</t>
    <phoneticPr fontId="1" type="noConversion"/>
  </si>
  <si>
    <t>Aarhus University (AU)</t>
    <phoneticPr fontId="1" type="noConversion"/>
  </si>
  <si>
    <t>Eindhoven University of Technology (TU/e)</t>
    <phoneticPr fontId="1" type="noConversion"/>
  </si>
  <si>
    <t>The University of Edinburgh</t>
    <phoneticPr fontId="1" type="noConversion"/>
  </si>
  <si>
    <t>Università della Svizzera Italiana (USI)</t>
    <phoneticPr fontId="1" type="noConversion"/>
  </si>
  <si>
    <t>University of Zurich (UZH)</t>
    <phoneticPr fontId="1" type="noConversion"/>
  </si>
  <si>
    <t>University of Padova (UNIPD)</t>
    <phoneticPr fontId="1" type="noConversion"/>
  </si>
  <si>
    <t>Radboud University Nijmegen (RU)</t>
    <phoneticPr fontId="1" type="noConversion"/>
  </si>
  <si>
    <t>University of Aalborg (AAU)</t>
    <phoneticPr fontId="1" type="noConversion"/>
  </si>
  <si>
    <t>Utrecht University (UU)</t>
    <phoneticPr fontId="1" type="noConversion"/>
  </si>
  <si>
    <t>University of Amsterdam (UvA)</t>
    <phoneticPr fontId="1" type="noConversion"/>
  </si>
  <si>
    <t>University of Groningen (RUG)</t>
    <phoneticPr fontId="1" type="noConversion"/>
  </si>
  <si>
    <t>University of Twente (UTwente)</t>
    <phoneticPr fontId="1" type="noConversion"/>
  </si>
  <si>
    <t>University of Trento (UNITN)</t>
    <phoneticPr fontId="1" type="noConversion"/>
  </si>
  <si>
    <t>Catholic University of Leuven (KU Leuven)</t>
    <phoneticPr fontId="1" type="noConversion"/>
  </si>
  <si>
    <t>Maastricht University (UM)</t>
    <phoneticPr fontId="1" type="noConversion"/>
  </si>
  <si>
    <t>University of Tartu (UT)</t>
    <phoneticPr fontId="1" type="noConversion"/>
  </si>
  <si>
    <t>University of Bristol (UoB)</t>
    <phoneticPr fontId="1" type="noConversion"/>
  </si>
  <si>
    <t>Polytechnic University of Milan</t>
    <phoneticPr fontId="1" type="noConversion"/>
  </si>
  <si>
    <t>UCL</t>
    <phoneticPr fontId="1" type="noConversion"/>
  </si>
  <si>
    <t>University of Southampton (Soton)</t>
    <phoneticPr fontId="1" type="noConversion"/>
  </si>
  <si>
    <t>King's College London (KCL)</t>
    <phoneticPr fontId="1" type="noConversion"/>
  </si>
  <si>
    <t>University of Pisa (UNIPI)</t>
    <phoneticPr fontId="1" type="noConversion"/>
  </si>
  <si>
    <t>The University of Warwick (Warwick)</t>
    <phoneticPr fontId="1" type="noConversion"/>
  </si>
  <si>
    <t>University of Birmingham (UB)</t>
    <phoneticPr fontId="1" type="noConversion"/>
  </si>
  <si>
    <t>The University of Manchester (UoM)</t>
    <phoneticPr fontId="1" type="noConversion"/>
  </si>
  <si>
    <t>The University of Sheffield</t>
    <phoneticPr fontId="1" type="noConversion"/>
  </si>
  <si>
    <t>University of London - Royal Holloway (RHUL)</t>
    <phoneticPr fontId="1" type="noConversion"/>
  </si>
  <si>
    <t>Queen's University Belfast (QUB)</t>
    <phoneticPr fontId="1" type="noConversion"/>
  </si>
  <si>
    <t>Queen Mary University of London (QMUL)</t>
    <phoneticPr fontId="1" type="noConversion"/>
  </si>
  <si>
    <t>The University of Nottingham (UoN)</t>
    <phoneticPr fontId="1" type="noConversion"/>
  </si>
  <si>
    <t>The Open University (OU)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</si>
</sst>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76" formatCode="0_);[Red]\(0\)"/>
    <numFmt numFmtId="177" formatCode="[$£-809]#,##0"/>
    <numFmt numFmtId="178" formatCode="[$€-2]\ #,##0"/>
    <numFmt numFmtId="179" formatCode="#,##0\ [$CHF]" x16r2:formatCode16="#,##0\ [$CHF-gsw-CH]"/>
    <numFmt numFmtId="180" formatCode="#,##0\ [$kr.-406]"/>
    <numFmt numFmtId="181" formatCode="0_ "/>
    <numFmt numFmtId="182" formatCode="0.0_);[Red]\(0.0\)"/>
    <numFmt numFmtId="183" formatCode="#,##0\ [$kr-41D]"/>
    <numFmt numFmtId="184" formatCode="0.00_);[Red]\(0.00\)"/>
    <numFmt numFmtId="185" formatCode="0.0000000_);[Red]\(0.0000000\)"/>
    <numFmt numFmtId="187" formatCode="#,##0\ [$kr-40F]"/>
  </numFmts>
  <fonts count="7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b/>
      <sz val="11"/>
      <color theme="1"/>
      <name val="等线"/>
      <scheme val="minor"/>
    </font>
    <font>
      <sz val="11"/>
      <color theme="1"/>
      <name val="等线"/>
      <scheme val="minor"/>
    </font>
    <font>
      <b/>
      <sz val="11"/>
      <color theme="0"/>
      <name val="等线"/>
      <family val="2"/>
      <charset val="134"/>
      <scheme val="minor"/>
    </font>
    <font>
      <b/>
      <sz val="11"/>
      <color theme="0"/>
      <name val="等线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3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81" fontId="0" fillId="2" borderId="0" xfId="0" applyNumberFormat="1" applyFill="1" applyAlignment="1">
      <alignment horizontal="center" vertical="center"/>
    </xf>
    <xf numFmtId="184" fontId="0" fillId="0" borderId="0" xfId="0" applyNumberFormat="1" applyAlignment="1">
      <alignment horizontal="center" vertical="center"/>
    </xf>
    <xf numFmtId="185" fontId="4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80" fontId="0" fillId="0" borderId="0" xfId="0" applyNumberFormat="1" applyBorder="1" applyAlignment="1">
      <alignment horizontal="center" vertical="center"/>
    </xf>
    <xf numFmtId="178" fontId="0" fillId="0" borderId="2" xfId="0" applyNumberFormat="1" applyBorder="1" applyAlignment="1">
      <alignment horizontal="center" vertical="center"/>
    </xf>
    <xf numFmtId="179" fontId="0" fillId="0" borderId="0" xfId="0" applyNumberFormat="1" applyBorder="1" applyAlignment="1">
      <alignment horizontal="center" vertical="center"/>
    </xf>
    <xf numFmtId="177" fontId="0" fillId="0" borderId="0" xfId="0" applyNumberFormat="1" applyBorder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  <xf numFmtId="183" fontId="0" fillId="0" borderId="0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0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84" fontId="0" fillId="0" borderId="4" xfId="0" applyNumberFormat="1" applyBorder="1" applyAlignment="1">
      <alignment horizontal="center" vertical="center"/>
    </xf>
    <xf numFmtId="182" fontId="0" fillId="0" borderId="0" xfId="0" applyNumberFormat="1" applyBorder="1" applyAlignment="1">
      <alignment horizontal="center" vertical="center"/>
    </xf>
    <xf numFmtId="181" fontId="0" fillId="0" borderId="0" xfId="0" applyNumberFormat="1" applyBorder="1" applyAlignment="1">
      <alignment horizontal="center" vertical="center"/>
    </xf>
    <xf numFmtId="181" fontId="0" fillId="0" borderId="2" xfId="0" applyNumberForma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181" fontId="6" fillId="2" borderId="1" xfId="0" applyNumberFormat="1" applyFont="1" applyFill="1" applyBorder="1" applyAlignment="1">
      <alignment horizontal="center" vertical="center"/>
    </xf>
    <xf numFmtId="177" fontId="6" fillId="2" borderId="1" xfId="0" applyNumberFormat="1" applyFont="1" applyFill="1" applyBorder="1" applyAlignment="1">
      <alignment horizontal="center" vertical="center"/>
    </xf>
    <xf numFmtId="178" fontId="6" fillId="2" borderId="3" xfId="0" applyNumberFormat="1" applyFont="1" applyFill="1" applyBorder="1" applyAlignment="1">
      <alignment horizontal="center" vertical="center"/>
    </xf>
    <xf numFmtId="176" fontId="6" fillId="2" borderId="5" xfId="0" applyNumberFormat="1" applyFont="1" applyFill="1" applyBorder="1" applyAlignment="1">
      <alignment horizontal="center" vertical="center"/>
    </xf>
    <xf numFmtId="176" fontId="6" fillId="2" borderId="3" xfId="0" applyNumberFormat="1" applyFont="1" applyFill="1" applyBorder="1" applyAlignment="1">
      <alignment horizontal="center" vertical="center"/>
    </xf>
    <xf numFmtId="184" fontId="6" fillId="2" borderId="5" xfId="0" applyNumberFormat="1" applyFont="1" applyFill="1" applyBorder="1" applyAlignment="1">
      <alignment horizontal="center" vertical="center"/>
    </xf>
    <xf numFmtId="182" fontId="6" fillId="2" borderId="1" xfId="0" applyNumberFormat="1" applyFont="1" applyFill="1" applyBorder="1" applyAlignment="1">
      <alignment horizontal="center" vertical="center"/>
    </xf>
    <xf numFmtId="176" fontId="6" fillId="2" borderId="1" xfId="0" applyNumberFormat="1" applyFont="1" applyFill="1" applyBorder="1" applyAlignment="1">
      <alignment horizontal="center" vertical="center"/>
    </xf>
    <xf numFmtId="181" fontId="6" fillId="2" borderId="3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87" fontId="0" fillId="0" borderId="0" xfId="0" applyNumberForma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ADB2E-31B7-43C5-A48F-1390AF0B99DF}">
  <dimension ref="A1:AC76"/>
  <sheetViews>
    <sheetView tabSelected="1" zoomScale="85" zoomScaleNormal="85" workbookViewId="0">
      <pane ySplit="1" topLeftCell="A2" activePane="bottomLeft" state="frozen"/>
      <selection pane="bottomLeft" activeCell="AA16" sqref="AA16"/>
    </sheetView>
  </sheetViews>
  <sheetFormatPr defaultRowHeight="14.15"/>
  <cols>
    <col min="1" max="1" width="7.85546875" style="6" bestFit="1" customWidth="1"/>
    <col min="2" max="2" width="51.640625" style="6" bestFit="1" customWidth="1"/>
    <col min="3" max="3" width="5.2109375" style="6" bestFit="1" customWidth="1"/>
    <col min="4" max="4" width="1.78515625" style="2" customWidth="1"/>
    <col min="5" max="5" width="15.2109375" style="10" bestFit="1" customWidth="1"/>
    <col min="6" max="6" width="16.78515625" style="10" bestFit="1" customWidth="1"/>
    <col min="7" max="7" width="14.2109375" style="10" bestFit="1" customWidth="1"/>
    <col min="8" max="8" width="16.78515625" style="10" bestFit="1" customWidth="1"/>
    <col min="9" max="9" width="14.35546875" style="8" bestFit="1" customWidth="1"/>
    <col min="10" max="10" width="8.140625" style="13" bestFit="1" customWidth="1"/>
    <col min="11" max="11" width="7.78515625" style="15" bestFit="1" customWidth="1"/>
    <col min="12" max="12" width="17.78515625" style="16" bestFit="1" customWidth="1"/>
    <col min="13" max="13" width="17.640625" style="17" bestFit="1" customWidth="1"/>
    <col min="14" max="14" width="18.5" style="14" bestFit="1" customWidth="1"/>
    <col min="15" max="15" width="1.78515625" style="3" customWidth="1"/>
    <col min="16" max="16" width="10.5703125" style="14" bestFit="1" customWidth="1"/>
    <col min="17" max="17" width="8.78515625" style="19" bestFit="1" customWidth="1"/>
    <col min="18" max="18" width="4.78515625" style="13" bestFit="1" customWidth="1"/>
    <col min="19" max="19" width="4.7109375" style="14" bestFit="1" customWidth="1"/>
    <col min="20" max="20" width="1.78515625" style="3" customWidth="1"/>
    <col min="21" max="21" width="9.5" style="19" bestFit="1" customWidth="1"/>
    <col min="22" max="22" width="4.7109375" style="13" bestFit="1" customWidth="1"/>
    <col min="23" max="23" width="4.7109375" style="14" bestFit="1" customWidth="1"/>
    <col min="24" max="24" width="5.35546875" style="14" bestFit="1" customWidth="1"/>
    <col min="25" max="25" width="1.78515625" style="3" customWidth="1"/>
    <col min="26" max="26" width="10.5703125" style="1" bestFit="1" customWidth="1"/>
    <col min="27" max="29" width="10.140625" style="1" bestFit="1" customWidth="1"/>
    <col min="30" max="16384" width="9.140625" style="1"/>
  </cols>
  <sheetData>
    <row r="1" spans="1:29" s="20" customFormat="1" ht="14.6" thickBot="1">
      <c r="A1" s="20" t="s">
        <v>19</v>
      </c>
      <c r="B1" s="20" t="s">
        <v>6</v>
      </c>
      <c r="C1" s="20" t="s">
        <v>5</v>
      </c>
      <c r="E1" s="22" t="s">
        <v>7</v>
      </c>
      <c r="F1" s="22" t="s">
        <v>9</v>
      </c>
      <c r="G1" s="22" t="s">
        <v>1</v>
      </c>
      <c r="H1" s="22" t="s">
        <v>0</v>
      </c>
      <c r="I1" s="23" t="s">
        <v>50</v>
      </c>
      <c r="J1" s="24" t="s">
        <v>33</v>
      </c>
      <c r="K1" s="25" t="s">
        <v>3</v>
      </c>
      <c r="L1" s="26" t="s">
        <v>30</v>
      </c>
      <c r="M1" s="27" t="s">
        <v>35</v>
      </c>
      <c r="N1" s="28" t="s">
        <v>36</v>
      </c>
      <c r="O1" s="21"/>
      <c r="P1" s="28" t="s">
        <v>31</v>
      </c>
      <c r="Q1" s="29" t="s">
        <v>34</v>
      </c>
      <c r="R1" s="24" t="s">
        <v>39</v>
      </c>
      <c r="S1" s="28" t="s">
        <v>40</v>
      </c>
      <c r="T1" s="21"/>
      <c r="U1" s="29" t="s">
        <v>32</v>
      </c>
      <c r="V1" s="24" t="s">
        <v>41</v>
      </c>
      <c r="W1" s="28" t="s">
        <v>42</v>
      </c>
      <c r="X1" s="28" t="s">
        <v>43</v>
      </c>
      <c r="Y1" s="21"/>
      <c r="Z1" s="20" t="s">
        <v>31</v>
      </c>
      <c r="AA1" s="20" t="s">
        <v>34</v>
      </c>
      <c r="AB1" s="20" t="s">
        <v>39</v>
      </c>
      <c r="AC1" s="20" t="s">
        <v>40</v>
      </c>
    </row>
    <row r="2" spans="1:29">
      <c r="A2" s="6" t="s">
        <v>26</v>
      </c>
      <c r="B2" s="6" t="s">
        <v>69</v>
      </c>
      <c r="C2" s="6">
        <v>2022</v>
      </c>
      <c r="E2" s="7"/>
      <c r="F2" s="7">
        <v>302021000</v>
      </c>
      <c r="G2" s="7">
        <v>8434000</v>
      </c>
      <c r="H2" s="7">
        <v>392998000</v>
      </c>
      <c r="I2" s="8">
        <f>H2*0.13</f>
        <v>51089740</v>
      </c>
      <c r="J2" s="13">
        <v>275</v>
      </c>
      <c r="K2" s="15">
        <v>1851</v>
      </c>
      <c r="L2" s="16">
        <v>0.37</v>
      </c>
      <c r="M2" s="17">
        <v>2</v>
      </c>
      <c r="N2" s="14">
        <v>46</v>
      </c>
      <c r="P2" s="18">
        <f>LOG((E2+F2)/(G2+F2)+1,Z$3)</f>
        <v>67.580245544722359</v>
      </c>
      <c r="Q2" s="19">
        <f>LOG(J2*I2/K2^2,AA$3)</f>
        <v>51.274147480856534</v>
      </c>
      <c r="R2" s="13">
        <f>LOG(L2/K2+1,AB$3)</f>
        <v>2.9410749944963928</v>
      </c>
      <c r="S2" s="14">
        <f>LOG(M2*N2/K2+1,AC$3)</f>
        <v>766.31471333683919</v>
      </c>
      <c r="U2" s="19">
        <f>(P2+Q2)/2</f>
        <v>59.42719651278945</v>
      </c>
      <c r="V2" s="13">
        <f>(P2+Q2+R2)/3</f>
        <v>40.598489340025097</v>
      </c>
      <c r="W2" s="14">
        <f>(P2+Q2+S2)/3</f>
        <v>295.05636878747271</v>
      </c>
      <c r="X2" s="14">
        <f>(P2*2+Q2*2+R2+S2)/6</f>
        <v>167.82742906374889</v>
      </c>
      <c r="Z2" s="31" t="s">
        <v>44</v>
      </c>
      <c r="AA2" s="31"/>
      <c r="AB2" s="31"/>
      <c r="AC2" s="31"/>
    </row>
    <row r="3" spans="1:29">
      <c r="A3" s="6" t="s">
        <v>23</v>
      </c>
      <c r="B3" s="6" t="s">
        <v>70</v>
      </c>
      <c r="C3" s="6">
        <v>2023</v>
      </c>
      <c r="E3" s="9">
        <v>23000000</v>
      </c>
      <c r="F3" s="9">
        <v>765000000</v>
      </c>
      <c r="G3" s="9">
        <v>22000000</v>
      </c>
      <c r="H3" s="9">
        <v>1158000000</v>
      </c>
      <c r="I3" s="8">
        <f>H3*1.02</f>
        <v>1181160000</v>
      </c>
      <c r="J3" s="13">
        <v>3976</v>
      </c>
      <c r="K3" s="15">
        <v>12720</v>
      </c>
      <c r="L3" s="16">
        <v>188.78</v>
      </c>
      <c r="M3" s="17">
        <v>6</v>
      </c>
      <c r="N3" s="14">
        <v>61</v>
      </c>
      <c r="P3" s="18">
        <f>LOG((E3+F3)/(G3+F3)+1,Z$3)</f>
        <v>69.003669841722711</v>
      </c>
      <c r="Q3" s="19">
        <f>LOG(J3*I3/K3^2,AA$3)</f>
        <v>63.336440888047491</v>
      </c>
      <c r="R3" s="13">
        <f>LOG(L3/K3+1,AB$3)</f>
        <v>216.78044069068477</v>
      </c>
      <c r="S3" s="14">
        <f>LOG(M3*N3/K3+1,AC$3)</f>
        <v>448.14755743593912</v>
      </c>
      <c r="U3" s="19">
        <f>(P3+Q3)/2</f>
        <v>66.170055364885101</v>
      </c>
      <c r="V3" s="13">
        <f>(P3+Q3+R3)/3</f>
        <v>116.37351714015165</v>
      </c>
      <c r="W3" s="14">
        <f>(P3+Q3+S3)/3</f>
        <v>193.49588938856979</v>
      </c>
      <c r="X3" s="14">
        <f>(P3*2+Q3*2+R3+S3)/6</f>
        <v>154.93470326436071</v>
      </c>
      <c r="Z3" s="5">
        <v>1.0101049953428047</v>
      </c>
      <c r="AA3" s="5">
        <v>1.1761467261013918</v>
      </c>
      <c r="AB3" s="5">
        <v>1.0000679611253105</v>
      </c>
      <c r="AC3" s="5">
        <v>1.0000633012406319</v>
      </c>
    </row>
    <row r="4" spans="1:29">
      <c r="A4" s="6" t="s">
        <v>23</v>
      </c>
      <c r="B4" s="6" t="s">
        <v>71</v>
      </c>
      <c r="C4" s="6">
        <v>2023</v>
      </c>
      <c r="E4" s="9">
        <v>132000000</v>
      </c>
      <c r="F4" s="9">
        <v>1365000000</v>
      </c>
      <c r="G4" s="9">
        <v>37000000</v>
      </c>
      <c r="H4" s="9">
        <v>1956000000</v>
      </c>
      <c r="I4" s="8">
        <f>H4*1.02</f>
        <v>1995120000</v>
      </c>
      <c r="J4" s="13">
        <v>7447</v>
      </c>
      <c r="K4" s="15">
        <v>25022</v>
      </c>
      <c r="L4" s="16">
        <v>346.55</v>
      </c>
      <c r="M4" s="17">
        <v>10</v>
      </c>
      <c r="N4" s="14">
        <v>47</v>
      </c>
      <c r="P4" s="18">
        <f>LOG((E4+F4)/(G4+F4)+1,Z$3)</f>
        <v>72.254400323649662</v>
      </c>
      <c r="Q4" s="19">
        <f>LOG(J4*I4/K4^2,AA$3)</f>
        <v>62.094989276629775</v>
      </c>
      <c r="R4" s="13">
        <f>LOG(L4/K4+1,AB$3)</f>
        <v>202.39875797539963</v>
      </c>
      <c r="S4" s="14">
        <f>LOG(M4*N4/K4+1,AC$3)</f>
        <v>293.98836987749934</v>
      </c>
      <c r="U4" s="19">
        <f>(P4+Q4)/2</f>
        <v>67.174694800139719</v>
      </c>
      <c r="V4" s="13">
        <f>(P4+Q4+R4)/3</f>
        <v>112.24938252522635</v>
      </c>
      <c r="W4" s="14">
        <f>(P4+Q4+S4)/3</f>
        <v>142.77925315925958</v>
      </c>
      <c r="X4" s="14">
        <f>(P4*2+Q4*2+R4+S4)/6</f>
        <v>127.51431784224297</v>
      </c>
      <c r="Z4" s="31" t="s">
        <v>45</v>
      </c>
      <c r="AA4" s="31"/>
      <c r="AB4" s="31"/>
      <c r="AC4" s="31"/>
    </row>
    <row r="5" spans="1:29">
      <c r="A5" s="6" t="s">
        <v>21</v>
      </c>
      <c r="B5" s="6" t="s">
        <v>4</v>
      </c>
      <c r="C5" s="6">
        <v>2023</v>
      </c>
      <c r="E5" s="10">
        <v>132400000</v>
      </c>
      <c r="F5" s="10">
        <v>207600000</v>
      </c>
      <c r="G5" s="10">
        <v>390100000</v>
      </c>
      <c r="H5" s="10">
        <v>2518300000</v>
      </c>
      <c r="I5" s="8">
        <f>H5*1.17</f>
        <v>2946411000</v>
      </c>
      <c r="J5" s="13">
        <v>5515</v>
      </c>
      <c r="K5" s="15">
        <v>22610</v>
      </c>
      <c r="L5" s="16">
        <v>366.52</v>
      </c>
      <c r="M5" s="17">
        <v>3.2</v>
      </c>
      <c r="N5" s="14">
        <v>48</v>
      </c>
      <c r="P5" s="18">
        <f>LOG((E5+F5)/(G5+F5)+1,Z$3)</f>
        <v>44.79098028643034</v>
      </c>
      <c r="Q5" s="19">
        <f>LOG(J5*I5/K5^2,AA$3)</f>
        <v>63.896418078514735</v>
      </c>
      <c r="R5" s="13">
        <f>LOG(L5/K5+1,AB$3)</f>
        <v>236.6218183983687</v>
      </c>
      <c r="S5" s="14">
        <f>LOG(M5*N5/K5+1,AC$3)</f>
        <v>106.95994126584954</v>
      </c>
      <c r="U5" s="19">
        <f>(P5+Q5)/2</f>
        <v>54.343699182472534</v>
      </c>
      <c r="V5" s="13">
        <f>(P5+Q5+R5)/3</f>
        <v>115.10307225443792</v>
      </c>
      <c r="W5" s="14">
        <f>(P5+Q5+S5)/3</f>
        <v>71.882446543598192</v>
      </c>
      <c r="X5" s="14">
        <f>(P5*2+Q5*2+R5+S5)/6</f>
        <v>93.492759399018055</v>
      </c>
      <c r="Z5" s="4">
        <f>AVERAGE(P:P)</f>
        <v>49.999985979723654</v>
      </c>
      <c r="AA5" s="4">
        <f t="shared" ref="AA5:AB5" si="0">AVERAGE(Q:Q)</f>
        <v>49.999999760498312</v>
      </c>
      <c r="AB5" s="4">
        <f t="shared" si="0"/>
        <v>49.99996249965475</v>
      </c>
      <c r="AC5" s="4">
        <f>AVERAGE(S:S)</f>
        <v>50.000023617624421</v>
      </c>
    </row>
    <row r="6" spans="1:29">
      <c r="A6" s="6" t="s">
        <v>23</v>
      </c>
      <c r="B6" s="6" t="s">
        <v>72</v>
      </c>
      <c r="C6" s="6">
        <v>2022</v>
      </c>
      <c r="E6" s="9"/>
      <c r="F6" s="9">
        <v>100305000</v>
      </c>
      <c r="G6" s="9">
        <v>18649000</v>
      </c>
      <c r="H6" s="9">
        <v>944209000</v>
      </c>
      <c r="I6" s="8">
        <f>H6*1.02</f>
        <v>963093180</v>
      </c>
      <c r="J6" s="13">
        <v>3195</v>
      </c>
      <c r="K6" s="15">
        <v>4731</v>
      </c>
      <c r="L6" s="16">
        <v>92.49</v>
      </c>
      <c r="M6" s="17">
        <v>1.1000000000000001</v>
      </c>
      <c r="N6" s="14">
        <v>1</v>
      </c>
      <c r="P6" s="18">
        <f>LOG((E6+F6)/(G6+F6)+1,Z$3)</f>
        <v>60.821534765495649</v>
      </c>
      <c r="Q6" s="19">
        <f>LOG(J6*I6/K6^2,AA$3)</f>
        <v>72.922560273610358</v>
      </c>
      <c r="R6" s="13">
        <f>LOG(L6/K6+1,AB$3)</f>
        <v>284.89513086072793</v>
      </c>
      <c r="S6" s="14">
        <f>LOG(M6*N6/K6+1,AC$3)</f>
        <v>3.6727450058932423</v>
      </c>
      <c r="U6" s="19">
        <f>(P6+Q6)/2</f>
        <v>66.872047519553007</v>
      </c>
      <c r="V6" s="13">
        <f>(P6+Q6+R6)/3</f>
        <v>139.54640863327799</v>
      </c>
      <c r="W6" s="14">
        <f>(P6+Q6+S6)/3</f>
        <v>45.805613348333083</v>
      </c>
      <c r="X6" s="14">
        <f>(P6*2+Q6*2+R6+S6)/6</f>
        <v>92.676010990805537</v>
      </c>
    </row>
    <row r="7" spans="1:29">
      <c r="A7" s="6" t="s">
        <v>21</v>
      </c>
      <c r="B7" s="6" t="s">
        <v>2</v>
      </c>
      <c r="C7" s="6">
        <v>2023</v>
      </c>
      <c r="E7" s="10">
        <v>183700000</v>
      </c>
      <c r="F7" s="10">
        <v>229200000</v>
      </c>
      <c r="G7" s="10">
        <v>504200000</v>
      </c>
      <c r="H7" s="10">
        <v>2924700000</v>
      </c>
      <c r="I7" s="8">
        <f>H7*1.17</f>
        <v>3421899000</v>
      </c>
      <c r="J7" s="13">
        <v>6580</v>
      </c>
      <c r="K7" s="15">
        <v>27290</v>
      </c>
      <c r="L7" s="16">
        <v>378.45</v>
      </c>
      <c r="M7" s="17">
        <v>3.6</v>
      </c>
      <c r="N7" s="14">
        <v>50</v>
      </c>
      <c r="P7" s="18">
        <f>LOG((E7+F7)/(G7+F7)+1,Z$3)</f>
        <v>44.419225705050017</v>
      </c>
      <c r="Q7" s="19">
        <f>LOG(J7*I7/K7^2,AA$3)</f>
        <v>63.587714617195338</v>
      </c>
      <c r="R7" s="13">
        <f>LOG(L7/K7+1,AB$3)</f>
        <v>202.65862416626371</v>
      </c>
      <c r="S7" s="14">
        <f>LOG(M7*N7/K7+1,AC$3)</f>
        <v>103.85852465958926</v>
      </c>
      <c r="U7" s="19">
        <f>(P7+Q7)/2</f>
        <v>54.003470161122678</v>
      </c>
      <c r="V7" s="13">
        <f>(P7+Q7+R7)/3</f>
        <v>103.55518816283636</v>
      </c>
      <c r="W7" s="14">
        <f>(P7+Q7+S7)/3</f>
        <v>70.621821660611545</v>
      </c>
      <c r="X7" s="14">
        <f>(P7*2+Q7*2+R7+S7)/6</f>
        <v>87.088504911723945</v>
      </c>
    </row>
    <row r="8" spans="1:29">
      <c r="A8" s="6" t="s">
        <v>21</v>
      </c>
      <c r="B8" s="6" t="s">
        <v>73</v>
      </c>
      <c r="C8" s="6">
        <v>2023</v>
      </c>
      <c r="E8" s="10">
        <v>52000000</v>
      </c>
      <c r="F8" s="10">
        <v>183000000</v>
      </c>
      <c r="G8" s="10">
        <v>452000000</v>
      </c>
      <c r="H8" s="10">
        <v>1269000000</v>
      </c>
      <c r="I8" s="8">
        <f>H8*1.17</f>
        <v>1484730000</v>
      </c>
      <c r="J8" s="13">
        <v>4005</v>
      </c>
      <c r="K8" s="15">
        <v>21470</v>
      </c>
      <c r="L8" s="16">
        <v>216.29</v>
      </c>
      <c r="M8" s="17">
        <v>3.6</v>
      </c>
      <c r="N8" s="14">
        <v>53</v>
      </c>
      <c r="P8" s="18">
        <f>LOG((E8+F8)/(G8+F8)+1,Z$3)</f>
        <v>31.31682965629313</v>
      </c>
      <c r="Q8" s="19">
        <f>LOG(J8*I8/K8^2,AA$3)</f>
        <v>58.338038231689453</v>
      </c>
      <c r="R8" s="13">
        <f>LOG(L8/K8+1,AB$3)</f>
        <v>147.49597379967332</v>
      </c>
      <c r="S8" s="14">
        <f>LOG(M8*N8/K8+1,AC$3)</f>
        <v>139.77361866928968</v>
      </c>
      <c r="U8" s="19">
        <f>(P8+Q8)/2</f>
        <v>44.827433943991295</v>
      </c>
      <c r="V8" s="13">
        <f>(P8+Q8+R8)/3</f>
        <v>79.050280562551976</v>
      </c>
      <c r="W8" s="14">
        <f>(P8+Q8+S8)/3</f>
        <v>76.476162185757417</v>
      </c>
      <c r="X8" s="14">
        <f>(P8*2+Q8*2+R8+S8)/6</f>
        <v>77.763221374154696</v>
      </c>
    </row>
    <row r="9" spans="1:29">
      <c r="A9" s="6" t="s">
        <v>24</v>
      </c>
      <c r="B9" s="6" t="s">
        <v>74</v>
      </c>
      <c r="C9" s="6">
        <v>2022</v>
      </c>
      <c r="E9" s="11"/>
      <c r="F9" s="11">
        <v>575900000</v>
      </c>
      <c r="G9" s="11">
        <v>71400000</v>
      </c>
      <c r="H9" s="11">
        <v>913700000</v>
      </c>
      <c r="I9" s="8">
        <f>H9</f>
        <v>913700000</v>
      </c>
      <c r="J9" s="13">
        <v>6351</v>
      </c>
      <c r="K9" s="15">
        <v>26978</v>
      </c>
      <c r="L9" s="16">
        <v>80.08</v>
      </c>
      <c r="M9" s="17">
        <v>3.5</v>
      </c>
      <c r="N9" s="14">
        <v>76</v>
      </c>
      <c r="P9" s="18">
        <f>LOG((E9+F9)/(G9+F9)+1,Z$3)</f>
        <v>63.29798960088155</v>
      </c>
      <c r="Q9" s="19">
        <f>LOG(J9*I9/K9^2,AA$3)</f>
        <v>55.372451826587053</v>
      </c>
      <c r="R9" s="13">
        <f>LOG(L9/K9+1,AB$3)</f>
        <v>43.613881361766985</v>
      </c>
      <c r="S9" s="14">
        <f>LOG(M9*N9/K9+1,AC$3)</f>
        <v>155.0033581238711</v>
      </c>
      <c r="U9" s="19">
        <f>(P9+Q9)/2</f>
        <v>59.335220713734302</v>
      </c>
      <c r="V9" s="13">
        <f>(P9+Q9+R9)/3</f>
        <v>54.094774263078534</v>
      </c>
      <c r="W9" s="14">
        <f>(P9+Q9+S9)/3</f>
        <v>91.224599850446566</v>
      </c>
      <c r="X9" s="14">
        <f>(P9*2+Q9*2+R9+S9)/6</f>
        <v>72.65968705676255</v>
      </c>
    </row>
    <row r="10" spans="1:29">
      <c r="A10" s="6" t="s">
        <v>26</v>
      </c>
      <c r="B10" s="6" t="s">
        <v>75</v>
      </c>
      <c r="C10" s="6">
        <v>2022</v>
      </c>
      <c r="E10" s="7"/>
      <c r="F10" s="7">
        <v>2802082000</v>
      </c>
      <c r="G10" s="7">
        <v>85816000</v>
      </c>
      <c r="H10" s="7">
        <v>5801215000</v>
      </c>
      <c r="I10" s="8">
        <f>H10*0.13</f>
        <v>754157950</v>
      </c>
      <c r="J10" s="13">
        <v>3382</v>
      </c>
      <c r="K10" s="15">
        <v>9957</v>
      </c>
      <c r="L10" s="16">
        <v>77.959999999999994</v>
      </c>
      <c r="M10" s="17">
        <v>1.6</v>
      </c>
      <c r="N10" s="14">
        <v>22</v>
      </c>
      <c r="P10" s="18">
        <f>LOG((E10+F10)/(G10+F10)+1,Z$3)</f>
        <v>67.451647262366521</v>
      </c>
      <c r="Q10" s="19">
        <f>LOG(J10*I10/K10^2,AA$3)</f>
        <v>62.592744277689718</v>
      </c>
      <c r="R10" s="13">
        <f>LOG(L10/K10+1,AB$3)</f>
        <v>114.7632527756673</v>
      </c>
      <c r="S10" s="14">
        <f>LOG(M10*N10/K10+1,AC$3)</f>
        <v>55.750549079535432</v>
      </c>
      <c r="U10" s="19">
        <f>(P10+Q10)/2</f>
        <v>65.022195770028119</v>
      </c>
      <c r="V10" s="13">
        <f>(P10+Q10+R10)/3</f>
        <v>81.602548105241183</v>
      </c>
      <c r="W10" s="14">
        <f>(P10+Q10+S10)/3</f>
        <v>61.931646873197224</v>
      </c>
      <c r="X10" s="14">
        <f>(P10*2+Q10*2+R10+S10)/6</f>
        <v>71.767097489219211</v>
      </c>
    </row>
    <row r="11" spans="1:29">
      <c r="A11" s="6" t="s">
        <v>26</v>
      </c>
      <c r="B11" s="6" t="s">
        <v>76</v>
      </c>
      <c r="C11" s="6">
        <v>2022</v>
      </c>
      <c r="E11" s="7"/>
      <c r="F11" s="7">
        <v>5392321000</v>
      </c>
      <c r="G11" s="7">
        <v>91601000</v>
      </c>
      <c r="H11" s="7">
        <v>9640000000</v>
      </c>
      <c r="I11" s="8">
        <f>H11*0.13</f>
        <v>1253200000</v>
      </c>
      <c r="J11" s="13">
        <v>5809</v>
      </c>
      <c r="K11" s="15">
        <v>27380</v>
      </c>
      <c r="L11" s="16">
        <v>207.48</v>
      </c>
      <c r="M11" s="17">
        <v>2</v>
      </c>
      <c r="N11" s="14">
        <v>43</v>
      </c>
      <c r="P11" s="18">
        <f>LOG((E11+F11)/(G11+F11)+1,Z$3)</f>
        <v>68.106343444953453</v>
      </c>
      <c r="Q11" s="19">
        <f>LOG(J11*I11/K11^2,AA$3)</f>
        <v>56.58770601818123</v>
      </c>
      <c r="R11" s="13">
        <f>LOG(L11/K11+1,AB$3)</f>
        <v>111.085318935617</v>
      </c>
      <c r="S11" s="14">
        <f>LOG(M11*N11/K11+1,AC$3)</f>
        <v>49.543349759947922</v>
      </c>
      <c r="U11" s="19">
        <f>(P11+Q11)/2</f>
        <v>62.347024731567345</v>
      </c>
      <c r="V11" s="13">
        <f>(P11+Q11+R11)/3</f>
        <v>78.593122799583895</v>
      </c>
      <c r="W11" s="14">
        <f>(P11+Q11+S11)/3</f>
        <v>58.079133074360868</v>
      </c>
      <c r="X11" s="14">
        <f>(P11*2+Q11*2+R11+S11)/6</f>
        <v>68.336127936972389</v>
      </c>
    </row>
    <row r="12" spans="1:29">
      <c r="A12" s="6" t="s">
        <v>20</v>
      </c>
      <c r="B12" s="6" t="s">
        <v>77</v>
      </c>
      <c r="C12" s="6">
        <v>2022</v>
      </c>
      <c r="E12" s="11"/>
      <c r="F12" s="11">
        <v>47868762</v>
      </c>
      <c r="G12" s="11">
        <v>3208628</v>
      </c>
      <c r="H12" s="11">
        <v>76603690</v>
      </c>
      <c r="I12" s="8">
        <f>H12</f>
        <v>76603690</v>
      </c>
      <c r="J12" s="13">
        <v>393</v>
      </c>
      <c r="K12" s="15">
        <v>819</v>
      </c>
      <c r="L12" s="16">
        <v>2.85</v>
      </c>
      <c r="M12" s="17">
        <v>1.2</v>
      </c>
      <c r="N12" s="14">
        <v>4</v>
      </c>
      <c r="P12" s="18">
        <f>LOG((E12+F12)/(G12+F12)+1,Z$3)</f>
        <v>65.766396817856005</v>
      </c>
      <c r="Q12" s="19">
        <f>LOG(J12*I12/K12^2,AA$3)</f>
        <v>66.022922752666744</v>
      </c>
      <c r="R12" s="13">
        <f>LOG(L12/K12+1,AB$3)</f>
        <v>51.116440823637852</v>
      </c>
      <c r="S12" s="14">
        <f>LOG(M12*N12/K12+1,AC$3)</f>
        <v>92.318618802619426</v>
      </c>
      <c r="U12" s="19">
        <f>(P12+Q12)/2</f>
        <v>65.894659785261382</v>
      </c>
      <c r="V12" s="13">
        <f>(P12+Q12+R12)/3</f>
        <v>60.968586798053536</v>
      </c>
      <c r="W12" s="14">
        <f>(P12+Q12+S12)/3</f>
        <v>74.702646124380735</v>
      </c>
      <c r="X12" s="14">
        <f>(P12*2+Q12*2+R12+S12)/6</f>
        <v>67.835616461217128</v>
      </c>
    </row>
    <row r="13" spans="1:29">
      <c r="A13" s="6" t="s">
        <v>62</v>
      </c>
      <c r="B13" s="6" t="s">
        <v>63</v>
      </c>
      <c r="C13" s="6">
        <v>2023</v>
      </c>
      <c r="E13" s="11">
        <v>4630000</v>
      </c>
      <c r="F13" s="11">
        <v>239000000</v>
      </c>
      <c r="G13" s="11"/>
      <c r="H13" s="11">
        <v>384000000</v>
      </c>
      <c r="I13" s="8">
        <f>H13</f>
        <v>384000000</v>
      </c>
      <c r="J13" s="13">
        <v>3611</v>
      </c>
      <c r="K13" s="15">
        <v>13941</v>
      </c>
      <c r="L13" s="16">
        <v>49.92</v>
      </c>
      <c r="M13" s="17">
        <v>2.2999999999999998</v>
      </c>
      <c r="N13" s="14">
        <v>35</v>
      </c>
      <c r="P13" s="18">
        <f>LOG((E13+F13)/(G13+F13)+1,Z$3)</f>
        <v>69.899254474448526</v>
      </c>
      <c r="Q13" s="19">
        <f>LOG(J13*I13/K13^2,AA$3)</f>
        <v>54.68760441583094</v>
      </c>
      <c r="R13" s="13">
        <f>LOG(L13/K13+1,AB$3)</f>
        <v>52.596693257006741</v>
      </c>
      <c r="S13" s="14">
        <f>LOG(M13*N13/K13+1,AC$3)</f>
        <v>90.960450426690286</v>
      </c>
      <c r="U13" s="19">
        <f>(P13+Q13)/2</f>
        <v>62.293429445139736</v>
      </c>
      <c r="V13" s="13">
        <f>(P13+Q13+R13)/3</f>
        <v>59.061184049095402</v>
      </c>
      <c r="W13" s="14">
        <f>(P13+Q13+S13)/3</f>
        <v>71.849103105656582</v>
      </c>
      <c r="X13" s="14">
        <f>(P13*2+Q13*2+R13+S13)/6</f>
        <v>65.455143577375992</v>
      </c>
    </row>
    <row r="14" spans="1:29">
      <c r="A14" s="6" t="s">
        <v>23</v>
      </c>
      <c r="B14" s="6" t="s">
        <v>46</v>
      </c>
      <c r="C14" s="6">
        <v>2022</v>
      </c>
      <c r="E14" s="9">
        <v>14372360</v>
      </c>
      <c r="F14" s="9">
        <v>509643762</v>
      </c>
      <c r="G14" s="9"/>
      <c r="H14" s="9">
        <v>751869907</v>
      </c>
      <c r="I14" s="8">
        <f>H14*1.02</f>
        <v>766907305.13999999</v>
      </c>
      <c r="J14" s="13">
        <v>5417</v>
      </c>
      <c r="K14" s="15">
        <v>12896</v>
      </c>
      <c r="L14" s="16">
        <v>100.26</v>
      </c>
      <c r="P14" s="18">
        <f>LOG((E14+F14)/(G14+F14)+1,Z$3)</f>
        <v>70.333132359682494</v>
      </c>
      <c r="Q14" s="19">
        <f>LOG(J14*I14/K14^2,AA$3)</f>
        <v>62.411265874344586</v>
      </c>
      <c r="R14" s="13">
        <f>LOG(L14/K14+1,AB$3)</f>
        <v>113.95781220805971</v>
      </c>
      <c r="S14" s="14">
        <f>LOG(M14*N14/K14+1,AC$3)</f>
        <v>0</v>
      </c>
      <c r="U14" s="19">
        <f>(P14+Q14)/2</f>
        <v>66.372199117013537</v>
      </c>
      <c r="V14" s="13">
        <f>(P14+Q14+R14)/3</f>
        <v>82.23407014736226</v>
      </c>
      <c r="W14" s="14">
        <f>(P14+Q14+S14)/3</f>
        <v>44.248132744675694</v>
      </c>
      <c r="X14" s="14">
        <f>(P14*2+Q14*2+R14+S14)/6</f>
        <v>63.241101446018973</v>
      </c>
    </row>
    <row r="15" spans="1:29">
      <c r="A15" s="6" t="s">
        <v>26</v>
      </c>
      <c r="B15" s="6" t="s">
        <v>78</v>
      </c>
      <c r="C15" s="6">
        <v>2022</v>
      </c>
      <c r="E15" s="7"/>
      <c r="F15" s="7">
        <v>4234471000</v>
      </c>
      <c r="G15" s="7">
        <v>64976000</v>
      </c>
      <c r="H15" s="7">
        <v>7316000000</v>
      </c>
      <c r="I15" s="8">
        <f>H15*0.13</f>
        <v>951080000</v>
      </c>
      <c r="J15" s="13">
        <v>4846</v>
      </c>
      <c r="K15" s="15">
        <v>26090</v>
      </c>
      <c r="L15" s="16">
        <v>125.28</v>
      </c>
      <c r="M15" s="17">
        <v>2.8</v>
      </c>
      <c r="N15" s="14">
        <v>33</v>
      </c>
      <c r="P15" s="18">
        <f>LOG((E15+F15)/(G15+F15)+1,Z$3)</f>
        <v>68.186094091366215</v>
      </c>
      <c r="Q15" s="19">
        <f>LOG(J15*I15/K15^2,AA$3)</f>
        <v>54.365179312918805</v>
      </c>
      <c r="R15" s="13">
        <f>LOG(L15/K15+1,AB$3)</f>
        <v>70.488981482826219</v>
      </c>
      <c r="S15" s="14">
        <f>LOG(M15*N15/K15+1,AC$3)</f>
        <v>55.851070582022018</v>
      </c>
      <c r="U15" s="19">
        <f>(P15+Q15)/2</f>
        <v>61.275636702142506</v>
      </c>
      <c r="V15" s="13">
        <f>(P15+Q15+R15)/3</f>
        <v>64.346751629037087</v>
      </c>
      <c r="W15" s="14">
        <f>(P15+Q15+S15)/3</f>
        <v>59.46744799543567</v>
      </c>
      <c r="X15" s="14">
        <f>(P15*2+Q15*2+R15+S15)/6</f>
        <v>61.907099812236375</v>
      </c>
    </row>
    <row r="16" spans="1:29">
      <c r="A16" s="6" t="s">
        <v>21</v>
      </c>
      <c r="B16" s="6" t="s">
        <v>80</v>
      </c>
      <c r="C16" s="6">
        <v>2023</v>
      </c>
      <c r="E16" s="10">
        <v>55100000</v>
      </c>
      <c r="F16" s="10">
        <v>210900000</v>
      </c>
      <c r="G16" s="10">
        <v>513700000</v>
      </c>
      <c r="H16" s="10">
        <v>1385000000</v>
      </c>
      <c r="I16" s="8">
        <f>H16*1.17</f>
        <v>1620450000</v>
      </c>
      <c r="J16" s="13">
        <v>5015</v>
      </c>
      <c r="K16" s="15">
        <v>41250</v>
      </c>
      <c r="L16" s="16">
        <v>127.71</v>
      </c>
      <c r="M16" s="17">
        <v>4.9000000000000004</v>
      </c>
      <c r="N16" s="14">
        <v>78</v>
      </c>
      <c r="P16" s="18">
        <f>LOG((E16+F16)/(G16+F16)+1,Z$3)</f>
        <v>31.100287965060378</v>
      </c>
      <c r="Q16" s="19">
        <f>LOG(J16*I16/K16^2,AA$3)</f>
        <v>52.213740224451762</v>
      </c>
      <c r="R16" s="13">
        <f>LOG(L16/K16+1,AB$3)</f>
        <v>45.486626170763138</v>
      </c>
      <c r="S16" s="14">
        <f>LOG(M16*N16/K16+1,AC$3)</f>
        <v>145.70149568596599</v>
      </c>
      <c r="U16" s="19">
        <f>(P16+Q16)/2</f>
        <v>41.657014094756072</v>
      </c>
      <c r="V16" s="13">
        <f>(P16+Q16+R16)/3</f>
        <v>42.933551453425089</v>
      </c>
      <c r="W16" s="14">
        <f>(P16+Q16+S16)/3</f>
        <v>76.338507958492713</v>
      </c>
      <c r="X16" s="14">
        <f>(P16*2+Q16*2+R16+S16)/6</f>
        <v>59.636029705958912</v>
      </c>
    </row>
    <row r="17" spans="1:24">
      <c r="A17" s="6" t="s">
        <v>24</v>
      </c>
      <c r="B17" s="6" t="s">
        <v>79</v>
      </c>
      <c r="C17" s="6">
        <v>2022</v>
      </c>
      <c r="E17" s="11"/>
      <c r="F17" s="11">
        <v>314100000</v>
      </c>
      <c r="G17" s="11">
        <v>28100000</v>
      </c>
      <c r="H17" s="11">
        <v>477800000</v>
      </c>
      <c r="I17" s="8">
        <f>H17</f>
        <v>477800000</v>
      </c>
      <c r="J17" s="13">
        <v>2395.6</v>
      </c>
      <c r="K17" s="15">
        <v>12876</v>
      </c>
      <c r="L17" s="16">
        <v>59.86</v>
      </c>
      <c r="M17" s="17">
        <v>1.6</v>
      </c>
      <c r="N17" s="14">
        <v>26</v>
      </c>
      <c r="P17" s="18">
        <f>LOG((E17+F17)/(G17+F17)+1,Z$3)</f>
        <v>64.770680747267193</v>
      </c>
      <c r="Q17" s="19">
        <f>LOG(J17*I17/K17^2,AA$3)</f>
        <v>54.485049207892999</v>
      </c>
      <c r="R17" s="13">
        <f>LOG(L17/K17+1,AB$3)</f>
        <v>68.249956928475228</v>
      </c>
      <c r="S17" s="14">
        <f>LOG(M17*N17/K17+1,AC$3)</f>
        <v>50.958104580011543</v>
      </c>
      <c r="U17" s="19">
        <f>(P17+Q17)/2</f>
        <v>59.627864977580096</v>
      </c>
      <c r="V17" s="13">
        <f>(P17+Q17+R17)/3</f>
        <v>62.501895627878469</v>
      </c>
      <c r="W17" s="14">
        <f>(P17+Q17+S17)/3</f>
        <v>56.73794484505725</v>
      </c>
      <c r="X17" s="14">
        <f>(P17*2+Q17*2+R17+S17)/6</f>
        <v>59.619920236467863</v>
      </c>
    </row>
    <row r="18" spans="1:24">
      <c r="A18" s="6" t="s">
        <v>23</v>
      </c>
      <c r="B18" s="6" t="s">
        <v>81</v>
      </c>
      <c r="C18" s="6">
        <v>2022</v>
      </c>
      <c r="E18" s="9"/>
      <c r="F18" s="9">
        <v>75144893.329999998</v>
      </c>
      <c r="G18" s="9">
        <v>15984457.52</v>
      </c>
      <c r="H18" s="9">
        <v>107678803.23</v>
      </c>
      <c r="I18" s="8">
        <f>H18*1.02</f>
        <v>109832379.29460001</v>
      </c>
      <c r="J18" s="13">
        <v>485.4</v>
      </c>
      <c r="K18" s="15">
        <v>3922</v>
      </c>
      <c r="L18" s="16">
        <v>5.91</v>
      </c>
      <c r="M18" s="17">
        <v>1.4</v>
      </c>
      <c r="N18" s="14">
        <v>18</v>
      </c>
      <c r="P18" s="18">
        <f>LOG((E18+F18)/(G18+F18)+1,Z$3)</f>
        <v>59.811193794393532</v>
      </c>
      <c r="Q18" s="19">
        <f>LOG(J18*I18/K18^2,AA$3)</f>
        <v>50.237573471733974</v>
      </c>
      <c r="R18" s="13">
        <f>LOG(L18/K18+1,AB$3)</f>
        <v>22.156802005857884</v>
      </c>
      <c r="S18" s="14">
        <f>LOG(M18*N18/K18+1,AC$3)</f>
        <v>101.18193050698738</v>
      </c>
      <c r="U18" s="19">
        <f>(P18+Q18)/2</f>
        <v>55.024383633063749</v>
      </c>
      <c r="V18" s="13">
        <f>(P18+Q18+R18)/3</f>
        <v>44.068523090661792</v>
      </c>
      <c r="W18" s="14">
        <f>(P18+Q18+S18)/3</f>
        <v>70.410232591038294</v>
      </c>
      <c r="X18" s="14">
        <f>(P18*2+Q18*2+R18+S18)/6</f>
        <v>57.239377840850047</v>
      </c>
    </row>
    <row r="19" spans="1:24">
      <c r="A19" s="6" t="s">
        <v>37</v>
      </c>
      <c r="B19" s="6" t="s">
        <v>38</v>
      </c>
      <c r="C19" s="6">
        <v>2022</v>
      </c>
      <c r="E19" s="12"/>
      <c r="F19" s="12">
        <v>2660597000</v>
      </c>
      <c r="G19" s="12">
        <v>703808000</v>
      </c>
      <c r="H19" s="12">
        <v>5425973000</v>
      </c>
      <c r="I19" s="8">
        <f>H19*0.08</f>
        <v>434077840</v>
      </c>
      <c r="J19" s="13">
        <v>843</v>
      </c>
      <c r="K19" s="15">
        <v>13583</v>
      </c>
      <c r="L19" s="16">
        <v>54.93</v>
      </c>
      <c r="M19" s="17">
        <v>2</v>
      </c>
      <c r="N19" s="14">
        <v>30</v>
      </c>
      <c r="P19" s="18">
        <f>LOG((E19+F19)/(G19+F19)+1,Z$3)</f>
        <v>57.952097265680727</v>
      </c>
      <c r="Q19" s="19">
        <f>LOG(J19*I19/K19^2,AA$3)</f>
        <v>46.797238214544834</v>
      </c>
      <c r="R19" s="13">
        <f>LOG(L19/K19+1,AB$3)</f>
        <v>59.387004683731121</v>
      </c>
      <c r="S19" s="14">
        <f>LOG(M19*N19/K19+1,AC$3)</f>
        <v>69.630519036894427</v>
      </c>
      <c r="U19" s="19">
        <f>(P19+Q19)/2</f>
        <v>52.374667740112784</v>
      </c>
      <c r="V19" s="13">
        <f>(P19+Q19+R19)/3</f>
        <v>54.712113387985561</v>
      </c>
      <c r="W19" s="14">
        <f>(P19+Q19+S19)/3</f>
        <v>58.126618172373334</v>
      </c>
      <c r="X19" s="14">
        <f>(P19*2+Q19*2+R19+S19)/6</f>
        <v>56.419365780179447</v>
      </c>
    </row>
    <row r="20" spans="1:24">
      <c r="A20" s="6" t="s">
        <v>23</v>
      </c>
      <c r="B20" s="6" t="s">
        <v>82</v>
      </c>
      <c r="C20" s="6">
        <v>2023</v>
      </c>
      <c r="E20" s="9">
        <v>3581000</v>
      </c>
      <c r="F20" s="9">
        <v>987439000</v>
      </c>
      <c r="G20" s="9">
        <v>33702000</v>
      </c>
      <c r="H20" s="9">
        <v>1570476000</v>
      </c>
      <c r="I20" s="8">
        <f>H20*1.02</f>
        <v>1601885520</v>
      </c>
      <c r="J20" s="13">
        <v>4540</v>
      </c>
      <c r="K20" s="15">
        <v>27895</v>
      </c>
      <c r="L20" s="16">
        <v>142.5</v>
      </c>
      <c r="M20" s="17">
        <v>1.9</v>
      </c>
      <c r="N20" s="14">
        <v>12</v>
      </c>
      <c r="P20" s="18">
        <f>LOG((E20+F20)/(G20+F20)+1,Z$3)</f>
        <v>67.462668241217273</v>
      </c>
      <c r="Q20" s="19">
        <f>LOG(J20*I20/K20^2,AA$3)</f>
        <v>56.351828594133309</v>
      </c>
      <c r="R20" s="13">
        <f>LOG(L20/K20+1,AB$3)</f>
        <v>74.978330177181675</v>
      </c>
      <c r="S20" s="14">
        <f>LOG(M20*N20/K20+1,AC$3)</f>
        <v>12.907216053379047</v>
      </c>
      <c r="U20" s="19">
        <f>(P20+Q20)/2</f>
        <v>61.907248417675291</v>
      </c>
      <c r="V20" s="13">
        <f>(P20+Q20+R20)/3</f>
        <v>66.264275670844086</v>
      </c>
      <c r="W20" s="14">
        <f>(P20+Q20+S20)/3</f>
        <v>45.573904296243207</v>
      </c>
      <c r="X20" s="14">
        <f>(P20*2+Q20*2+R20+S20)/6</f>
        <v>55.91908998354365</v>
      </c>
    </row>
    <row r="21" spans="1:24">
      <c r="A21" s="6" t="s">
        <v>23</v>
      </c>
      <c r="B21" s="6" t="s">
        <v>47</v>
      </c>
      <c r="C21" s="6">
        <v>2023</v>
      </c>
      <c r="E21" s="9">
        <v>3158729</v>
      </c>
      <c r="F21" s="9">
        <v>679383671</v>
      </c>
      <c r="G21" s="9"/>
      <c r="H21" s="9">
        <v>825582486</v>
      </c>
      <c r="I21" s="8">
        <f>H21*1.02</f>
        <v>842094135.72000003</v>
      </c>
      <c r="J21" s="13">
        <v>3038.9</v>
      </c>
      <c r="K21" s="15">
        <v>18261</v>
      </c>
      <c r="L21" s="16">
        <v>104.12</v>
      </c>
      <c r="P21" s="18">
        <f>LOG((E21+F21)/(G21+F21)+1,Z$3)</f>
        <v>69.17144729127935</v>
      </c>
      <c r="Q21" s="19">
        <f>LOG(J21*I21/K21^2,AA$3)</f>
        <v>55.136886349412606</v>
      </c>
      <c r="R21" s="13">
        <f>LOG(L21/K21+1,AB$3)</f>
        <v>83.662070183827495</v>
      </c>
      <c r="S21" s="14">
        <f>LOG(M21*N21/K21+1,AC$3)</f>
        <v>0</v>
      </c>
      <c r="U21" s="19">
        <f>(P21+Q21)/2</f>
        <v>62.154166820345978</v>
      </c>
      <c r="V21" s="13">
        <f>(P21+Q21+R21)/3</f>
        <v>69.323467941506479</v>
      </c>
      <c r="W21" s="14">
        <f>(P21+Q21+S21)/3</f>
        <v>41.436111213563983</v>
      </c>
      <c r="X21" s="14">
        <f>(P21*2+Q21*2+R21+S21)/6</f>
        <v>55.379789577535234</v>
      </c>
    </row>
    <row r="22" spans="1:24">
      <c r="A22" s="6" t="s">
        <v>20</v>
      </c>
      <c r="B22" s="6" t="s">
        <v>83</v>
      </c>
      <c r="C22" s="6">
        <v>2022</v>
      </c>
      <c r="E22" s="11"/>
      <c r="F22" s="11">
        <v>445684557</v>
      </c>
      <c r="G22" s="11">
        <v>103976679</v>
      </c>
      <c r="H22" s="11">
        <v>715010067</v>
      </c>
      <c r="I22" s="8">
        <f>H22</f>
        <v>715010067</v>
      </c>
      <c r="J22" s="13">
        <v>2268</v>
      </c>
      <c r="K22" s="15">
        <v>12739</v>
      </c>
      <c r="L22" s="16">
        <v>62.3</v>
      </c>
      <c r="M22" s="17">
        <v>1.3</v>
      </c>
      <c r="N22" s="14">
        <v>12</v>
      </c>
      <c r="P22" s="18">
        <f>LOG((E22+F22)/(G22+F22)+1,Z$3)</f>
        <v>59.058229985546966</v>
      </c>
      <c r="Q22" s="19">
        <f>LOG(J22*I22/K22^2,AA$3)</f>
        <v>56.764109525053279</v>
      </c>
      <c r="R22" s="13">
        <f>LOG(L22/K22+1,AB$3)</f>
        <v>71.787215019285057</v>
      </c>
      <c r="S22" s="14">
        <f>LOG(M22*N22/K22+1,AC$3)</f>
        <v>19.33414647272523</v>
      </c>
      <c r="U22" s="19">
        <f>(P22+Q22)/2</f>
        <v>57.911169755300122</v>
      </c>
      <c r="V22" s="13">
        <f>(P22+Q22+R22)/3</f>
        <v>62.536518176628441</v>
      </c>
      <c r="W22" s="14">
        <f>(P22+Q22+S22)/3</f>
        <v>45.052161994441825</v>
      </c>
      <c r="X22" s="14">
        <f>(P22*2+Q22*2+R22+S22)/6</f>
        <v>53.794340085535133</v>
      </c>
    </row>
    <row r="23" spans="1:24">
      <c r="A23" s="6" t="s">
        <v>24</v>
      </c>
      <c r="B23" s="6" t="s">
        <v>84</v>
      </c>
      <c r="C23" s="6">
        <v>2022</v>
      </c>
      <c r="E23" s="11"/>
      <c r="F23" s="11">
        <v>402124000</v>
      </c>
      <c r="G23" s="11">
        <v>35660000</v>
      </c>
      <c r="H23" s="11">
        <v>714862000</v>
      </c>
      <c r="I23" s="8">
        <f>H23</f>
        <v>714862000</v>
      </c>
      <c r="J23" s="13">
        <v>3467</v>
      </c>
      <c r="K23" s="15">
        <v>24402</v>
      </c>
      <c r="L23" s="16">
        <v>88.36</v>
      </c>
      <c r="M23" s="17">
        <v>1.8</v>
      </c>
      <c r="N23" s="14">
        <v>29</v>
      </c>
      <c r="P23" s="18">
        <f>LOG((E23+F23)/(G23+F23)+1,Z$3)</f>
        <v>64.804903378135819</v>
      </c>
      <c r="Q23" s="19">
        <f>LOG(J23*I23/K23^2,AA$3)</f>
        <v>51.36599421557753</v>
      </c>
      <c r="R23" s="13">
        <f>LOG(L23/K23+1,AB$3)</f>
        <v>53.186249997594381</v>
      </c>
      <c r="S23" s="14">
        <f>LOG(M23*N23/K23+1,AC$3)</f>
        <v>33.758450358295995</v>
      </c>
      <c r="U23" s="19">
        <f>(P23+Q23)/2</f>
        <v>58.085448796856674</v>
      </c>
      <c r="V23" s="13">
        <f>(P23+Q23+R23)/3</f>
        <v>56.452382530435905</v>
      </c>
      <c r="W23" s="14">
        <f>(P23+Q23+S23)/3</f>
        <v>49.976449317336453</v>
      </c>
      <c r="X23" s="14">
        <f>(P23*2+Q23*2+R23+S23)/6</f>
        <v>53.214415923886179</v>
      </c>
    </row>
    <row r="24" spans="1:24">
      <c r="A24" s="6" t="s">
        <v>24</v>
      </c>
      <c r="B24" s="6" t="s">
        <v>58</v>
      </c>
      <c r="C24" s="6">
        <v>2022</v>
      </c>
      <c r="E24" s="11"/>
      <c r="F24" s="11">
        <v>422400000</v>
      </c>
      <c r="G24" s="11">
        <v>32800000</v>
      </c>
      <c r="H24" s="11">
        <v>852200000</v>
      </c>
      <c r="I24" s="8">
        <f>H24</f>
        <v>852200000</v>
      </c>
      <c r="J24" s="13">
        <v>3717.1350000000002</v>
      </c>
      <c r="K24" s="15">
        <v>13678</v>
      </c>
      <c r="L24" s="16">
        <v>55.2</v>
      </c>
      <c r="P24" s="18">
        <f>LOG((E24+F24)/(G24+F24)+1,Z$3)</f>
        <v>65.290995029809324</v>
      </c>
      <c r="Q24" s="19">
        <f>LOG(J24*I24/K24^2,AA$3)</f>
        <v>60.014396855324108</v>
      </c>
      <c r="R24" s="13">
        <f>LOG(L24/K24+1,AB$3)</f>
        <v>59.264661453852419</v>
      </c>
      <c r="S24" s="14">
        <f>LOG(M24*N24/K24+1,AC$3)</f>
        <v>0</v>
      </c>
      <c r="U24" s="19">
        <f>(P24+Q24)/2</f>
        <v>62.652695942566716</v>
      </c>
      <c r="V24" s="13">
        <f>(P24+Q24+R24)/3</f>
        <v>61.523351112995279</v>
      </c>
      <c r="W24" s="14">
        <f>(P24+Q24+S24)/3</f>
        <v>41.768463961711142</v>
      </c>
      <c r="X24" s="14">
        <f>(P24*2+Q24*2+R24+S24)/6</f>
        <v>51.645907537353217</v>
      </c>
    </row>
    <row r="25" spans="1:24">
      <c r="A25" s="6" t="s">
        <v>23</v>
      </c>
      <c r="B25" s="6" t="s">
        <v>48</v>
      </c>
      <c r="C25" s="6">
        <v>2022</v>
      </c>
      <c r="E25" s="9"/>
      <c r="F25" s="9">
        <v>341050000</v>
      </c>
      <c r="G25" s="9">
        <v>16490000</v>
      </c>
      <c r="H25" s="9">
        <v>738450000</v>
      </c>
      <c r="I25" s="8">
        <f>H25*1.02</f>
        <v>753219000</v>
      </c>
      <c r="J25" s="13">
        <v>2547.1999999999998</v>
      </c>
      <c r="K25" s="15">
        <v>16908</v>
      </c>
      <c r="L25" s="16">
        <v>67.900000000000006</v>
      </c>
      <c r="P25" s="18">
        <f>LOG((E25+F25)/(G25+F25)+1,Z$3)</f>
        <v>66.620055504547523</v>
      </c>
      <c r="Q25" s="19">
        <f>LOG(J25*I25/K25^2,AA$3)</f>
        <v>54.310504545017253</v>
      </c>
      <c r="R25" s="13">
        <f>LOG(L25/K25+1,AB$3)</f>
        <v>58.974077434526066</v>
      </c>
      <c r="S25" s="14">
        <f>LOG(M25*N25/K25+1,AC$3)</f>
        <v>0</v>
      </c>
      <c r="U25" s="19">
        <f>(P25+Q25)/2</f>
        <v>60.465280024782388</v>
      </c>
      <c r="V25" s="13">
        <f>(P25+Q25+R25)/3</f>
        <v>59.968212494696949</v>
      </c>
      <c r="W25" s="14">
        <f>(P25+Q25+S25)/3</f>
        <v>40.310186683188256</v>
      </c>
      <c r="X25" s="14">
        <f>(P25*2+Q25*2+R25+S25)/6</f>
        <v>50.139199588942603</v>
      </c>
    </row>
    <row r="26" spans="1:24">
      <c r="A26" s="6" t="s">
        <v>26</v>
      </c>
      <c r="B26" s="6" t="s">
        <v>85</v>
      </c>
      <c r="C26" s="6">
        <v>2022</v>
      </c>
      <c r="E26" s="7"/>
      <c r="F26" s="7">
        <v>2186629000</v>
      </c>
      <c r="G26" s="7">
        <v>77679000</v>
      </c>
      <c r="H26" s="7">
        <v>3027319000</v>
      </c>
      <c r="I26" s="8">
        <f>H26*0.13</f>
        <v>393551470</v>
      </c>
      <c r="J26" s="13">
        <v>1914</v>
      </c>
      <c r="K26" s="15">
        <v>14955</v>
      </c>
      <c r="L26" s="16">
        <v>17.79</v>
      </c>
      <c r="M26" s="17">
        <v>1.5</v>
      </c>
      <c r="N26" s="14">
        <v>25</v>
      </c>
      <c r="P26" s="18">
        <f>LOG((E26+F26)/(G26+F26)+1,Z$3)</f>
        <v>67.219667574143628</v>
      </c>
      <c r="Q26" s="19">
        <f>LOG(J26*I26/K26^2,AA$3)</f>
        <v>50.060961466529662</v>
      </c>
      <c r="R26" s="13">
        <f>LOG(L26/K26+1,AB$3)</f>
        <v>17.493855820887166</v>
      </c>
      <c r="S26" s="14">
        <f>LOG(M26*N26/K26+1,AC$3)</f>
        <v>39.564204715188623</v>
      </c>
      <c r="U26" s="19">
        <f>(P26+Q26)/2</f>
        <v>58.640314520336645</v>
      </c>
      <c r="V26" s="13">
        <f>(P26+Q26+R26)/3</f>
        <v>44.92482828718682</v>
      </c>
      <c r="W26" s="14">
        <f>(P26+Q26+S26)/3</f>
        <v>52.281611251953969</v>
      </c>
      <c r="X26" s="14">
        <f>(P26*2+Q26*2+R26+S26)/6</f>
        <v>48.603219769570394</v>
      </c>
    </row>
    <row r="27" spans="1:24">
      <c r="A27" s="6" t="s">
        <v>62</v>
      </c>
      <c r="B27" s="6" t="s">
        <v>61</v>
      </c>
      <c r="C27" s="6">
        <v>2022</v>
      </c>
      <c r="E27" s="11">
        <v>1355549.79</v>
      </c>
      <c r="F27" s="11">
        <v>413330999.95999998</v>
      </c>
      <c r="G27" s="11"/>
      <c r="H27" s="11">
        <v>1051105117.5700001</v>
      </c>
      <c r="I27" s="8">
        <f>H27</f>
        <v>1051105117.5700001</v>
      </c>
      <c r="J27" s="13">
        <v>4206</v>
      </c>
      <c r="K27" s="15">
        <v>31252</v>
      </c>
      <c r="L27" s="16">
        <v>73.16</v>
      </c>
      <c r="M27" s="17">
        <v>1.6</v>
      </c>
      <c r="N27" s="14">
        <v>18</v>
      </c>
      <c r="P27" s="18">
        <f>LOG((E27+F27)/(G27+F27)+1,Z$3)</f>
        <v>69.103460362776431</v>
      </c>
      <c r="Q27" s="19">
        <f>LOG(J27*I27/K27^2,AA$3)</f>
        <v>51.883079115023286</v>
      </c>
      <c r="R27" s="13">
        <f>LOG(L27/K27+1,AB$3)</f>
        <v>34.406637896991697</v>
      </c>
      <c r="S27" s="14">
        <f>LOG(M27*N27/K27+1,AC$3)</f>
        <v>14.551781411346155</v>
      </c>
      <c r="U27" s="19">
        <f>(P27+Q27)/2</f>
        <v>60.493269738899855</v>
      </c>
      <c r="V27" s="13">
        <f>(P27+Q27+R27)/3</f>
        <v>51.797725791597138</v>
      </c>
      <c r="W27" s="14">
        <f>(P27+Q27+S27)/3</f>
        <v>45.179440296381955</v>
      </c>
      <c r="X27" s="14">
        <f>(P27*2+Q27*2+R27+S27)/6</f>
        <v>48.488583043989543</v>
      </c>
    </row>
    <row r="28" spans="1:24">
      <c r="A28" s="6" t="s">
        <v>21</v>
      </c>
      <c r="B28" s="6" t="s">
        <v>96</v>
      </c>
      <c r="C28" s="6">
        <v>2023</v>
      </c>
      <c r="E28" s="10">
        <v>29000000</v>
      </c>
      <c r="F28" s="10">
        <v>236700000</v>
      </c>
      <c r="G28" s="10">
        <v>929300000</v>
      </c>
      <c r="H28" s="10">
        <v>1968300000</v>
      </c>
      <c r="I28" s="8">
        <f>H28*1.17</f>
        <v>2302911000</v>
      </c>
      <c r="J28" s="13">
        <v>7380</v>
      </c>
      <c r="K28" s="15">
        <v>46830</v>
      </c>
      <c r="L28" s="16">
        <v>219.78</v>
      </c>
      <c r="M28" s="17">
        <v>3.6</v>
      </c>
      <c r="N28" s="14">
        <v>58</v>
      </c>
      <c r="P28" s="18">
        <f>LOG((E28+F28)/(G28+F28)+1,Z$3)</f>
        <v>20.417517339706919</v>
      </c>
      <c r="Q28" s="19">
        <f>LOG(J28*I28/K28^2,AA$3)</f>
        <v>55.197306026435925</v>
      </c>
      <c r="R28" s="13">
        <f>LOG(L28/K28+1,AB$3)</f>
        <v>68.897123579883498</v>
      </c>
      <c r="S28" s="14">
        <f>LOG(M28*N28/K28+1,AC$3)</f>
        <v>70.281571512291237</v>
      </c>
      <c r="U28" s="19">
        <f>(P28+Q28)/2</f>
        <v>37.807411683071422</v>
      </c>
      <c r="V28" s="13">
        <f>(P28+Q28+R28)/3</f>
        <v>48.170648982008778</v>
      </c>
      <c r="W28" s="14">
        <f>(P28+Q28+S28)/3</f>
        <v>48.632131626144691</v>
      </c>
      <c r="X28" s="14">
        <f>(P28*2+Q28*2+R28+S28)/6</f>
        <v>48.401390304076735</v>
      </c>
    </row>
    <row r="29" spans="1:24">
      <c r="A29" s="6" t="s">
        <v>24</v>
      </c>
      <c r="B29" s="6" t="s">
        <v>86</v>
      </c>
      <c r="C29" s="6">
        <v>2022</v>
      </c>
      <c r="E29" s="11"/>
      <c r="F29" s="11">
        <v>644000000</v>
      </c>
      <c r="G29" s="11">
        <v>64000000</v>
      </c>
      <c r="H29" s="11">
        <v>1066000000</v>
      </c>
      <c r="I29" s="8">
        <f>H29</f>
        <v>1066000000</v>
      </c>
      <c r="J29" s="13">
        <v>5244</v>
      </c>
      <c r="K29" s="15">
        <v>39959</v>
      </c>
      <c r="L29" s="16">
        <v>121.86</v>
      </c>
      <c r="M29" s="17">
        <v>1.5</v>
      </c>
      <c r="N29" s="14">
        <v>20</v>
      </c>
      <c r="P29" s="18">
        <f>LOG((E29+F29)/(G29+F29)+1,Z$3)</f>
        <v>64.340368822304072</v>
      </c>
      <c r="Q29" s="19">
        <f>LOG(J29*I29/K29^2,AA$3)</f>
        <v>50.299673766838232</v>
      </c>
      <c r="R29" s="13">
        <f>LOG(L29/K29+1,AB$3)</f>
        <v>44.806330755520861</v>
      </c>
      <c r="S29" s="14">
        <f>LOG(M29*N29/K29+1,AC$3)</f>
        <v>11.856191094664901</v>
      </c>
      <c r="U29" s="19">
        <f>(P29+Q29)/2</f>
        <v>57.320021294571148</v>
      </c>
      <c r="V29" s="13">
        <f>(P29+Q29+R29)/3</f>
        <v>53.148791114887722</v>
      </c>
      <c r="W29" s="14">
        <f>(P29+Q29+S29)/3</f>
        <v>42.165411227935728</v>
      </c>
      <c r="X29" s="14">
        <f>(P29*2+Q29*2+R29+S29)/6</f>
        <v>47.657101171411732</v>
      </c>
    </row>
    <row r="30" spans="1:24">
      <c r="A30" s="6" t="s">
        <v>62</v>
      </c>
      <c r="B30" s="6" t="s">
        <v>64</v>
      </c>
      <c r="C30" s="6">
        <v>2022</v>
      </c>
      <c r="E30" s="11"/>
      <c r="F30" s="11">
        <v>195000000</v>
      </c>
      <c r="G30" s="11"/>
      <c r="H30" s="11">
        <v>345200000</v>
      </c>
      <c r="I30" s="8">
        <f>H30</f>
        <v>345200000</v>
      </c>
      <c r="J30" s="13">
        <v>2105</v>
      </c>
      <c r="K30" s="15">
        <v>15438</v>
      </c>
      <c r="L30" s="16">
        <v>23.26</v>
      </c>
      <c r="M30" s="17">
        <v>1.6</v>
      </c>
      <c r="N30" s="14">
        <v>16</v>
      </c>
      <c r="P30" s="18">
        <f>LOG((E30+F30)/(G30+F30)+1,Z$3)</f>
        <v>68.940500504448949</v>
      </c>
      <c r="Q30" s="19">
        <f>LOG(J30*I30/K30^2,AA$3)</f>
        <v>49.44743746928183</v>
      </c>
      <c r="R30" s="13">
        <f>LOG(L30/K30+1,AB$3)</f>
        <v>22.153681373227272</v>
      </c>
      <c r="S30" s="14">
        <f>LOG(M30*N30/K30+1,AC$3)</f>
        <v>26.175236678782003</v>
      </c>
      <c r="U30" s="19">
        <f>(P30+Q30)/2</f>
        <v>59.193968986865386</v>
      </c>
      <c r="V30" s="13">
        <f>(P30+Q30+R30)/3</f>
        <v>46.847206448986014</v>
      </c>
      <c r="W30" s="14">
        <f>(P30+Q30+S30)/3</f>
        <v>48.187724884170926</v>
      </c>
      <c r="X30" s="14">
        <f>(P30*2+Q30*2+R30+S30)/6</f>
        <v>47.517465666578467</v>
      </c>
    </row>
    <row r="31" spans="1:24">
      <c r="A31" s="6" t="s">
        <v>24</v>
      </c>
      <c r="B31" s="6" t="s">
        <v>87</v>
      </c>
      <c r="C31" s="6">
        <v>2022</v>
      </c>
      <c r="E31" s="11"/>
      <c r="F31" s="11">
        <v>556300000</v>
      </c>
      <c r="G31" s="11">
        <v>92100000</v>
      </c>
      <c r="H31" s="11">
        <v>993400000</v>
      </c>
      <c r="I31" s="8">
        <f>H31</f>
        <v>993400000</v>
      </c>
      <c r="J31" s="13">
        <v>3408</v>
      </c>
      <c r="K31" s="15">
        <v>42143</v>
      </c>
      <c r="L31" s="16">
        <v>101</v>
      </c>
      <c r="M31" s="17">
        <v>2.4</v>
      </c>
      <c r="N31" s="14">
        <v>34</v>
      </c>
      <c r="P31" s="18">
        <f>LOG((E31+F31)/(G31+F31)+1,Z$3)</f>
        <v>61.613361306122904</v>
      </c>
      <c r="Q31" s="19">
        <f>LOG(J31*I31/K31^2,AA$3)</f>
        <v>46.552694142387558</v>
      </c>
      <c r="R31" s="13">
        <f>LOG(L31/K31+1,AB$3)</f>
        <v>35.223314851764357</v>
      </c>
      <c r="S31" s="14">
        <f>LOG(M31*N31/K31+1,AC$3)</f>
        <v>30.559491149092128</v>
      </c>
      <c r="U31" s="19">
        <f>(P31+Q31)/2</f>
        <v>54.083027724255231</v>
      </c>
      <c r="V31" s="13">
        <f>(P31+Q31+R31)/3</f>
        <v>47.796456766758276</v>
      </c>
      <c r="W31" s="14">
        <f>(P31+Q31+S31)/3</f>
        <v>46.241848865867532</v>
      </c>
      <c r="X31" s="14">
        <f>(P31*2+Q31*2+R31+S31)/6</f>
        <v>47.019152816312904</v>
      </c>
    </row>
    <row r="32" spans="1:24">
      <c r="A32" s="6" t="s">
        <v>24</v>
      </c>
      <c r="B32" s="6" t="s">
        <v>88</v>
      </c>
      <c r="C32" s="6">
        <v>2022</v>
      </c>
      <c r="E32" s="11"/>
      <c r="F32" s="11">
        <v>530802700</v>
      </c>
      <c r="G32" s="11">
        <v>67751100</v>
      </c>
      <c r="H32" s="11">
        <v>834083100</v>
      </c>
      <c r="I32" s="8">
        <f>H32</f>
        <v>834083100</v>
      </c>
      <c r="J32" s="13">
        <v>3750</v>
      </c>
      <c r="K32" s="15">
        <v>37000</v>
      </c>
      <c r="L32" s="16">
        <v>120.01</v>
      </c>
      <c r="M32" s="17">
        <v>1.2</v>
      </c>
      <c r="N32" s="14">
        <v>14</v>
      </c>
      <c r="P32" s="18">
        <f>LOG((E32+F32)/(G32+F32)+1,Z$3)</f>
        <v>63.145922942901286</v>
      </c>
      <c r="Q32" s="19">
        <f>LOG(J32*I32/K32^2,AA$3)</f>
        <v>47.669109367057438</v>
      </c>
      <c r="R32" s="13">
        <f>LOG(L32/K32+1,AB$3)</f>
        <v>47.65039855218896</v>
      </c>
      <c r="S32" s="14">
        <f>LOG(M32*N32/K32+1,AC$3)</f>
        <v>7.1715082651185789</v>
      </c>
      <c r="U32" s="19">
        <f>(P32+Q32)/2</f>
        <v>55.407516154979362</v>
      </c>
      <c r="V32" s="13">
        <f>(P32+Q32+R32)/3</f>
        <v>52.821810287382561</v>
      </c>
      <c r="W32" s="14">
        <f>(P32+Q32+S32)/3</f>
        <v>39.3288468583591</v>
      </c>
      <c r="X32" s="14">
        <f>(P32*2+Q32*2+R32+S32)/6</f>
        <v>46.075328572870831</v>
      </c>
    </row>
    <row r="33" spans="1:24">
      <c r="A33" s="6" t="s">
        <v>23</v>
      </c>
      <c r="B33" s="6" t="s">
        <v>49</v>
      </c>
      <c r="C33" s="6">
        <v>2022</v>
      </c>
      <c r="E33" s="9"/>
      <c r="F33" s="9">
        <v>110565000</v>
      </c>
      <c r="G33" s="9"/>
      <c r="H33" s="9">
        <v>236734000</v>
      </c>
      <c r="I33" s="8">
        <f>H33*1.02</f>
        <v>241468680</v>
      </c>
      <c r="J33" s="13">
        <v>549.79</v>
      </c>
      <c r="K33" s="15">
        <v>10363</v>
      </c>
      <c r="L33" s="16">
        <v>32.840000000000003</v>
      </c>
      <c r="P33" s="18">
        <f>LOG((E33+F33)/(G33+F33)+1,Z$3)</f>
        <v>68.940500504448949</v>
      </c>
      <c r="Q33" s="19">
        <f>LOG(J33*I33/K33^2,AA$3)</f>
        <v>43.88334724070053</v>
      </c>
      <c r="R33" s="13">
        <f>LOG(L33/K33+1,AB$3)</f>
        <v>46.556960633540278</v>
      </c>
      <c r="S33" s="14">
        <f>LOG(M33*N33/K33+1,AC$3)</f>
        <v>0</v>
      </c>
      <c r="U33" s="19">
        <f>(P33+Q33)/2</f>
        <v>56.411923872574739</v>
      </c>
      <c r="V33" s="13">
        <f>(P33+Q33+R33)/3</f>
        <v>53.126936126229914</v>
      </c>
      <c r="W33" s="14">
        <f>(P33+Q33+S33)/3</f>
        <v>37.607949248383157</v>
      </c>
      <c r="X33" s="14">
        <f>(P33*2+Q33*2+R33+S33)/6</f>
        <v>45.367442687306543</v>
      </c>
    </row>
    <row r="34" spans="1:24">
      <c r="A34" s="6" t="s">
        <v>26</v>
      </c>
      <c r="B34" s="6" t="s">
        <v>27</v>
      </c>
      <c r="C34" s="6">
        <v>2022</v>
      </c>
      <c r="E34" s="7"/>
      <c r="F34" s="7">
        <v>2219200000</v>
      </c>
      <c r="G34" s="7">
        <v>87905000</v>
      </c>
      <c r="H34" s="7">
        <v>3337000000</v>
      </c>
      <c r="I34" s="8">
        <f>H34*0.13</f>
        <v>433810000</v>
      </c>
      <c r="J34" s="13">
        <v>2267</v>
      </c>
      <c r="K34" s="15">
        <v>16588</v>
      </c>
      <c r="L34" s="16">
        <v>42.02</v>
      </c>
      <c r="P34" s="18">
        <f>LOG((E34+F34)/(G34+F34)+1,Z$3)</f>
        <v>67.027411089413775</v>
      </c>
      <c r="Q34" s="19">
        <f>LOG(J34*I34/K34^2,AA$3)</f>
        <v>50.427010821244195</v>
      </c>
      <c r="R34" s="13">
        <f>LOG(L34/K34+1,AB$3)</f>
        <v>37.227744868978021</v>
      </c>
      <c r="S34" s="14">
        <f>LOG(M34*N34/K34+1,AC$3)</f>
        <v>0</v>
      </c>
      <c r="U34" s="19">
        <f>(P34+Q34)/2</f>
        <v>58.727210955328985</v>
      </c>
      <c r="V34" s="13">
        <f>(P34+Q34+R34)/3</f>
        <v>51.560722259878666</v>
      </c>
      <c r="W34" s="14">
        <f>(P34+Q34+S34)/3</f>
        <v>39.151473970219321</v>
      </c>
      <c r="X34" s="14">
        <f>(P34*2+Q34*2+R34+S34)/6</f>
        <v>45.356098115048987</v>
      </c>
    </row>
    <row r="35" spans="1:24">
      <c r="A35" s="6" t="s">
        <v>24</v>
      </c>
      <c r="B35" s="6" t="s">
        <v>25</v>
      </c>
      <c r="C35" s="6">
        <v>2022</v>
      </c>
      <c r="E35" s="11"/>
      <c r="F35" s="11">
        <v>473310000</v>
      </c>
      <c r="G35" s="11">
        <v>60361000</v>
      </c>
      <c r="H35" s="11">
        <v>690144000</v>
      </c>
      <c r="I35" s="8">
        <f>H35</f>
        <v>690144000</v>
      </c>
      <c r="J35" s="13">
        <v>2797</v>
      </c>
      <c r="K35" s="15">
        <v>31761</v>
      </c>
      <c r="L35" s="16">
        <v>63.65</v>
      </c>
      <c r="M35" s="17">
        <v>1.8</v>
      </c>
      <c r="N35" s="14">
        <v>23</v>
      </c>
      <c r="P35" s="18">
        <f>LOG((E35+F35)/(G35+F35)+1,Z$3)</f>
        <v>63.150459545439737</v>
      </c>
      <c r="Q35" s="19">
        <f>LOG(J35*I35/K35^2,AA$3)</f>
        <v>46.576409247331796</v>
      </c>
      <c r="R35" s="13">
        <f>LOG(L35/K35+1,AB$3)</f>
        <v>29.459381819971799</v>
      </c>
      <c r="S35" s="14">
        <f>LOG(M35*N35/K35+1,AC$3)</f>
        <v>20.579025353437139</v>
      </c>
      <c r="U35" s="19">
        <f>(P35+Q35)/2</f>
        <v>54.86343439638577</v>
      </c>
      <c r="V35" s="13">
        <f>(P35+Q35+R35)/3</f>
        <v>46.395416870914453</v>
      </c>
      <c r="W35" s="14">
        <f>(P35+Q35+S35)/3</f>
        <v>43.435298048736229</v>
      </c>
      <c r="X35" s="14">
        <f>(P35*2+Q35*2+R35+S35)/6</f>
        <v>44.915357459825337</v>
      </c>
    </row>
    <row r="36" spans="1:24">
      <c r="A36" s="6" t="s">
        <v>24</v>
      </c>
      <c r="B36" s="6" t="s">
        <v>28</v>
      </c>
      <c r="C36" s="6">
        <v>2022</v>
      </c>
      <c r="E36" s="11"/>
      <c r="F36" s="11">
        <v>498700000</v>
      </c>
      <c r="G36" s="11">
        <v>66000000</v>
      </c>
      <c r="H36" s="11">
        <v>812600000</v>
      </c>
      <c r="I36" s="8">
        <f>H36</f>
        <v>812600000</v>
      </c>
      <c r="J36" s="13">
        <v>1903</v>
      </c>
      <c r="K36" s="15">
        <v>33474</v>
      </c>
      <c r="L36" s="16">
        <v>102.46</v>
      </c>
      <c r="M36" s="17">
        <v>1.3</v>
      </c>
      <c r="N36" s="14">
        <v>14</v>
      </c>
      <c r="P36" s="18">
        <f>LOG((E36+F36)/(G36+F36)+1,Z$3)</f>
        <v>62.951489976444897</v>
      </c>
      <c r="Q36" s="19">
        <f>LOG(J36*I36/K36^2,AA$3)</f>
        <v>44.561926776249358</v>
      </c>
      <c r="R36" s="13">
        <f>LOG(L36/K36+1,AB$3)</f>
        <v>44.971473686161673</v>
      </c>
      <c r="S36" s="14">
        <f>LOG(M36*N36/K36+1,AC$3)</f>
        <v>8.5871146686046824</v>
      </c>
      <c r="U36" s="19">
        <f>(P36+Q36)/2</f>
        <v>53.756708376347127</v>
      </c>
      <c r="V36" s="13">
        <f>(P36+Q36+R36)/3</f>
        <v>50.828296812951976</v>
      </c>
      <c r="W36" s="14">
        <f>(P36+Q36+S36)/3</f>
        <v>38.700177140432977</v>
      </c>
      <c r="X36" s="14">
        <f>(P36*2+Q36*2+R36+S36)/6</f>
        <v>44.764236976692473</v>
      </c>
    </row>
    <row r="37" spans="1:24">
      <c r="A37" s="6" t="s">
        <v>24</v>
      </c>
      <c r="B37" s="6" t="s">
        <v>89</v>
      </c>
      <c r="C37" s="6">
        <v>2022</v>
      </c>
      <c r="E37" s="11"/>
      <c r="F37" s="11">
        <v>285000000</v>
      </c>
      <c r="G37" s="11">
        <v>28500000</v>
      </c>
      <c r="H37" s="11">
        <v>432200000</v>
      </c>
      <c r="I37" s="8">
        <f>H37</f>
        <v>432200000</v>
      </c>
      <c r="J37" s="13">
        <v>2068.83</v>
      </c>
      <c r="K37" s="15">
        <v>12493</v>
      </c>
      <c r="L37" s="16">
        <v>21.01</v>
      </c>
      <c r="M37" s="17">
        <v>1</v>
      </c>
      <c r="N37" s="14">
        <v>2</v>
      </c>
      <c r="P37" s="18">
        <f>LOG((E37+F37)/(G37+F37)+1,Z$3)</f>
        <v>64.313614251007792</v>
      </c>
      <c r="Q37" s="19">
        <f>LOG(J37*I37/K37^2,AA$3)</f>
        <v>53.335167055011219</v>
      </c>
      <c r="R37" s="13">
        <f>LOG(L37/K37+1,AB$3)</f>
        <v>24.725699013541224</v>
      </c>
      <c r="S37" s="14">
        <f>LOG(M37*N37/K37+1,AC$3)</f>
        <v>2.5288904625437483</v>
      </c>
      <c r="U37" s="19">
        <f>(P37+Q37)/2</f>
        <v>58.824390653009502</v>
      </c>
      <c r="V37" s="13">
        <f>(P37+Q37+R37)/3</f>
        <v>47.458160106520076</v>
      </c>
      <c r="W37" s="14">
        <f>(P37+Q37+S37)/3</f>
        <v>40.059223922854251</v>
      </c>
      <c r="X37" s="14">
        <f>(P37*2+Q37*2+R37+S37)/6</f>
        <v>43.758692014687163</v>
      </c>
    </row>
    <row r="38" spans="1:24">
      <c r="A38" s="6" t="s">
        <v>62</v>
      </c>
      <c r="B38" s="6" t="s">
        <v>67</v>
      </c>
      <c r="C38" s="6">
        <v>2022</v>
      </c>
      <c r="E38" s="11">
        <v>4010236</v>
      </c>
      <c r="F38" s="11">
        <v>204568000</v>
      </c>
      <c r="G38" s="11"/>
      <c r="H38" s="11">
        <v>316932680.41000003</v>
      </c>
      <c r="I38" s="8">
        <f>H38</f>
        <v>316932680.41000003</v>
      </c>
      <c r="J38" s="13">
        <v>2280</v>
      </c>
      <c r="K38" s="15">
        <v>14200</v>
      </c>
      <c r="L38" s="16">
        <v>20.5</v>
      </c>
      <c r="P38" s="18">
        <f>LOG((E38+F38)/(G38+F38)+1,Z$3)</f>
        <v>69.910633851311047</v>
      </c>
      <c r="Q38" s="19">
        <f>LOG(J38*I38/K38^2,AA$3)</f>
        <v>50.443504311973875</v>
      </c>
      <c r="R38" s="13">
        <f>LOG(L38/K38+1,AB$3)</f>
        <v>21.227869722080815</v>
      </c>
      <c r="S38" s="14">
        <f>LOG(M38*N38/K38+1,AC$3)</f>
        <v>0</v>
      </c>
      <c r="U38" s="19">
        <f>(P38+Q38)/2</f>
        <v>60.177069081642458</v>
      </c>
      <c r="V38" s="13">
        <f>(P38+Q38+R38)/3</f>
        <v>47.194002628455245</v>
      </c>
      <c r="W38" s="14">
        <f>(P38+Q38+S38)/3</f>
        <v>40.118046054428305</v>
      </c>
      <c r="X38" s="14">
        <f>(P38*2+Q38*2+R38+S38)/6</f>
        <v>43.656024341441771</v>
      </c>
    </row>
    <row r="39" spans="1:24">
      <c r="A39" s="6" t="s">
        <v>20</v>
      </c>
      <c r="B39" s="6" t="s">
        <v>90</v>
      </c>
      <c r="C39" s="6">
        <v>2023</v>
      </c>
      <c r="E39" s="11"/>
      <c r="F39" s="11">
        <v>147241458</v>
      </c>
      <c r="G39" s="11">
        <v>20629278</v>
      </c>
      <c r="H39" s="11">
        <v>209455095</v>
      </c>
      <c r="I39" s="8">
        <f>H39</f>
        <v>209455095</v>
      </c>
      <c r="J39" s="13">
        <v>824</v>
      </c>
      <c r="K39" s="15">
        <v>16410</v>
      </c>
      <c r="L39" s="16">
        <v>20.56</v>
      </c>
      <c r="M39" s="17">
        <v>1.9</v>
      </c>
      <c r="N39" s="14">
        <v>21</v>
      </c>
      <c r="P39" s="18">
        <f>LOG((E39+F39)/(G39+F39)+1,Z$3)</f>
        <v>62.633467022222355</v>
      </c>
      <c r="Q39" s="19">
        <f>LOG(J39*I39/K39^2,AA$3)</f>
        <v>39.834531176599391</v>
      </c>
      <c r="R39" s="13">
        <f>LOG(L39/K39+1,AB$3)</f>
        <v>18.424546389416196</v>
      </c>
      <c r="S39" s="14">
        <f>LOG(M39*N39/K39+1,AC$3)</f>
        <v>38.365281656498574</v>
      </c>
      <c r="U39" s="19">
        <f>(P39+Q39)/2</f>
        <v>51.233999099410873</v>
      </c>
      <c r="V39" s="13">
        <f>(P39+Q39+R39)/3</f>
        <v>40.297514862745977</v>
      </c>
      <c r="W39" s="14">
        <f>(P39+Q39+S39)/3</f>
        <v>46.944426618440104</v>
      </c>
      <c r="X39" s="14">
        <f>(P39*2+Q39*2+R39+S39)/6</f>
        <v>43.620970740593044</v>
      </c>
    </row>
    <row r="40" spans="1:24">
      <c r="A40" s="6" t="s">
        <v>51</v>
      </c>
      <c r="B40" s="6" t="s">
        <v>91</v>
      </c>
      <c r="C40" s="6">
        <v>2022</v>
      </c>
      <c r="E40" s="11">
        <v>16962080</v>
      </c>
      <c r="F40" s="11">
        <v>447679492</v>
      </c>
      <c r="G40" s="11">
        <v>54750430</v>
      </c>
      <c r="H40" s="11">
        <v>1199200318</v>
      </c>
      <c r="I40" s="8">
        <f>H40</f>
        <v>1199200318</v>
      </c>
      <c r="J40" s="13">
        <v>4353</v>
      </c>
      <c r="K40" s="15">
        <v>65651</v>
      </c>
      <c r="L40" s="16">
        <v>124.13</v>
      </c>
      <c r="M40" s="17">
        <v>2.1</v>
      </c>
      <c r="N40" s="14">
        <v>28</v>
      </c>
      <c r="P40" s="18">
        <f>LOG((E40+F40)/(G40+F40)+1,Z$3)</f>
        <v>65.128102121221673</v>
      </c>
      <c r="Q40" s="19">
        <f>LOG(J40*I40/K40^2,AA$3)</f>
        <v>43.757194140083598</v>
      </c>
      <c r="R40" s="13">
        <f>LOG(L40/K40+1,AB$3)</f>
        <v>27.795811397836811</v>
      </c>
      <c r="S40" s="14">
        <f>LOG(M40*N40/K40+1,AC$3)</f>
        <v>14.143050419379723</v>
      </c>
      <c r="U40" s="19">
        <f>(P40+Q40)/2</f>
        <v>54.442648130652636</v>
      </c>
      <c r="V40" s="13">
        <f>(P40+Q40+R40)/3</f>
        <v>45.560369219714026</v>
      </c>
      <c r="W40" s="14">
        <f>(P40+Q40+S40)/3</f>
        <v>41.009448893561661</v>
      </c>
      <c r="X40" s="14">
        <f>(P40*2+Q40*2+R40+S40)/6</f>
        <v>43.284909056637844</v>
      </c>
    </row>
    <row r="41" spans="1:24">
      <c r="A41" s="6" t="s">
        <v>51</v>
      </c>
      <c r="B41" s="6" t="s">
        <v>52</v>
      </c>
      <c r="C41" s="6">
        <v>2023</v>
      </c>
      <c r="E41" s="11">
        <v>5160000</v>
      </c>
      <c r="F41" s="11">
        <v>103200000</v>
      </c>
      <c r="G41" s="11"/>
      <c r="H41" s="11">
        <v>516000000</v>
      </c>
      <c r="I41" s="8">
        <f>H41</f>
        <v>516000000</v>
      </c>
      <c r="J41" s="13">
        <v>3567.69</v>
      </c>
      <c r="K41" s="15">
        <v>27678</v>
      </c>
      <c r="L41" s="16">
        <v>28.06</v>
      </c>
      <c r="P41" s="18">
        <f>LOG((E41+F41)/(G41+F41)+1,Z$3)</f>
        <v>71.396430671210183</v>
      </c>
      <c r="Q41" s="19">
        <f>LOG(J41*I41/K41^2,AA$3)</f>
        <v>47.980346853761532</v>
      </c>
      <c r="R41" s="13">
        <f>LOG(L41/K41+1,AB$3)</f>
        <v>14.910324874425806</v>
      </c>
      <c r="S41" s="14">
        <f>LOG(M41*N41/K41+1,AC$3)</f>
        <v>0</v>
      </c>
      <c r="U41" s="19">
        <f>(P41+Q41)/2</f>
        <v>59.688388762485857</v>
      </c>
      <c r="V41" s="13">
        <f>(P41+Q41+R41)/3</f>
        <v>44.76236746646584</v>
      </c>
      <c r="W41" s="14">
        <f>(P41+Q41+S41)/3</f>
        <v>39.792259174990569</v>
      </c>
      <c r="X41" s="14">
        <f>(P41*2+Q41*2+R41+S41)/6</f>
        <v>42.277313320728204</v>
      </c>
    </row>
    <row r="42" spans="1:24">
      <c r="A42" s="6" t="s">
        <v>62</v>
      </c>
      <c r="B42" s="6" t="s">
        <v>66</v>
      </c>
      <c r="C42" s="6">
        <v>2022</v>
      </c>
      <c r="E42" s="11"/>
      <c r="F42" s="11">
        <v>145400000</v>
      </c>
      <c r="G42" s="11"/>
      <c r="H42" s="11">
        <v>222200000</v>
      </c>
      <c r="I42" s="8">
        <f>H42</f>
        <v>222200000</v>
      </c>
      <c r="J42" s="13">
        <v>1746</v>
      </c>
      <c r="K42" s="15">
        <v>14340</v>
      </c>
      <c r="L42" s="16">
        <v>21.48</v>
      </c>
      <c r="P42" s="18">
        <f>LOG((E42+F42)/(G42+F42)+1,Z$3)</f>
        <v>68.940500504448949</v>
      </c>
      <c r="Q42" s="19">
        <f>LOG(J42*I42/K42^2,AA$3)</f>
        <v>46.489072818755886</v>
      </c>
      <c r="R42" s="13">
        <f>LOG(L42/K42+1,AB$3)</f>
        <v>22.024915846771567</v>
      </c>
      <c r="S42" s="14">
        <f>LOG(M42*N42/K42+1,AC$3)</f>
        <v>0</v>
      </c>
      <c r="U42" s="19">
        <f>(P42+Q42)/2</f>
        <v>57.714786661602417</v>
      </c>
      <c r="V42" s="13">
        <f>(P42+Q42+R42)/3</f>
        <v>45.818163056658797</v>
      </c>
      <c r="W42" s="14">
        <f>(P42+Q42+S42)/3</f>
        <v>38.476524441068278</v>
      </c>
      <c r="X42" s="14">
        <f>(P42*2+Q42*2+R42+S42)/6</f>
        <v>42.147343748863541</v>
      </c>
    </row>
    <row r="43" spans="1:24">
      <c r="A43" s="6" t="s">
        <v>24</v>
      </c>
      <c r="B43" s="6" t="s">
        <v>92</v>
      </c>
      <c r="C43" s="6">
        <v>2022</v>
      </c>
      <c r="E43" s="11"/>
      <c r="F43" s="11">
        <v>350370000</v>
      </c>
      <c r="G43" s="11">
        <v>41223000</v>
      </c>
      <c r="H43" s="11">
        <v>558679000</v>
      </c>
      <c r="I43" s="8">
        <f>H43</f>
        <v>558679000</v>
      </c>
      <c r="J43" s="13">
        <v>2430</v>
      </c>
      <c r="K43" s="15">
        <v>22406</v>
      </c>
      <c r="L43" s="16">
        <v>33.03</v>
      </c>
      <c r="M43" s="17">
        <v>1.1000000000000001</v>
      </c>
      <c r="N43" s="14">
        <v>7</v>
      </c>
      <c r="P43" s="18">
        <f>LOG((E43+F43)/(G43+F43)+1,Z$3)</f>
        <v>63.562608468786131</v>
      </c>
      <c r="Q43" s="19">
        <f>LOG(J43*I43/K43^2,AA$3)</f>
        <v>48.708014470721238</v>
      </c>
      <c r="R43" s="13">
        <f>LOG(L43/K43+1,AB$3)</f>
        <v>21.675969177593377</v>
      </c>
      <c r="S43" s="14">
        <f>LOG(M43*N43/K43+1,AC$3)</f>
        <v>5.4281682865909398</v>
      </c>
      <c r="U43" s="19">
        <f>(P43+Q43)/2</f>
        <v>56.135311469753688</v>
      </c>
      <c r="V43" s="13">
        <f>(P43+Q43+R43)/3</f>
        <v>44.648864039033583</v>
      </c>
      <c r="W43" s="14">
        <f>(P43+Q43+S43)/3</f>
        <v>39.232930408699438</v>
      </c>
      <c r="X43" s="14">
        <f>(P43*2+Q43*2+R43+S43)/6</f>
        <v>41.940897223866507</v>
      </c>
    </row>
    <row r="44" spans="1:24">
      <c r="A44" s="6" t="s">
        <v>24</v>
      </c>
      <c r="B44" s="6" t="s">
        <v>57</v>
      </c>
      <c r="C44" s="6">
        <v>2022</v>
      </c>
      <c r="E44" s="11"/>
      <c r="F44" s="11">
        <v>406000000</v>
      </c>
      <c r="G44" s="11">
        <v>59000000</v>
      </c>
      <c r="H44" s="11">
        <v>810000000</v>
      </c>
      <c r="I44" s="8">
        <f>H44</f>
        <v>810000000</v>
      </c>
      <c r="J44" s="13">
        <v>3049</v>
      </c>
      <c r="K44" s="15">
        <v>33334</v>
      </c>
      <c r="L44" s="16">
        <v>71.78</v>
      </c>
      <c r="P44" s="18">
        <f>LOG((E44+F44)/(G44+F44)+1,Z$3)</f>
        <v>62.421624837233843</v>
      </c>
      <c r="Q44" s="19">
        <f>LOG(J44*I44/K44^2,AA$3)</f>
        <v>47.499235612706805</v>
      </c>
      <c r="R44" s="13">
        <f>LOG(L44/K44+1,AB$3)</f>
        <v>31.6521373909418</v>
      </c>
      <c r="S44" s="14">
        <f>LOG(M44*N44/K44+1,AC$3)</f>
        <v>0</v>
      </c>
      <c r="U44" s="19">
        <f>(P44+Q44)/2</f>
        <v>54.960430224970324</v>
      </c>
      <c r="V44" s="13">
        <f>(P44+Q44+R44)/3</f>
        <v>47.190999280294143</v>
      </c>
      <c r="W44" s="14">
        <f>(P44+Q44+S44)/3</f>
        <v>36.640286816646885</v>
      </c>
      <c r="X44" s="14">
        <f>(P44*2+Q44*2+R44+S44)/6</f>
        <v>41.915643048470514</v>
      </c>
    </row>
    <row r="45" spans="1:24">
      <c r="A45" s="6" t="s">
        <v>51</v>
      </c>
      <c r="B45" s="6" t="s">
        <v>53</v>
      </c>
      <c r="C45" s="6">
        <v>2022</v>
      </c>
      <c r="E45" s="11">
        <v>1545561</v>
      </c>
      <c r="F45" s="11">
        <v>146972266.58000001</v>
      </c>
      <c r="G45" s="11"/>
      <c r="H45" s="11">
        <v>331968251.18000001</v>
      </c>
      <c r="I45" s="8">
        <f>H45</f>
        <v>331968251.18000001</v>
      </c>
      <c r="J45" s="13">
        <v>2453</v>
      </c>
      <c r="K45" s="15">
        <v>21617</v>
      </c>
      <c r="L45" s="16">
        <v>27.2</v>
      </c>
      <c r="P45" s="14">
        <f>LOG((E45+F45)/(G45+F45)+1,Z$3)</f>
        <v>69.462091958071227</v>
      </c>
      <c r="Q45" s="19">
        <f>LOG(J45*I45/K45^2,AA$3)</f>
        <v>45.999631979874948</v>
      </c>
      <c r="R45" s="13">
        <f>LOG(L45/K45+1,AB$3)</f>
        <v>18.503530093268907</v>
      </c>
      <c r="S45" s="14">
        <f>LOG(M45*N45/K45+1,AC$3)</f>
        <v>0</v>
      </c>
      <c r="U45" s="19">
        <f>(P45+Q45)/2</f>
        <v>57.730861968973088</v>
      </c>
      <c r="V45" s="13">
        <f>(P45+Q45+R45)/3</f>
        <v>44.655084677071692</v>
      </c>
      <c r="W45" s="14">
        <f>(P45+Q45+S45)/3</f>
        <v>38.487241312648727</v>
      </c>
      <c r="X45" s="14">
        <f>(P45*2+Q45*2+R45+S45)/6</f>
        <v>41.571162994860209</v>
      </c>
    </row>
    <row r="46" spans="1:24">
      <c r="A46" s="6" t="s">
        <v>54</v>
      </c>
      <c r="B46" s="6" t="s">
        <v>93</v>
      </c>
      <c r="C46" s="6">
        <v>2022</v>
      </c>
      <c r="E46" s="11">
        <v>2272000</v>
      </c>
      <c r="F46" s="11">
        <v>44663000</v>
      </c>
      <c r="G46" s="11">
        <v>9198000</v>
      </c>
      <c r="H46" s="11">
        <v>244230000</v>
      </c>
      <c r="I46" s="8">
        <f>H46</f>
        <v>244230000</v>
      </c>
      <c r="J46" s="13">
        <v>1847</v>
      </c>
      <c r="K46" s="15">
        <v>14263</v>
      </c>
      <c r="L46" s="16">
        <v>19.46</v>
      </c>
      <c r="M46" s="17">
        <v>1.2</v>
      </c>
      <c r="N46" s="14">
        <v>7</v>
      </c>
      <c r="P46" s="14">
        <f>LOG((E46+F46)/(G46+F46)+1,Z$3)</f>
        <v>62.330862225866696</v>
      </c>
      <c r="Q46" s="19">
        <f>LOG(J46*I46/K46^2,AA$3)</f>
        <v>47.484710793752591</v>
      </c>
      <c r="R46" s="13">
        <f>LOG(L46/K46+1,AB$3)</f>
        <v>20.06273093356269</v>
      </c>
      <c r="S46" s="14">
        <f>LOG(M46*N46/K46+1,AC$3)</f>
        <v>9.3012661765401869</v>
      </c>
      <c r="U46" s="19">
        <f>(P46+Q46)/2</f>
        <v>54.90778650980964</v>
      </c>
      <c r="V46" s="13">
        <f>(P46+Q46+R46)/3</f>
        <v>43.292767984393983</v>
      </c>
      <c r="W46" s="14">
        <f>(P46+Q46+S46)/3</f>
        <v>39.705613065386487</v>
      </c>
      <c r="X46" s="14">
        <f>(P46*2+Q46*2+R46+S46)/6</f>
        <v>41.499190524890246</v>
      </c>
    </row>
    <row r="47" spans="1:24">
      <c r="A47" s="6" t="s">
        <v>21</v>
      </c>
      <c r="B47" s="6" t="s">
        <v>94</v>
      </c>
      <c r="C47" s="6">
        <v>2023</v>
      </c>
      <c r="E47" s="10">
        <v>600000</v>
      </c>
      <c r="F47" s="10">
        <v>127700000</v>
      </c>
      <c r="G47" s="10">
        <v>416400000</v>
      </c>
      <c r="H47" s="10">
        <v>934200000</v>
      </c>
      <c r="I47" s="8">
        <f>H47*1.17</f>
        <v>1093014000</v>
      </c>
      <c r="J47" s="13">
        <v>3335</v>
      </c>
      <c r="K47" s="15">
        <v>31485</v>
      </c>
      <c r="L47" s="16">
        <v>112.44</v>
      </c>
      <c r="M47" s="17">
        <v>2.2000000000000002</v>
      </c>
      <c r="N47" s="14">
        <v>47</v>
      </c>
      <c r="P47" s="18">
        <f>LOG((E47+F47)/(G47+F47)+1,Z$3)</f>
        <v>21.057730840426242</v>
      </c>
      <c r="Q47" s="19">
        <f>LOG(J47*I47/K47^2,AA$3)</f>
        <v>50.602300039689148</v>
      </c>
      <c r="R47" s="13">
        <f>LOG(L47/K47+1,AB$3)</f>
        <v>52.45622156212842</v>
      </c>
      <c r="S47" s="14">
        <f>LOG(M47*N47/K47+1,AC$3)</f>
        <v>51.797190557853902</v>
      </c>
      <c r="U47" s="19">
        <f>(P47+Q47)/2</f>
        <v>35.830015440057693</v>
      </c>
      <c r="V47" s="13">
        <f>(P47+Q47+R47)/3</f>
        <v>41.372084147414604</v>
      </c>
      <c r="W47" s="14">
        <f>(P47+Q47+S47)/3</f>
        <v>41.152407145989763</v>
      </c>
      <c r="X47" s="14">
        <f>(P47*2+Q47*2+R47+S47)/6</f>
        <v>41.262245646702176</v>
      </c>
    </row>
    <row r="48" spans="1:24">
      <c r="A48" s="6" t="s">
        <v>62</v>
      </c>
      <c r="B48" s="6" t="s">
        <v>65</v>
      </c>
      <c r="C48" s="6">
        <v>2022</v>
      </c>
      <c r="E48" s="11"/>
      <c r="F48" s="11">
        <v>170900000</v>
      </c>
      <c r="G48" s="11"/>
      <c r="H48" s="11">
        <v>289107937</v>
      </c>
      <c r="I48" s="8">
        <f>H48</f>
        <v>289107937</v>
      </c>
      <c r="J48" s="13">
        <v>3439.4</v>
      </c>
      <c r="K48" s="15">
        <v>22287</v>
      </c>
      <c r="L48" s="16">
        <v>23</v>
      </c>
      <c r="P48" s="18">
        <f>LOG((E48+F48)/(G48+F48)+1,Z$3)</f>
        <v>68.940500504448949</v>
      </c>
      <c r="Q48" s="19">
        <f>LOG(J48*I48/K48^2,AA$3)</f>
        <v>46.854513275050934</v>
      </c>
      <c r="R48" s="13">
        <f>LOG(L48/K48+1,AB$3)</f>
        <v>15.177715953502739</v>
      </c>
      <c r="S48" s="14">
        <f>LOG(M48*N48/K48+1,AC$3)</f>
        <v>0</v>
      </c>
      <c r="U48" s="19">
        <f>(P48+Q48)/2</f>
        <v>57.897506889749941</v>
      </c>
      <c r="V48" s="13">
        <f>(P48+Q48+R48)/3</f>
        <v>43.657576577667534</v>
      </c>
      <c r="W48" s="14">
        <f>(P48+Q48+S48)/3</f>
        <v>38.598337926499958</v>
      </c>
      <c r="X48" s="14">
        <f>(P48*2+Q48*2+R48+S48)/6</f>
        <v>41.127957252083753</v>
      </c>
    </row>
    <row r="49" spans="1:24">
      <c r="A49" s="6" t="s">
        <v>60</v>
      </c>
      <c r="B49" s="6" t="s">
        <v>59</v>
      </c>
      <c r="C49" s="6">
        <v>2022</v>
      </c>
      <c r="E49" s="32">
        <v>1644641233</v>
      </c>
      <c r="F49" s="32">
        <v>21390200000</v>
      </c>
      <c r="G49" s="32">
        <v>727601475</v>
      </c>
      <c r="H49" s="32">
        <v>31234324081</v>
      </c>
      <c r="I49" s="8">
        <f>H49/150</f>
        <v>208228827.20666668</v>
      </c>
      <c r="J49" s="13">
        <v>876</v>
      </c>
      <c r="K49" s="15">
        <v>14167</v>
      </c>
      <c r="L49" s="16">
        <v>19.309999999999999</v>
      </c>
      <c r="P49" s="18">
        <f>LOG((E49+F49)/(G49+F49)+1,Z$3)</f>
        <v>70.9813075952041</v>
      </c>
      <c r="Q49" s="19">
        <f>LOG(J49*I49/K49^2,AA$3)</f>
        <v>41.98731225770802</v>
      </c>
      <c r="R49" s="13">
        <f>LOG(L49/K49+1,AB$3)</f>
        <v>20.043001829561252</v>
      </c>
      <c r="S49" s="14">
        <f>LOG(M49*N49/K49+1,AC$3)</f>
        <v>0</v>
      </c>
      <c r="U49" s="19">
        <f>(P49+Q49)/2</f>
        <v>56.484309926456064</v>
      </c>
      <c r="V49" s="13">
        <f>(P49+Q49+R49)/3</f>
        <v>44.337207227491128</v>
      </c>
      <c r="W49" s="14">
        <f>(P49+Q49+S49)/3</f>
        <v>37.656206617637373</v>
      </c>
      <c r="X49" s="14">
        <f>(P49*2+Q49*2+R49+S49)/6</f>
        <v>40.99670692256425</v>
      </c>
    </row>
    <row r="50" spans="1:24">
      <c r="A50" s="6" t="s">
        <v>62</v>
      </c>
      <c r="B50" s="6" t="s">
        <v>68</v>
      </c>
      <c r="C50" s="6">
        <v>2022</v>
      </c>
      <c r="E50" s="11"/>
      <c r="F50" s="11">
        <v>155350916.22</v>
      </c>
      <c r="G50" s="11"/>
      <c r="H50" s="11">
        <v>256352554.86000001</v>
      </c>
      <c r="I50" s="8">
        <f>H50</f>
        <v>256352554.86000001</v>
      </c>
      <c r="J50" s="13">
        <v>1689</v>
      </c>
      <c r="K50" s="15">
        <v>16170</v>
      </c>
      <c r="L50" s="16">
        <v>14.69</v>
      </c>
      <c r="P50" s="18">
        <f>LOG((E50+F50)/(G50+F50)+1,Z$3)</f>
        <v>68.940500504448949</v>
      </c>
      <c r="Q50" s="19">
        <f>LOG(J50*I50/K50^2,AA$3)</f>
        <v>45.685190865367446</v>
      </c>
      <c r="R50" s="13">
        <f>LOG(L50/K50+1,AB$3)</f>
        <v>13.361917131726688</v>
      </c>
      <c r="S50" s="14">
        <f>LOG(M50*N50/K50+1,AC$3)</f>
        <v>0</v>
      </c>
      <c r="U50" s="19">
        <f>(P50+Q50)/2</f>
        <v>57.312845684908197</v>
      </c>
      <c r="V50" s="13">
        <f>(P50+Q50+R50)/3</f>
        <v>42.662536167181024</v>
      </c>
      <c r="W50" s="14">
        <f>(P50+Q50+S50)/3</f>
        <v>38.2085637899388</v>
      </c>
      <c r="X50" s="14">
        <f>(P50*2+Q50*2+R50+S50)/6</f>
        <v>40.435549978559912</v>
      </c>
    </row>
    <row r="51" spans="1:24">
      <c r="A51" s="6" t="s">
        <v>56</v>
      </c>
      <c r="B51" s="6" t="s">
        <v>55</v>
      </c>
      <c r="C51" s="6">
        <v>2022</v>
      </c>
      <c r="E51" s="11"/>
      <c r="F51" s="11">
        <v>117080000</v>
      </c>
      <c r="G51" s="11"/>
      <c r="H51" s="11">
        <v>192860000</v>
      </c>
      <c r="I51" s="8">
        <f>H51</f>
        <v>192860000</v>
      </c>
      <c r="J51" s="13">
        <v>2214</v>
      </c>
      <c r="K51" s="15">
        <v>23245</v>
      </c>
      <c r="L51" s="16">
        <v>11.33</v>
      </c>
      <c r="P51" s="14">
        <f>LOG((E51+F51)/(G51+F51)+1,Z$3)</f>
        <v>68.940500504448949</v>
      </c>
      <c r="Q51" s="19">
        <f>LOG(J51*I51/K51^2,AA$3)</f>
        <v>41.125444570443655</v>
      </c>
      <c r="R51" s="13">
        <f>LOG(L51/K51+1,AB$3)</f>
        <v>7.1704883648561406</v>
      </c>
      <c r="S51" s="14">
        <f>LOG(M51*N51/K51+1,AC$3)</f>
        <v>0</v>
      </c>
      <c r="U51" s="19">
        <f>(P51+Q51)/2</f>
        <v>55.032972537446298</v>
      </c>
      <c r="V51" s="13">
        <f>(P51+Q51+R51)/3</f>
        <v>39.078811146582915</v>
      </c>
      <c r="W51" s="14">
        <f>(P51+Q51+S51)/3</f>
        <v>36.688648358297534</v>
      </c>
      <c r="X51" s="14">
        <f>(P51*2+Q51*2+R51+S51)/6</f>
        <v>37.883729752440225</v>
      </c>
    </row>
    <row r="52" spans="1:24">
      <c r="A52" s="6" t="s">
        <v>20</v>
      </c>
      <c r="B52" s="6" t="s">
        <v>95</v>
      </c>
      <c r="C52" s="6">
        <v>2022</v>
      </c>
      <c r="E52" s="11"/>
      <c r="F52" s="11">
        <v>318235849.14999998</v>
      </c>
      <c r="G52" s="11">
        <v>86177594.299999997</v>
      </c>
      <c r="H52" s="11">
        <v>582806127.85000002</v>
      </c>
      <c r="I52" s="8">
        <f>H52</f>
        <v>582806127.85000002</v>
      </c>
      <c r="J52" s="13">
        <v>1627</v>
      </c>
      <c r="K52" s="15">
        <v>47959</v>
      </c>
      <c r="L52" s="16">
        <v>18.43</v>
      </c>
      <c r="M52" s="17">
        <v>2.1</v>
      </c>
      <c r="N52" s="14">
        <v>38</v>
      </c>
      <c r="P52" s="18">
        <f>LOG((E52+F52)/(G52+F52)+1,Z$3)</f>
        <v>57.735236251869431</v>
      </c>
      <c r="Q52" s="19">
        <f>LOG(J52*I52/K52^2,AA$3)</f>
        <v>37.114896435980874</v>
      </c>
      <c r="R52" s="13">
        <f>LOG(L52/K52+1,AB$3)</f>
        <v>5.6536117200140854</v>
      </c>
      <c r="S52" s="14">
        <f>LOG(M52*N52/K52+1,AC$3)</f>
        <v>26.264747515151619</v>
      </c>
      <c r="U52" s="19">
        <f>(P52+Q52)/2</f>
        <v>47.425066343925153</v>
      </c>
      <c r="V52" s="13">
        <f>(P52+Q52+R52)/3</f>
        <v>33.501248135954796</v>
      </c>
      <c r="W52" s="14">
        <f>(P52+Q52+S52)/3</f>
        <v>40.371626734333972</v>
      </c>
      <c r="X52" s="14">
        <f>(P52*2+Q52*2+R52+S52)/6</f>
        <v>36.936437435144384</v>
      </c>
    </row>
    <row r="53" spans="1:24">
      <c r="A53" s="6" t="s">
        <v>21</v>
      </c>
      <c r="B53" s="6" t="s">
        <v>8</v>
      </c>
      <c r="C53" s="6">
        <v>2023</v>
      </c>
      <c r="E53" s="10">
        <v>2600000</v>
      </c>
      <c r="F53" s="10">
        <v>94600000</v>
      </c>
      <c r="G53" s="10">
        <v>342500000</v>
      </c>
      <c r="H53" s="10">
        <v>675100000</v>
      </c>
      <c r="I53" s="8">
        <f>H53*1.17</f>
        <v>789867000</v>
      </c>
      <c r="J53" s="13">
        <v>2745</v>
      </c>
      <c r="K53" s="15">
        <v>28680</v>
      </c>
      <c r="L53" s="16">
        <v>58.62</v>
      </c>
      <c r="M53" s="17">
        <v>2.2000000000000002</v>
      </c>
      <c r="N53" s="14">
        <v>42</v>
      </c>
      <c r="P53" s="18">
        <f>LOG((E53+F53)/(G53+F53)+1,Z$3)</f>
        <v>19.971141884669745</v>
      </c>
      <c r="Q53" s="19">
        <f>LOG(J53*I53/K53^2,AA$3)</f>
        <v>48.550454210462156</v>
      </c>
      <c r="R53" s="13">
        <f>LOG(L53/K53+1,AB$3)</f>
        <v>30.045359581035179</v>
      </c>
      <c r="S53" s="14">
        <f>LOG(M53*N53/K53+1,AC$3)</f>
        <v>50.815439882234593</v>
      </c>
      <c r="U53" s="19">
        <f>(P53+Q53)/2</f>
        <v>34.260798047565949</v>
      </c>
      <c r="V53" s="13">
        <f>(P53+Q53+R53)/3</f>
        <v>32.855651892055697</v>
      </c>
      <c r="W53" s="14">
        <f>(P53+Q53+S53)/3</f>
        <v>39.779011992455501</v>
      </c>
      <c r="X53" s="14">
        <f>(P53*2+Q53*2+R53+S53)/6</f>
        <v>36.317331942255592</v>
      </c>
    </row>
    <row r="54" spans="1:24">
      <c r="A54" s="6" t="s">
        <v>21</v>
      </c>
      <c r="B54" s="6" t="s">
        <v>97</v>
      </c>
      <c r="C54" s="6">
        <v>2023</v>
      </c>
      <c r="E54" s="10">
        <v>3448000</v>
      </c>
      <c r="F54" s="10">
        <v>91494000</v>
      </c>
      <c r="G54" s="10">
        <v>361632000</v>
      </c>
      <c r="H54" s="10">
        <v>730044000</v>
      </c>
      <c r="I54" s="8">
        <f>H54*1.17</f>
        <v>854151480</v>
      </c>
      <c r="J54" s="13">
        <v>2445</v>
      </c>
      <c r="K54" s="15">
        <v>23795</v>
      </c>
      <c r="L54" s="16">
        <v>63.86</v>
      </c>
      <c r="M54" s="17">
        <v>1.7</v>
      </c>
      <c r="N54" s="14">
        <v>34</v>
      </c>
      <c r="P54" s="18">
        <f>LOG((E54+F54)/(G54+F54)+1,Z$3)</f>
        <v>18.920212185229676</v>
      </c>
      <c r="Q54" s="19">
        <f>LOG(J54*I54/K54^2,AA$3)</f>
        <v>50.621149697607954</v>
      </c>
      <c r="R54" s="13">
        <f>LOG(L54/K54+1,AB$3)</f>
        <v>39.438036175318665</v>
      </c>
      <c r="S54" s="14">
        <f>LOG(M54*N54/K54+1,AC$3)</f>
        <v>38.328049393060638</v>
      </c>
      <c r="U54" s="19">
        <f>(P54+Q54)/2</f>
        <v>34.770680941418817</v>
      </c>
      <c r="V54" s="13">
        <f>(P54+Q54+R54)/3</f>
        <v>36.326466019385435</v>
      </c>
      <c r="W54" s="14">
        <f>(P54+Q54+S54)/3</f>
        <v>35.956470425299422</v>
      </c>
      <c r="X54" s="14">
        <f>(P54*2+Q54*2+R54+S54)/6</f>
        <v>36.141468222342432</v>
      </c>
    </row>
    <row r="55" spans="1:24">
      <c r="A55" s="6" t="s">
        <v>21</v>
      </c>
      <c r="B55" s="6" t="s">
        <v>98</v>
      </c>
      <c r="C55" s="6">
        <v>2023</v>
      </c>
      <c r="E55" s="10">
        <v>28900000</v>
      </c>
      <c r="F55" s="10">
        <v>148300000</v>
      </c>
      <c r="G55" s="10">
        <v>607800000</v>
      </c>
      <c r="H55" s="10">
        <v>1230000000</v>
      </c>
      <c r="I55" s="8">
        <f>H55*1.17</f>
        <v>1439100000</v>
      </c>
      <c r="J55" s="13">
        <v>4525</v>
      </c>
      <c r="K55" s="15">
        <v>41490</v>
      </c>
      <c r="L55" s="16">
        <v>112.24</v>
      </c>
      <c r="M55" s="17">
        <v>2.2999999999999998</v>
      </c>
      <c r="N55" s="14">
        <v>36</v>
      </c>
      <c r="P55" s="18">
        <f>LOG((E55+F55)/(G55+F55)+1,Z$3)</f>
        <v>20.941631239886963</v>
      </c>
      <c r="Q55" s="19">
        <f>LOG(J55*I55/K55^2,AA$3)</f>
        <v>50.77698435228897</v>
      </c>
      <c r="R55" s="13">
        <f>LOG(L55/K55+1,AB$3)</f>
        <v>39.753159094706469</v>
      </c>
      <c r="S55" s="14">
        <f>LOG(M55*N55/K55+1,AC$3)</f>
        <v>31.496002264607313</v>
      </c>
      <c r="U55" s="19">
        <f>(P55+Q55)/2</f>
        <v>35.859307796087968</v>
      </c>
      <c r="V55" s="13">
        <f>(P55+Q55+R55)/3</f>
        <v>37.157258228960806</v>
      </c>
      <c r="W55" s="14">
        <f>(P55+Q55+S55)/3</f>
        <v>34.404872618927747</v>
      </c>
      <c r="X55" s="14">
        <f>(P55*2+Q55*2+R55+S55)/6</f>
        <v>35.781065423944277</v>
      </c>
    </row>
    <row r="56" spans="1:24">
      <c r="A56" s="6" t="s">
        <v>24</v>
      </c>
      <c r="B56" s="6" t="s">
        <v>29</v>
      </c>
      <c r="C56" s="6">
        <v>2022</v>
      </c>
      <c r="E56" s="11"/>
      <c r="F56" s="11">
        <v>196693950</v>
      </c>
      <c r="G56" s="11">
        <v>33135497</v>
      </c>
      <c r="H56" s="11">
        <v>291296473</v>
      </c>
      <c r="I56" s="8">
        <f>H56</f>
        <v>291296473</v>
      </c>
      <c r="J56" s="13">
        <v>1294.4680000000001</v>
      </c>
      <c r="K56" s="15">
        <v>19497</v>
      </c>
      <c r="L56" s="16">
        <v>1.74</v>
      </c>
      <c r="M56" s="17">
        <v>1.1000000000000001</v>
      </c>
      <c r="N56" s="14">
        <v>4</v>
      </c>
      <c r="P56" s="18">
        <f>LOG((E56+F56)/(G56+F56)+1,Z$3)</f>
        <v>61.499147482447427</v>
      </c>
      <c r="Q56" s="19">
        <f>LOG(J56*I56/K56^2,AA$3)</f>
        <v>42.52663923992926</v>
      </c>
      <c r="R56" s="13">
        <f>LOG(L56/K56+1,AB$3)</f>
        <v>1.3131558534578949</v>
      </c>
      <c r="S56" s="14">
        <f>LOG(M56*N56/K56+1,AC$3)</f>
        <v>3.5648183777975637</v>
      </c>
      <c r="U56" s="19">
        <f>(P56+Q56)/2</f>
        <v>52.012893361188347</v>
      </c>
      <c r="V56" s="13">
        <f>(P56+Q56+R56)/3</f>
        <v>35.112980858611529</v>
      </c>
      <c r="W56" s="14">
        <f>(P56+Q56+S56)/3</f>
        <v>35.863535033391422</v>
      </c>
      <c r="X56" s="14">
        <f>(P56*2+Q56*2+R56+S56)/6</f>
        <v>35.488257946001475</v>
      </c>
    </row>
    <row r="57" spans="1:24">
      <c r="A57" s="6" t="s">
        <v>20</v>
      </c>
      <c r="B57" s="6" t="s">
        <v>18</v>
      </c>
      <c r="C57" s="6">
        <v>2022</v>
      </c>
      <c r="E57" s="11"/>
      <c r="F57" s="11">
        <v>644619668.87</v>
      </c>
      <c r="G57" s="11">
        <v>116819770.81999999</v>
      </c>
      <c r="H57" s="11">
        <v>880317964.64999998</v>
      </c>
      <c r="I57" s="8">
        <f>H57*1.17</f>
        <v>1029972018.6404999</v>
      </c>
      <c r="J57" s="13">
        <v>3576</v>
      </c>
      <c r="K57" s="15">
        <v>122143</v>
      </c>
      <c r="L57" s="16">
        <v>53.85</v>
      </c>
      <c r="M57" s="17">
        <v>2.4</v>
      </c>
      <c r="N57" s="14">
        <v>40</v>
      </c>
      <c r="P57" s="18">
        <f>LOG((E57+F57)/(G57+F57)+1,Z$3)</f>
        <v>61.002418358546812</v>
      </c>
      <c r="Q57" s="19">
        <f>LOG(J57*I57/K57^2,AA$3)</f>
        <v>33.954508982105324</v>
      </c>
      <c r="R57" s="13">
        <f>LOG(L57/K57+1,AB$3)</f>
        <v>6.4859799705016119</v>
      </c>
      <c r="S57" s="14">
        <f>LOG(M57*N57/K57+1,AC$3)</f>
        <v>12.411765447910875</v>
      </c>
      <c r="U57" s="19">
        <f>(P57+Q57)/2</f>
        <v>47.478463670326065</v>
      </c>
      <c r="V57" s="13">
        <f>(P57+Q57+R57)/3</f>
        <v>33.814302437051246</v>
      </c>
      <c r="W57" s="14">
        <f>(P57+Q57+S57)/3</f>
        <v>35.789564262854334</v>
      </c>
      <c r="X57" s="14">
        <f>(P57*2+Q57*2+R57+S57)/6</f>
        <v>34.80193334995279</v>
      </c>
    </row>
    <row r="58" spans="1:24">
      <c r="A58" s="6" t="s">
        <v>21</v>
      </c>
      <c r="B58" s="6" t="s">
        <v>10</v>
      </c>
      <c r="C58" s="6">
        <v>2023</v>
      </c>
      <c r="E58" s="10">
        <v>2099000</v>
      </c>
      <c r="F58" s="10">
        <v>48390000</v>
      </c>
      <c r="G58" s="10">
        <v>150726000</v>
      </c>
      <c r="H58" s="10">
        <v>316331000</v>
      </c>
      <c r="I58" s="8">
        <f>H58*1.17</f>
        <v>370107270</v>
      </c>
      <c r="J58" s="13">
        <v>1300</v>
      </c>
      <c r="K58" s="15">
        <v>15575</v>
      </c>
      <c r="L58" s="16">
        <v>18.079999999999998</v>
      </c>
      <c r="M58" s="17">
        <v>1.9</v>
      </c>
      <c r="N58" s="14">
        <v>26</v>
      </c>
      <c r="P58" s="18">
        <f>LOG((E58+F58)/(G58+F58)+1,Z$3)</f>
        <v>22.477200865281674</v>
      </c>
      <c r="Q58" s="19">
        <f>LOG(J58*I58/K58^2,AA$3)</f>
        <v>46.797395308334224</v>
      </c>
      <c r="R58" s="13">
        <f>LOG(L58/K58+1,AB$3)</f>
        <v>17.071536713678373</v>
      </c>
      <c r="S58" s="14">
        <f>LOG(M58*N58/K58+1,AC$3)</f>
        <v>50.027936387248673</v>
      </c>
      <c r="U58" s="19">
        <f>(P58+Q58)/2</f>
        <v>34.637298086807945</v>
      </c>
      <c r="V58" s="13">
        <f>(P58+Q58+R58)/3</f>
        <v>28.782044295764752</v>
      </c>
      <c r="W58" s="14">
        <f>(P58+Q58+S58)/3</f>
        <v>39.767510853621523</v>
      </c>
      <c r="X58" s="14">
        <f>(P58*2+Q58*2+R58+S58)/6</f>
        <v>34.27477757469314</v>
      </c>
    </row>
    <row r="59" spans="1:24">
      <c r="A59" s="6" t="s">
        <v>20</v>
      </c>
      <c r="B59" s="6" t="s">
        <v>99</v>
      </c>
      <c r="C59" s="6">
        <v>2023</v>
      </c>
      <c r="E59" s="11"/>
      <c r="F59" s="11">
        <v>271160973</v>
      </c>
      <c r="G59" s="11">
        <v>64849737</v>
      </c>
      <c r="H59" s="11">
        <v>405512751</v>
      </c>
      <c r="I59" s="8">
        <f>H59</f>
        <v>405512751</v>
      </c>
      <c r="J59" s="13">
        <v>1518</v>
      </c>
      <c r="K59" s="15">
        <v>52583</v>
      </c>
      <c r="L59" s="16">
        <v>40.5</v>
      </c>
      <c r="M59" s="17">
        <v>1.4</v>
      </c>
      <c r="N59" s="14">
        <v>20</v>
      </c>
      <c r="P59" s="18">
        <f>LOG((E59+F59)/(G59+F59)+1,Z$3)</f>
        <v>58.847424428312166</v>
      </c>
      <c r="Q59" s="19">
        <f>LOG(J59*I59/K59^2,AA$3)</f>
        <v>33.317278685999007</v>
      </c>
      <c r="R59" s="13">
        <f>LOG(L59/K59+1,AB$3)</f>
        <v>11.329132688328956</v>
      </c>
      <c r="S59" s="14">
        <f>LOG(M59*N59/K59+1,AC$3)</f>
        <v>8.4100502623411675</v>
      </c>
      <c r="U59" s="19">
        <f>(P59+Q59)/2</f>
        <v>46.08235155715559</v>
      </c>
      <c r="V59" s="13">
        <f>(P59+Q59+R59)/3</f>
        <v>34.497945267546712</v>
      </c>
      <c r="W59" s="14">
        <f>(P59+Q59+S59)/3</f>
        <v>33.524917792217451</v>
      </c>
      <c r="X59" s="14">
        <f>(P59*2+Q59*2+R59+S59)/6</f>
        <v>34.011431529882081</v>
      </c>
    </row>
    <row r="60" spans="1:24">
      <c r="A60" s="6" t="s">
        <v>21</v>
      </c>
      <c r="B60" s="6" t="s">
        <v>100</v>
      </c>
      <c r="C60" s="6">
        <v>2023</v>
      </c>
      <c r="E60" s="10">
        <v>4000000</v>
      </c>
      <c r="F60" s="10">
        <v>74400000</v>
      </c>
      <c r="G60" s="10">
        <v>453800000</v>
      </c>
      <c r="H60" s="10">
        <v>839400000</v>
      </c>
      <c r="I60" s="8">
        <f>H60*1.17</f>
        <v>982097999.99999988</v>
      </c>
      <c r="J60" s="13">
        <v>2745</v>
      </c>
      <c r="K60" s="15">
        <v>28825</v>
      </c>
      <c r="L60" s="16">
        <v>58.98</v>
      </c>
      <c r="M60" s="17">
        <v>2.4</v>
      </c>
      <c r="N60" s="14">
        <v>35</v>
      </c>
      <c r="P60" s="18">
        <f>LOG((E60+F60)/(G60+F60)+1,Z$3)</f>
        <v>13.764742815068065</v>
      </c>
      <c r="Q60" s="19">
        <f>LOG(J60*I60/K60^2,AA$3)</f>
        <v>49.830877048426693</v>
      </c>
      <c r="R60" s="13">
        <f>LOG(L60/K60+1,AB$3)</f>
        <v>30.077775442133809</v>
      </c>
      <c r="S60" s="14">
        <f>LOG(M60*N60/K60+1,AC$3)</f>
        <v>45.970525028317269</v>
      </c>
      <c r="U60" s="19">
        <f>(P60+Q60)/2</f>
        <v>31.797809931747381</v>
      </c>
      <c r="V60" s="13">
        <f>(P60+Q60+R60)/3</f>
        <v>31.224465101876191</v>
      </c>
      <c r="W60" s="14">
        <f>(P60+Q60+S60)/3</f>
        <v>36.522048297270679</v>
      </c>
      <c r="X60" s="14">
        <f>(P60*2+Q60*2+R60+S60)/6</f>
        <v>33.873256699573432</v>
      </c>
    </row>
    <row r="61" spans="1:24">
      <c r="A61" s="6" t="s">
        <v>21</v>
      </c>
      <c r="B61" s="6" t="s">
        <v>101</v>
      </c>
      <c r="C61" s="6">
        <v>2023</v>
      </c>
      <c r="E61" s="10">
        <v>9000000</v>
      </c>
      <c r="F61" s="10">
        <v>113000000</v>
      </c>
      <c r="G61" s="10">
        <v>445000000</v>
      </c>
      <c r="H61" s="10">
        <v>929000000</v>
      </c>
      <c r="I61" s="8">
        <f>H61*1.17</f>
        <v>1086930000</v>
      </c>
      <c r="J61" s="13">
        <v>3665</v>
      </c>
      <c r="K61" s="15">
        <v>37990</v>
      </c>
      <c r="L61" s="16">
        <v>72.36</v>
      </c>
      <c r="M61" s="17">
        <v>2.1</v>
      </c>
      <c r="N61" s="14">
        <v>38</v>
      </c>
      <c r="P61" s="18">
        <f>LOG((E61+F61)/(G61+F61)+1,Z$3)</f>
        <v>19.666630678545079</v>
      </c>
      <c r="Q61" s="19">
        <f>LOG(J61*I61/K61^2,AA$3)</f>
        <v>48.834282143970768</v>
      </c>
      <c r="R61" s="13">
        <f>LOG(L61/K61+1,AB$3)</f>
        <v>28.000783611034056</v>
      </c>
      <c r="S61" s="14">
        <f>LOG(M61*N61/K61+1,AC$3)</f>
        <v>33.149683846043033</v>
      </c>
      <c r="U61" s="19">
        <f>(P61+Q61)/2</f>
        <v>34.250456411257922</v>
      </c>
      <c r="V61" s="13">
        <f>(P61+Q61+R61)/3</f>
        <v>32.167232144516632</v>
      </c>
      <c r="W61" s="14">
        <f>(P61+Q61+S61)/3</f>
        <v>33.883532222852956</v>
      </c>
      <c r="X61" s="14">
        <f>(P61*2+Q61*2+R61+S61)/6</f>
        <v>33.025382183684798</v>
      </c>
    </row>
    <row r="62" spans="1:24">
      <c r="A62" s="6" t="s">
        <v>21</v>
      </c>
      <c r="B62" s="6" t="s">
        <v>12</v>
      </c>
      <c r="C62" s="6">
        <v>2023</v>
      </c>
      <c r="E62" s="10">
        <v>8000000</v>
      </c>
      <c r="F62" s="10">
        <v>185900000</v>
      </c>
      <c r="G62" s="10">
        <v>410800000</v>
      </c>
      <c r="H62" s="10">
        <v>952200000</v>
      </c>
      <c r="I62" s="8">
        <f>H62*1.17</f>
        <v>1114074000</v>
      </c>
      <c r="J62" s="13">
        <v>3810</v>
      </c>
      <c r="K62" s="15">
        <v>42980</v>
      </c>
      <c r="L62" s="16">
        <v>77.62</v>
      </c>
      <c r="M62" s="17">
        <v>1.7</v>
      </c>
      <c r="N62" s="14">
        <v>28</v>
      </c>
      <c r="P62" s="18">
        <f>LOG((E62+F62)/(G62+F62)+1,Z$3)</f>
        <v>27.985856945435582</v>
      </c>
      <c r="Q62" s="19">
        <f>LOG(J62*I62/K62^2,AA$3)</f>
        <v>47.704150500238931</v>
      </c>
      <c r="R62" s="13">
        <f>LOG(L62/K62+1,AB$3)</f>
        <v>26.550307746559621</v>
      </c>
      <c r="S62" s="14">
        <f>LOG(M62*N62/K62+1,AC$3)</f>
        <v>17.486451481484661</v>
      </c>
      <c r="U62" s="19">
        <f>(P62+Q62)/2</f>
        <v>37.845003722837255</v>
      </c>
      <c r="V62" s="13">
        <f>(P62+Q62+R62)/3</f>
        <v>34.080105064078047</v>
      </c>
      <c r="W62" s="14">
        <f>(P62+Q62+S62)/3</f>
        <v>31.058819642386393</v>
      </c>
      <c r="X62" s="14">
        <f>(P62*2+Q62*2+R62+S62)/6</f>
        <v>32.569462353232218</v>
      </c>
    </row>
    <row r="63" spans="1:24">
      <c r="A63" s="6" t="s">
        <v>21</v>
      </c>
      <c r="B63" s="6" t="s">
        <v>102</v>
      </c>
      <c r="C63" s="6">
        <v>2023</v>
      </c>
      <c r="E63" s="10">
        <v>18564000</v>
      </c>
      <c r="F63" s="10">
        <v>184180000</v>
      </c>
      <c r="G63" s="10">
        <v>659945000</v>
      </c>
      <c r="H63" s="10">
        <v>1344665000</v>
      </c>
      <c r="I63" s="8">
        <f>H63*1.17</f>
        <v>1573258050</v>
      </c>
      <c r="J63" s="13">
        <v>4820</v>
      </c>
      <c r="K63" s="15">
        <v>46410</v>
      </c>
      <c r="L63" s="16">
        <v>131.31</v>
      </c>
      <c r="M63" s="17">
        <v>1.4</v>
      </c>
      <c r="N63" s="14">
        <v>18</v>
      </c>
      <c r="P63" s="18">
        <f>LOG((E63+F63)/(G63+F63)+1,Z$3)</f>
        <v>21.40963543046162</v>
      </c>
      <c r="Q63" s="19">
        <f>LOG(J63*I63/K63^2,AA$3)</f>
        <v>50.33420607936371</v>
      </c>
      <c r="R63" s="13">
        <f>LOG(L63/K63+1,AB$3)</f>
        <v>41.574474345429543</v>
      </c>
      <c r="S63" s="14">
        <f>LOG(M63*N63/K63+1,AC$3)</f>
        <v>8.5757599242121003</v>
      </c>
      <c r="U63" s="19">
        <f>(P63+Q63)/2</f>
        <v>35.871920754912665</v>
      </c>
      <c r="V63" s="13">
        <f>(P63+Q63+R63)/3</f>
        <v>37.772771951751622</v>
      </c>
      <c r="W63" s="14">
        <f>(P63+Q63+S63)/3</f>
        <v>26.773200478012473</v>
      </c>
      <c r="X63" s="14">
        <f>(P63*2+Q63*2+R63+S63)/6</f>
        <v>32.272986214882046</v>
      </c>
    </row>
    <row r="64" spans="1:24">
      <c r="A64" s="6" t="s">
        <v>21</v>
      </c>
      <c r="B64" s="6" t="s">
        <v>104</v>
      </c>
      <c r="C64" s="6">
        <v>2023</v>
      </c>
      <c r="E64" s="10">
        <v>655000</v>
      </c>
      <c r="F64" s="10">
        <v>22578000</v>
      </c>
      <c r="G64" s="10">
        <v>136722000</v>
      </c>
      <c r="H64" s="10">
        <v>216104000</v>
      </c>
      <c r="I64" s="8">
        <f>H64*1.17</f>
        <v>252841679.99999997</v>
      </c>
      <c r="J64" s="13">
        <v>880</v>
      </c>
      <c r="K64" s="15">
        <v>12480</v>
      </c>
      <c r="L64" s="16">
        <v>8.6999999999999993</v>
      </c>
      <c r="M64" s="17">
        <v>1.8</v>
      </c>
      <c r="N64" s="14">
        <v>28</v>
      </c>
      <c r="P64" s="18">
        <f>LOG((E64+F64)/(G64+F64)+1,Z$3)</f>
        <v>13.540675707660505</v>
      </c>
      <c r="Q64" s="19">
        <f>LOG(J64*I64/K64^2,AA$3)</f>
        <v>44.774834324851263</v>
      </c>
      <c r="R64" s="13">
        <f>LOG(L64/K64+1,AB$3)</f>
        <v>10.254335684118113</v>
      </c>
      <c r="S64" s="14">
        <f>LOG(M64*N64/K64+1,AC$3)</f>
        <v>63.671049127327215</v>
      </c>
      <c r="U64" s="19">
        <f>(P64+Q64)/2</f>
        <v>29.157755016255884</v>
      </c>
      <c r="V64" s="13">
        <f>(P64+Q64+R64)/3</f>
        <v>22.856615238876628</v>
      </c>
      <c r="W64" s="14">
        <f>(P64+Q64+S64)/3</f>
        <v>40.662186386612994</v>
      </c>
      <c r="X64" s="14">
        <f>(P64*2+Q64*2+R64+S64)/6</f>
        <v>31.759400812744811</v>
      </c>
    </row>
    <row r="65" spans="1:24">
      <c r="A65" s="6" t="s">
        <v>21</v>
      </c>
      <c r="B65" s="6" t="s">
        <v>103</v>
      </c>
      <c r="C65" s="6">
        <v>2023</v>
      </c>
      <c r="E65" s="10">
        <v>11700000</v>
      </c>
      <c r="F65" s="10">
        <v>111500000</v>
      </c>
      <c r="G65" s="10">
        <v>397500000</v>
      </c>
      <c r="H65" s="10">
        <v>887000000</v>
      </c>
      <c r="I65" s="8">
        <f>H65*1.17</f>
        <v>1037789999.9999999</v>
      </c>
      <c r="J65" s="13">
        <v>3345</v>
      </c>
      <c r="K65" s="15">
        <v>30860</v>
      </c>
      <c r="L65" s="16">
        <v>48.8</v>
      </c>
      <c r="M65" s="17">
        <v>1.6</v>
      </c>
      <c r="N65" s="14">
        <v>28</v>
      </c>
      <c r="P65" s="18">
        <f>LOG((E65+F65)/(G65+F65)+1,Z$3)</f>
        <v>21.558754739661346</v>
      </c>
      <c r="Q65" s="19">
        <f>LOG(J65*I65/K65^2,AA$3)</f>
        <v>50.548364099778276</v>
      </c>
      <c r="R65" s="13">
        <f>LOG(L65/K65+1,AB$3)</f>
        <v>23.250641483808376</v>
      </c>
      <c r="S65" s="14">
        <f>LOG(M65*N65/K65+1,AC$3)</f>
        <v>22.917570177193245</v>
      </c>
      <c r="U65" s="19">
        <f>(P65+Q65)/2</f>
        <v>36.053559419719811</v>
      </c>
      <c r="V65" s="13">
        <f>(P65+Q65+R65)/3</f>
        <v>31.785920107749334</v>
      </c>
      <c r="W65" s="14">
        <f>(P65+Q65+S65)/3</f>
        <v>31.67489633887762</v>
      </c>
      <c r="X65" s="14">
        <f>(P65*2+Q65*2+R65+S65)/6</f>
        <v>31.730408223313479</v>
      </c>
    </row>
    <row r="66" spans="1:24">
      <c r="A66" s="6" t="s">
        <v>21</v>
      </c>
      <c r="B66" s="6" t="s">
        <v>105</v>
      </c>
      <c r="C66" s="6">
        <v>2023</v>
      </c>
      <c r="E66" s="10">
        <v>3135000</v>
      </c>
      <c r="F66" s="10">
        <v>108240000</v>
      </c>
      <c r="G66" s="10">
        <v>160937000</v>
      </c>
      <c r="H66" s="10">
        <v>460525000</v>
      </c>
      <c r="I66" s="8">
        <f>H66*1.17</f>
        <v>538814250</v>
      </c>
      <c r="J66" s="13">
        <v>1915</v>
      </c>
      <c r="K66" s="15">
        <v>25295</v>
      </c>
      <c r="L66" s="16">
        <v>24.1</v>
      </c>
      <c r="M66" s="17">
        <v>1.5</v>
      </c>
      <c r="N66" s="14">
        <v>17</v>
      </c>
      <c r="P66" s="18">
        <f>LOG((E66+F66)/(G66+F66)+1,Z$3)</f>
        <v>34.43843138756111</v>
      </c>
      <c r="Q66" s="19">
        <f>LOG(J66*I66/K66^2,AA$3)</f>
        <v>45.521856627863869</v>
      </c>
      <c r="R66" s="13">
        <f>LOG(L66/K66+1,AB$3)</f>
        <v>14.012955667584476</v>
      </c>
      <c r="S66" s="14">
        <f>LOG(M66*N66/K66+1,AC$3)</f>
        <v>15.917989176044008</v>
      </c>
      <c r="U66" s="19">
        <f>(P66+Q66)/2</f>
        <v>39.980144007712489</v>
      </c>
      <c r="V66" s="13">
        <f>(P66+Q66+R66)/3</f>
        <v>31.324414561003152</v>
      </c>
      <c r="W66" s="14">
        <f>(P66+Q66+S66)/3</f>
        <v>31.959425730489659</v>
      </c>
      <c r="X66" s="14">
        <f>(P66*2+Q66*2+R66+S66)/6</f>
        <v>31.641920145746408</v>
      </c>
    </row>
    <row r="67" spans="1:24">
      <c r="A67" s="6" t="s">
        <v>21</v>
      </c>
      <c r="B67" s="6" t="s">
        <v>16</v>
      </c>
      <c r="C67" s="6">
        <v>2023</v>
      </c>
      <c r="E67" s="10">
        <v>9373000</v>
      </c>
      <c r="F67" s="10">
        <v>46778000</v>
      </c>
      <c r="G67" s="10">
        <v>289887000</v>
      </c>
      <c r="H67" s="10">
        <v>484223000</v>
      </c>
      <c r="I67" s="8">
        <f>H67*1.17</f>
        <v>566540910</v>
      </c>
      <c r="J67" s="13">
        <v>2020</v>
      </c>
      <c r="K67" s="15">
        <v>22230</v>
      </c>
      <c r="L67" s="16">
        <v>72.89</v>
      </c>
      <c r="M67" s="17">
        <v>1.4</v>
      </c>
      <c r="N67" s="14">
        <v>15</v>
      </c>
      <c r="P67" s="18">
        <f>LOG((E67+F67)/(G67+F67)+1,Z$3)</f>
        <v>15.342015464016562</v>
      </c>
      <c r="Q67" s="19">
        <f>LOG(J67*I67/K67^2,AA$3)</f>
        <v>47.752368710235359</v>
      </c>
      <c r="R67" s="13">
        <f>LOG(L67/K67+1,AB$3)</f>
        <v>48.169445783873364</v>
      </c>
      <c r="S67" s="14">
        <f>LOG(M67*N67/K67+1,AC$3)</f>
        <v>14.91682188124291</v>
      </c>
      <c r="U67" s="19">
        <f>(P67+Q67)/2</f>
        <v>31.547192087125961</v>
      </c>
      <c r="V67" s="13">
        <f>(P67+Q67+R67)/3</f>
        <v>37.087943319375093</v>
      </c>
      <c r="W67" s="14">
        <f>(P67+Q67+S67)/3</f>
        <v>26.003735351831608</v>
      </c>
      <c r="X67" s="14">
        <f>(P67*2+Q67*2+R67+S67)/6</f>
        <v>31.545839335603358</v>
      </c>
    </row>
    <row r="68" spans="1:24">
      <c r="A68" s="30" t="s">
        <v>21</v>
      </c>
      <c r="B68" s="6" t="s">
        <v>106</v>
      </c>
      <c r="C68" s="6">
        <v>2023</v>
      </c>
      <c r="E68" s="10">
        <v>2900000</v>
      </c>
      <c r="F68" s="10">
        <v>80000000</v>
      </c>
      <c r="G68" s="10">
        <v>382900000</v>
      </c>
      <c r="H68" s="10">
        <v>679800000</v>
      </c>
      <c r="I68" s="8">
        <f>H68*1.17</f>
        <v>795366000</v>
      </c>
      <c r="J68" s="13">
        <v>2505</v>
      </c>
      <c r="K68" s="15">
        <v>26045</v>
      </c>
      <c r="L68" s="16">
        <v>61.42</v>
      </c>
      <c r="M68" s="17">
        <v>1.8</v>
      </c>
      <c r="N68" s="14">
        <v>20</v>
      </c>
      <c r="P68" s="18">
        <f>LOG((E68+F68)/(G68+F68)+1,Z$3)</f>
        <v>16.385215052665579</v>
      </c>
      <c r="Q68" s="19">
        <f>LOG(J68*I68/K68^2,AA$3)</f>
        <v>49.217314857036548</v>
      </c>
      <c r="R68" s="13">
        <f>LOG(L68/K68+1,AB$3)</f>
        <v>34.65996072676343</v>
      </c>
      <c r="S68" s="14">
        <f>LOG(M68*N68/K68+1,AC$3)</f>
        <v>21.82125323681343</v>
      </c>
      <c r="U68" s="19">
        <f>(P68+Q68)/2</f>
        <v>32.801264954851064</v>
      </c>
      <c r="V68" s="13">
        <f>(P68+Q68+R68)/3</f>
        <v>33.420830212155188</v>
      </c>
      <c r="W68" s="14">
        <f>(P68+Q68+S68)/3</f>
        <v>29.141261048838519</v>
      </c>
      <c r="X68" s="14">
        <f>(P68*2+Q68*2+R68+S68)/6</f>
        <v>31.281045630496848</v>
      </c>
    </row>
    <row r="69" spans="1:24">
      <c r="A69" s="6" t="s">
        <v>21</v>
      </c>
      <c r="B69" s="6" t="s">
        <v>17</v>
      </c>
      <c r="C69" s="6">
        <v>2023</v>
      </c>
      <c r="E69" s="10">
        <v>3954000</v>
      </c>
      <c r="F69" s="10">
        <v>50464000</v>
      </c>
      <c r="G69" s="10">
        <v>199319000</v>
      </c>
      <c r="H69" s="10">
        <v>381775000</v>
      </c>
      <c r="I69" s="8">
        <f>H69*1.17</f>
        <v>446676750</v>
      </c>
      <c r="J69" s="13">
        <v>1495</v>
      </c>
      <c r="K69" s="15">
        <v>17770</v>
      </c>
      <c r="L69" s="16">
        <v>18.32</v>
      </c>
      <c r="M69" s="17">
        <v>1.4</v>
      </c>
      <c r="N69" s="14">
        <v>25</v>
      </c>
      <c r="P69" s="18">
        <f>LOG((E69+F69)/(G69+F69)+1,Z$3)</f>
        <v>19.603204007331598</v>
      </c>
      <c r="Q69" s="19">
        <f>LOG(J69*I69/K69^2,AA$3)</f>
        <v>47.192573176840945</v>
      </c>
      <c r="R69" s="13">
        <f>LOG(L69/K69+1,AB$3)</f>
        <v>15.162418002528705</v>
      </c>
      <c r="S69" s="14">
        <f>LOG(M69*N69/K69+1,AC$3)</f>
        <v>31.085280809682185</v>
      </c>
      <c r="U69" s="19">
        <f>(P69+Q69)/2</f>
        <v>33.397888592086275</v>
      </c>
      <c r="V69" s="13">
        <f>(P69+Q69+R69)/3</f>
        <v>27.319398395567088</v>
      </c>
      <c r="W69" s="14">
        <f>(P69+Q69+S69)/3</f>
        <v>32.627019331284913</v>
      </c>
      <c r="X69" s="14">
        <f>(P69*2+Q69*2+R69+S69)/6</f>
        <v>29.973208863425999</v>
      </c>
    </row>
    <row r="70" spans="1:24">
      <c r="A70" s="6" t="s">
        <v>21</v>
      </c>
      <c r="B70" s="6" t="s">
        <v>15</v>
      </c>
      <c r="C70" s="6">
        <v>2023</v>
      </c>
      <c r="E70" s="10">
        <v>3189000</v>
      </c>
      <c r="F70" s="10">
        <v>59459000</v>
      </c>
      <c r="G70" s="10">
        <v>256284000</v>
      </c>
      <c r="H70" s="10">
        <v>518675000</v>
      </c>
      <c r="I70" s="8">
        <f>H70*1.17</f>
        <v>606849750</v>
      </c>
      <c r="J70" s="13">
        <v>2160</v>
      </c>
      <c r="K70" s="15">
        <v>23420</v>
      </c>
      <c r="L70" s="16">
        <v>35.11</v>
      </c>
      <c r="M70" s="17">
        <v>1.5</v>
      </c>
      <c r="N70" s="14">
        <v>23</v>
      </c>
      <c r="P70" s="18">
        <f>LOG((E70+F70)/(G70+F70)+1,Z$3)</f>
        <v>18.00222778341357</v>
      </c>
      <c r="Q70" s="19">
        <f>LOG(J70*I70/K70^2,AA$3)</f>
        <v>47.946196920184299</v>
      </c>
      <c r="R70" s="13">
        <f>LOG(L70/K70+1,AB$3)</f>
        <v>22.043106668755168</v>
      </c>
      <c r="S70" s="14">
        <f>LOG(M70*N70/K70+1,AC$3)</f>
        <v>23.254876876555809</v>
      </c>
      <c r="U70" s="19">
        <f>(P70+Q70)/2</f>
        <v>32.974212351798933</v>
      </c>
      <c r="V70" s="13">
        <f>(P70+Q70+R70)/3</f>
        <v>29.330510457451012</v>
      </c>
      <c r="W70" s="14">
        <f>(P70+Q70+S70)/3</f>
        <v>29.734433860051226</v>
      </c>
      <c r="X70" s="14">
        <f>(P70*2+Q70*2+R70+S70)/6</f>
        <v>29.532472158751119</v>
      </c>
    </row>
    <row r="71" spans="1:24">
      <c r="A71" s="6" t="s">
        <v>21</v>
      </c>
      <c r="B71" s="6" t="s">
        <v>14</v>
      </c>
      <c r="C71" s="6">
        <v>2023</v>
      </c>
      <c r="E71" s="10">
        <v>15058000</v>
      </c>
      <c r="F71" s="10">
        <v>107002000</v>
      </c>
      <c r="G71" s="10">
        <v>507211000</v>
      </c>
      <c r="H71" s="10">
        <v>985279000</v>
      </c>
      <c r="I71" s="8">
        <f>H71*1.17</f>
        <v>1152776430</v>
      </c>
      <c r="J71" s="13">
        <v>3530</v>
      </c>
      <c r="K71" s="15">
        <v>37190</v>
      </c>
      <c r="L71" s="16">
        <v>74.2</v>
      </c>
      <c r="M71" s="17">
        <v>1.5</v>
      </c>
      <c r="N71" s="14">
        <v>18</v>
      </c>
      <c r="P71" s="18">
        <f>LOG((E71+F71)/(G71+F71)+1,Z$3)</f>
        <v>18.028061489583834</v>
      </c>
      <c r="Q71" s="19">
        <f>LOG(J71*I71/K71^2,AA$3)</f>
        <v>49.227837030915609</v>
      </c>
      <c r="R71" s="13">
        <f>LOG(L71/K71+1,AB$3)</f>
        <v>29.329120437518014</v>
      </c>
      <c r="S71" s="14">
        <f>LOG(M71*N71/K71+1,AC$3)</f>
        <v>11.465196641115298</v>
      </c>
      <c r="U71" s="19">
        <f>(P71+Q71)/2</f>
        <v>33.627949260249721</v>
      </c>
      <c r="V71" s="13">
        <f>(P71+Q71+R71)/3</f>
        <v>32.19500631933915</v>
      </c>
      <c r="W71" s="14">
        <f>(P71+Q71+S71)/3</f>
        <v>26.240365053871582</v>
      </c>
      <c r="X71" s="14">
        <f>(P71*2+Q71*2+R71+S71)/6</f>
        <v>29.217685686605364</v>
      </c>
    </row>
    <row r="72" spans="1:24">
      <c r="A72" s="30" t="s">
        <v>21</v>
      </c>
      <c r="B72" s="6" t="s">
        <v>13</v>
      </c>
      <c r="C72" s="6">
        <v>2023</v>
      </c>
      <c r="E72" s="10">
        <v>1500000</v>
      </c>
      <c r="F72" s="10">
        <v>46700000</v>
      </c>
      <c r="G72" s="10">
        <v>205900000</v>
      </c>
      <c r="H72" s="10">
        <v>363000000</v>
      </c>
      <c r="I72" s="8">
        <f>H72*1.17</f>
        <v>424710000</v>
      </c>
      <c r="J72" s="13">
        <v>1290</v>
      </c>
      <c r="K72" s="15">
        <v>18890</v>
      </c>
      <c r="L72" s="16">
        <v>34.130000000000003</v>
      </c>
      <c r="M72" s="17">
        <v>1.6</v>
      </c>
      <c r="N72" s="14">
        <v>16</v>
      </c>
      <c r="P72" s="18">
        <f>LOG((E72+F72)/(G72+F72)+1,Z$3)</f>
        <v>17.369554130802296</v>
      </c>
      <c r="Q72" s="19">
        <f>LOG(J72*I72/K72^2,AA$3)</f>
        <v>45.219277186130427</v>
      </c>
      <c r="R72" s="13">
        <f>LOG(L72/K72+1,AB$3)</f>
        <v>26.562349378617597</v>
      </c>
      <c r="S72" s="14">
        <f>LOG(M72*N72/K72+1,AC$3)</f>
        <v>21.395153954447608</v>
      </c>
      <c r="U72" s="19">
        <f>(P72+Q72)/2</f>
        <v>31.294415658466363</v>
      </c>
      <c r="V72" s="13">
        <f>(P72+Q72+R72)/3</f>
        <v>29.717060231850109</v>
      </c>
      <c r="W72" s="14">
        <f>(P72+Q72+S72)/3</f>
        <v>27.994661757126778</v>
      </c>
      <c r="X72" s="14">
        <f>(P72*2+Q72*2+R72+S72)/6</f>
        <v>28.855860994488442</v>
      </c>
    </row>
    <row r="73" spans="1:24">
      <c r="A73" s="30" t="s">
        <v>21</v>
      </c>
      <c r="B73" s="6" t="s">
        <v>11</v>
      </c>
      <c r="C73" s="30">
        <v>2023</v>
      </c>
      <c r="E73" s="10">
        <v>1397000</v>
      </c>
      <c r="F73" s="10">
        <v>90199000</v>
      </c>
      <c r="G73" s="10">
        <v>310617000</v>
      </c>
      <c r="H73" s="10">
        <v>636381000</v>
      </c>
      <c r="I73" s="8">
        <f>H73*1.17</f>
        <v>744565770</v>
      </c>
      <c r="J73" s="13">
        <v>2940</v>
      </c>
      <c r="K73" s="15">
        <v>33985</v>
      </c>
      <c r="L73" s="16">
        <v>41.21</v>
      </c>
      <c r="M73" s="17">
        <v>1.7</v>
      </c>
      <c r="N73" s="14">
        <v>26</v>
      </c>
      <c r="P73" s="18">
        <f>LOG((E73+F73)/(G73+F73)+1,Z$3)</f>
        <v>20.47021467749849</v>
      </c>
      <c r="Q73" s="19">
        <f>LOG(J73*I73/K73^2,AA$3)</f>
        <v>46.517256393433328</v>
      </c>
      <c r="R73" s="13">
        <f>LOG(L73/K73+1,AB$3)</f>
        <v>17.832258765098764</v>
      </c>
      <c r="S73" s="14">
        <f>LOG(M73*N73/K73+1,AC$3)</f>
        <v>20.533087390873114</v>
      </c>
      <c r="U73" s="19">
        <f>(P73+Q73)/2</f>
        <v>33.493735535465909</v>
      </c>
      <c r="V73" s="13">
        <f>(P73+Q73+R73)/3</f>
        <v>28.273243278676858</v>
      </c>
      <c r="W73" s="14">
        <f>(P73+Q73+S73)/3</f>
        <v>29.173519487268312</v>
      </c>
      <c r="X73" s="14">
        <f>(P73*2+Q73*2+R73+S73)/6</f>
        <v>28.723381382972587</v>
      </c>
    </row>
    <row r="74" spans="1:24">
      <c r="A74" s="30" t="s">
        <v>21</v>
      </c>
      <c r="B74" s="6" t="s">
        <v>107</v>
      </c>
      <c r="C74" s="6">
        <v>2022</v>
      </c>
      <c r="E74" s="10">
        <v>4300000</v>
      </c>
      <c r="F74" s="10">
        <v>108500000</v>
      </c>
      <c r="G74" s="10">
        <v>433700000</v>
      </c>
      <c r="H74" s="10">
        <v>801800000</v>
      </c>
      <c r="I74" s="8">
        <f>H74*1.17</f>
        <v>938106000</v>
      </c>
      <c r="J74" s="13">
        <v>3320</v>
      </c>
      <c r="K74" s="15">
        <v>37260</v>
      </c>
      <c r="L74" s="16">
        <v>57.68</v>
      </c>
      <c r="M74" s="17">
        <v>1.4</v>
      </c>
      <c r="N74" s="14">
        <v>22</v>
      </c>
      <c r="P74" s="18">
        <f>LOG((E74+F74)/(G74+F74)+1,Z$3)</f>
        <v>18.797992034574229</v>
      </c>
      <c r="Q74" s="19">
        <f>LOG(J74*I74/K74^2,AA$3)</f>
        <v>47.556525266434683</v>
      </c>
      <c r="R74" s="13">
        <f>LOG(L74/K74+1,AB$3)</f>
        <v>22.761488562530342</v>
      </c>
      <c r="S74" s="14">
        <f>LOG(M74*N74/K74+1,AC$3)</f>
        <v>13.053589531055</v>
      </c>
      <c r="U74" s="19">
        <f>(P74+Q74)/2</f>
        <v>33.177258650504456</v>
      </c>
      <c r="V74" s="13">
        <f>(P74+Q74+R74)/3</f>
        <v>29.70533528784642</v>
      </c>
      <c r="W74" s="14">
        <f>(P74+Q74+S74)/3</f>
        <v>26.469368944021301</v>
      </c>
      <c r="X74" s="14">
        <f>(P74*2+Q74*2+R74+S74)/6</f>
        <v>28.087352115933857</v>
      </c>
    </row>
    <row r="75" spans="1:24">
      <c r="A75" s="30" t="s">
        <v>20</v>
      </c>
      <c r="B75" s="6" t="s">
        <v>22</v>
      </c>
      <c r="C75" s="30">
        <v>2023</v>
      </c>
      <c r="E75" s="11">
        <v>5500000</v>
      </c>
      <c r="F75" s="11">
        <v>12600000</v>
      </c>
      <c r="G75" s="11">
        <v>219892056</v>
      </c>
      <c r="H75" s="11">
        <v>291098453</v>
      </c>
      <c r="I75" s="8">
        <f>H75</f>
        <v>291098453</v>
      </c>
      <c r="J75" s="13">
        <v>689</v>
      </c>
      <c r="K75" s="15">
        <v>15107</v>
      </c>
      <c r="L75" s="16">
        <v>1.68</v>
      </c>
      <c r="M75" s="17">
        <v>1.4</v>
      </c>
      <c r="N75" s="14">
        <v>10</v>
      </c>
      <c r="P75" s="18">
        <f>LOG((E75+F75)/(G75+F75)+1,Z$3)</f>
        <v>7.4565534407263048</v>
      </c>
      <c r="Q75" s="19">
        <f>LOG(J75*I75/K75^2,AA$3)</f>
        <v>41.780298361183284</v>
      </c>
      <c r="R75" s="13">
        <f>LOG(L75/K75+1,AB$3)</f>
        <v>1.6362931080920076</v>
      </c>
      <c r="S75" s="14">
        <f>LOG(M75*N75/K75+1,AC$3)</f>
        <v>14.633566058954873</v>
      </c>
      <c r="U75" s="19">
        <f>(P75+Q75)/2</f>
        <v>24.618425900954794</v>
      </c>
      <c r="V75" s="13">
        <f>(P75+Q75+R75)/3</f>
        <v>16.957714970000531</v>
      </c>
      <c r="W75" s="14">
        <f>(P75+Q75+S75)/3</f>
        <v>21.290139286954822</v>
      </c>
      <c r="X75" s="14">
        <f>(P75*2+Q75*2+R75+S75)/6</f>
        <v>19.123927128477675</v>
      </c>
    </row>
    <row r="76" spans="1:24">
      <c r="A76" s="30" t="s">
        <v>21</v>
      </c>
      <c r="B76" s="6" t="s">
        <v>108</v>
      </c>
      <c r="C76" s="30">
        <v>2022</v>
      </c>
      <c r="E76" s="10">
        <v>5800000</v>
      </c>
      <c r="F76" s="10">
        <v>113800000</v>
      </c>
      <c r="G76" s="10">
        <v>432100000</v>
      </c>
      <c r="H76" s="10">
        <v>554000000</v>
      </c>
      <c r="I76" s="8">
        <f>H76</f>
        <v>554000000</v>
      </c>
      <c r="J76" s="13">
        <v>3255</v>
      </c>
      <c r="K76" s="15">
        <v>151840</v>
      </c>
      <c r="L76" s="16">
        <v>4.3600000000000003</v>
      </c>
      <c r="M76" s="17">
        <v>1.4</v>
      </c>
      <c r="N76" s="14">
        <v>16</v>
      </c>
      <c r="P76" s="18">
        <f>LOG((E76+F76)/(G76+F76)+1,Z$3)</f>
        <v>19.703330791659589</v>
      </c>
      <c r="Q76" s="19">
        <f>LOG(J76*I76/K76^2,AA$3)</f>
        <v>26.869826209292146</v>
      </c>
      <c r="R76" s="13">
        <f>LOG(L76/K76+1,AB$3)</f>
        <v>0.42252095699804121</v>
      </c>
      <c r="S76" s="14">
        <f>LOG(M76*N76/K76+1,AC$3)</f>
        <v>2.3304045223415746</v>
      </c>
      <c r="U76" s="19">
        <f>(P76+Q76)/2</f>
        <v>23.286578500475869</v>
      </c>
      <c r="V76" s="13">
        <f>(P76+Q76+R76)/3</f>
        <v>15.665225985983261</v>
      </c>
      <c r="W76" s="14">
        <f>(P76+Q76+S76)/3</f>
        <v>16.301187174431103</v>
      </c>
      <c r="X76" s="14">
        <f>(P76*2+Q76*2+R76+S76)/6</f>
        <v>15.983206580207183</v>
      </c>
    </row>
  </sheetData>
  <sortState xmlns:xlrd2="http://schemas.microsoft.com/office/spreadsheetml/2017/richdata2" ref="A1:X76">
    <sortCondition descending="1" ref="X1:X76"/>
  </sortState>
  <mergeCells count="2">
    <mergeCell ref="Z2:AC2"/>
    <mergeCell ref="Z4:AC4"/>
  </mergeCells>
  <phoneticPr fontId="1" type="noConversion"/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2024-03-31T11:54:46Z</dcterms:created>
  <dcterms:modified xsi:type="dcterms:W3CDTF">2024-04-03T15:29:44Z</dcterms:modified>
</cp:coreProperties>
</file>