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Desktop\EU.UniRanks\"/>
    </mc:Choice>
  </mc:AlternateContent>
  <xr:revisionPtr revIDLastSave="0" documentId="13_ncr:1_{E7808141-25FA-41AF-9E04-A045F9C9AEB4}" xr6:coauthVersionLast="47" xr6:coauthVersionMax="47" xr10:uidLastSave="{00000000-0000-0000-0000-000000000000}"/>
  <bookViews>
    <workbookView xWindow="-103" yWindow="-103" windowWidth="33120" windowHeight="18120" xr2:uid="{A1035668-96FD-4567-8AB6-476E54D5DE6A}"/>
  </bookViews>
  <sheets>
    <sheet name="Ranking" sheetId="1" r:id="rId1"/>
    <sheet name="EUR" sheetId="5" r:id="rId2"/>
  </sheets>
  <definedNames>
    <definedName name="_xlnm._FilterDatabase" localSheetId="0" hidden="1">Ranking!$A$1:$U$1</definedName>
    <definedName name="ExternalData_3" localSheetId="1" hidden="1">EUR!$A$1:$B$163</definedName>
    <definedName name="solver_adj" localSheetId="0" hidden="1">Ranking!$Y$3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Ranking!$Y$5</definedName>
    <definedName name="solver_pre" localSheetId="0" hidden="1">0.0000001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1" l="1"/>
  <c r="Q8" i="1"/>
  <c r="Q9" i="1"/>
  <c r="Q12" i="1"/>
  <c r="Q3" i="1"/>
  <c r="Q11" i="1"/>
  <c r="Q14" i="1"/>
  <c r="Q26" i="1"/>
  <c r="Q42" i="1"/>
  <c r="Q15" i="1"/>
  <c r="Q2" i="1"/>
  <c r="Q10" i="1"/>
  <c r="Q19" i="1"/>
  <c r="Q30" i="1"/>
  <c r="Q40" i="1"/>
  <c r="Q25" i="1"/>
  <c r="Q29" i="1"/>
  <c r="Q119" i="1"/>
  <c r="Q28" i="1"/>
  <c r="Q20" i="1"/>
  <c r="Q49" i="1"/>
  <c r="Q54" i="1"/>
  <c r="Q22" i="1"/>
  <c r="Q17" i="1"/>
  <c r="Q43" i="1"/>
  <c r="Q55" i="1"/>
  <c r="Q46" i="1"/>
  <c r="Q51" i="1"/>
  <c r="Q44" i="1"/>
  <c r="Q102" i="1"/>
  <c r="Q47" i="1"/>
  <c r="Q37" i="1"/>
  <c r="Q48" i="1"/>
  <c r="Q74" i="1"/>
  <c r="Q34" i="1"/>
  <c r="Q13" i="1"/>
  <c r="Q53" i="1"/>
  <c r="Q58" i="1"/>
  <c r="Q71" i="1"/>
  <c r="Q64" i="1"/>
  <c r="Q50" i="1"/>
  <c r="Q88" i="1"/>
  <c r="Q56" i="1"/>
  <c r="Q45" i="1"/>
  <c r="Q96" i="1"/>
  <c r="Q138" i="1"/>
  <c r="Q61" i="1"/>
  <c r="Q86" i="1"/>
  <c r="Q110" i="1"/>
  <c r="Q112" i="1"/>
  <c r="Q82" i="1"/>
  <c r="Q113" i="1"/>
  <c r="Q94" i="1"/>
  <c r="Q146" i="1"/>
  <c r="Q162" i="1"/>
  <c r="Q144" i="1"/>
  <c r="Q91" i="1"/>
  <c r="Q126" i="1"/>
  <c r="Q63" i="1"/>
  <c r="Q124" i="1"/>
  <c r="Q152" i="1"/>
  <c r="Q169" i="1"/>
  <c r="Q161" i="1"/>
  <c r="Q101" i="1"/>
  <c r="Q166" i="1"/>
  <c r="Q157" i="1"/>
  <c r="Q153" i="1"/>
  <c r="Q143" i="1"/>
  <c r="Q149" i="1"/>
  <c r="Q156" i="1"/>
  <c r="Q181" i="1"/>
  <c r="Q165" i="1"/>
  <c r="Q150" i="1"/>
  <c r="Q158" i="1"/>
  <c r="Q176" i="1"/>
  <c r="Q173" i="1"/>
  <c r="Q163" i="1"/>
  <c r="Q179" i="1"/>
  <c r="Q177" i="1"/>
  <c r="Q171" i="1"/>
  <c r="Q183" i="1"/>
  <c r="Q184" i="1"/>
  <c r="Q21" i="1"/>
  <c r="P7" i="1"/>
  <c r="N126" i="1"/>
  <c r="H126" i="1"/>
  <c r="O126" i="1" s="1"/>
  <c r="P126" i="1"/>
  <c r="O115" i="1"/>
  <c r="N115" i="1"/>
  <c r="H115" i="1"/>
  <c r="P115" i="1"/>
  <c r="H70" i="1"/>
  <c r="N70" i="1"/>
  <c r="O70" i="1"/>
  <c r="P70" i="1"/>
  <c r="H137" i="1"/>
  <c r="O137" i="1" s="1"/>
  <c r="N137" i="1"/>
  <c r="P137" i="1"/>
  <c r="H91" i="1"/>
  <c r="O91" i="1" s="1"/>
  <c r="N91" i="1"/>
  <c r="P91" i="1"/>
  <c r="P36" i="1"/>
  <c r="N36" i="1"/>
  <c r="H36" i="1"/>
  <c r="O36" i="1" s="1"/>
  <c r="P67" i="1"/>
  <c r="N67" i="1"/>
  <c r="H67" i="1"/>
  <c r="O67" i="1" s="1"/>
  <c r="N38" i="1"/>
  <c r="H38" i="1"/>
  <c r="O38" i="1" s="1"/>
  <c r="P38" i="1"/>
  <c r="H54" i="1"/>
  <c r="O54" i="1" s="1"/>
  <c r="N54" i="1"/>
  <c r="P54" i="1"/>
  <c r="P27" i="1"/>
  <c r="N27" i="1"/>
  <c r="H27" i="1"/>
  <c r="O27" i="1" s="1"/>
  <c r="N94" i="1"/>
  <c r="H94" i="1"/>
  <c r="O94" i="1" s="1"/>
  <c r="P94" i="1"/>
  <c r="H121" i="1"/>
  <c r="O121" i="1" s="1"/>
  <c r="N121" i="1"/>
  <c r="P121" i="1"/>
  <c r="H56" i="1"/>
  <c r="O56" i="1" s="1"/>
  <c r="N56" i="1"/>
  <c r="P56" i="1"/>
  <c r="H55" i="1"/>
  <c r="O55" i="1" s="1"/>
  <c r="N55" i="1"/>
  <c r="P55" i="1"/>
  <c r="H18" i="1"/>
  <c r="N18" i="1"/>
  <c r="O18" i="1"/>
  <c r="P18" i="1"/>
  <c r="P113" i="1"/>
  <c r="N113" i="1"/>
  <c r="H113" i="1"/>
  <c r="O113" i="1" s="1"/>
  <c r="O82" i="1"/>
  <c r="N82" i="1"/>
  <c r="P82" i="1"/>
  <c r="N130" i="1"/>
  <c r="P130" i="1"/>
  <c r="N127" i="1"/>
  <c r="P127" i="1"/>
  <c r="N108" i="1"/>
  <c r="P108" i="1"/>
  <c r="N114" i="1"/>
  <c r="P114" i="1"/>
  <c r="N31" i="1"/>
  <c r="P31" i="1"/>
  <c r="N68" i="1"/>
  <c r="P68" i="1"/>
  <c r="N78" i="1"/>
  <c r="P78" i="1"/>
  <c r="P40" i="1"/>
  <c r="N40" i="1"/>
  <c r="N75" i="1"/>
  <c r="P75" i="1"/>
  <c r="N83" i="1"/>
  <c r="P83" i="1"/>
  <c r="P34" i="1"/>
  <c r="N34" i="1"/>
  <c r="N46" i="1"/>
  <c r="P46" i="1"/>
  <c r="P6" i="1"/>
  <c r="N6" i="1"/>
  <c r="N32" i="1"/>
  <c r="N172" i="1"/>
  <c r="N142" i="1"/>
  <c r="N141" i="1"/>
  <c r="N133" i="1"/>
  <c r="N125" i="1"/>
  <c r="N107" i="1"/>
  <c r="N106" i="1"/>
  <c r="N105" i="1"/>
  <c r="N103" i="1"/>
  <c r="N100" i="1"/>
  <c r="N97" i="1"/>
  <c r="N86" i="1"/>
  <c r="N90" i="1"/>
  <c r="N57" i="1"/>
  <c r="O125" i="1"/>
  <c r="O107" i="1"/>
  <c r="O106" i="1"/>
  <c r="O105" i="1"/>
  <c r="O103" i="1"/>
  <c r="O100" i="1"/>
  <c r="O97" i="1"/>
  <c r="O86" i="1"/>
  <c r="O57" i="1"/>
  <c r="O23" i="1"/>
  <c r="N23" i="1"/>
  <c r="N7" i="1"/>
  <c r="P8" i="1"/>
  <c r="P4" i="1"/>
  <c r="P5" i="1"/>
  <c r="P3" i="1"/>
  <c r="P9" i="1"/>
  <c r="P11" i="1"/>
  <c r="P12" i="1"/>
  <c r="P14" i="1"/>
  <c r="P26" i="1"/>
  <c r="P15" i="1"/>
  <c r="P19" i="1"/>
  <c r="P42" i="1"/>
  <c r="P16" i="1"/>
  <c r="P23" i="1"/>
  <c r="P2" i="1"/>
  <c r="P30" i="1"/>
  <c r="P25" i="1"/>
  <c r="P10" i="1"/>
  <c r="P29" i="1"/>
  <c r="P24" i="1"/>
  <c r="P20" i="1"/>
  <c r="P119" i="1"/>
  <c r="P49" i="1"/>
  <c r="P22" i="1"/>
  <c r="P33" i="1"/>
  <c r="P28" i="1"/>
  <c r="P43" i="1"/>
  <c r="P35" i="1"/>
  <c r="P39" i="1"/>
  <c r="P17" i="1"/>
  <c r="P41" i="1"/>
  <c r="P102" i="1"/>
  <c r="P57" i="1"/>
  <c r="P44" i="1"/>
  <c r="P48" i="1"/>
  <c r="P53" i="1"/>
  <c r="P37" i="1"/>
  <c r="P51" i="1"/>
  <c r="P74" i="1"/>
  <c r="P80" i="1"/>
  <c r="P47" i="1"/>
  <c r="P65" i="1"/>
  <c r="P52" i="1"/>
  <c r="P64" i="1"/>
  <c r="P71" i="1"/>
  <c r="P13" i="1"/>
  <c r="P60" i="1"/>
  <c r="P58" i="1"/>
  <c r="P88" i="1"/>
  <c r="P138" i="1"/>
  <c r="P77" i="1"/>
  <c r="P59" i="1"/>
  <c r="P62" i="1"/>
  <c r="P76" i="1"/>
  <c r="P96" i="1"/>
  <c r="P50" i="1"/>
  <c r="P69" i="1"/>
  <c r="P79" i="1"/>
  <c r="P45" i="1"/>
  <c r="P87" i="1"/>
  <c r="P72" i="1"/>
  <c r="P66" i="1"/>
  <c r="P81" i="1"/>
  <c r="P93" i="1"/>
  <c r="P73" i="1"/>
  <c r="P92" i="1"/>
  <c r="P85" i="1"/>
  <c r="P89" i="1"/>
  <c r="P84" i="1"/>
  <c r="P95" i="1"/>
  <c r="P118" i="1"/>
  <c r="P120" i="1"/>
  <c r="P110" i="1"/>
  <c r="P97" i="1"/>
  <c r="P86" i="1"/>
  <c r="P111" i="1"/>
  <c r="P100" i="1"/>
  <c r="P99" i="1"/>
  <c r="P103" i="1"/>
  <c r="P112" i="1"/>
  <c r="P146" i="1"/>
  <c r="P105" i="1"/>
  <c r="P98" i="1"/>
  <c r="P144" i="1"/>
  <c r="P106" i="1"/>
  <c r="P109" i="1"/>
  <c r="P107" i="1"/>
  <c r="P104" i="1"/>
  <c r="P61" i="1"/>
  <c r="P32" i="1"/>
  <c r="P123" i="1"/>
  <c r="P117" i="1"/>
  <c r="P162" i="1"/>
  <c r="P116" i="1"/>
  <c r="P129" i="1"/>
  <c r="P122" i="1"/>
  <c r="P135" i="1"/>
  <c r="P101" i="1"/>
  <c r="P128" i="1"/>
  <c r="P152" i="1"/>
  <c r="P131" i="1"/>
  <c r="P134" i="1"/>
  <c r="P124" i="1"/>
  <c r="P143" i="1"/>
  <c r="P140" i="1"/>
  <c r="P139" i="1"/>
  <c r="P169" i="1"/>
  <c r="P125" i="1"/>
  <c r="P150" i="1"/>
  <c r="P63" i="1"/>
  <c r="P136" i="1"/>
  <c r="P145" i="1"/>
  <c r="P166" i="1"/>
  <c r="P161" i="1"/>
  <c r="P153" i="1"/>
  <c r="P147" i="1"/>
  <c r="P156" i="1"/>
  <c r="P158" i="1"/>
  <c r="P165" i="1"/>
  <c r="P148" i="1"/>
  <c r="P157" i="1"/>
  <c r="P155" i="1"/>
  <c r="P154" i="1"/>
  <c r="P151" i="1"/>
  <c r="P132" i="1"/>
  <c r="P164" i="1"/>
  <c r="P149" i="1"/>
  <c r="P160" i="1"/>
  <c r="P167" i="1"/>
  <c r="P178" i="1"/>
  <c r="P163" i="1"/>
  <c r="P170" i="1"/>
  <c r="P168" i="1"/>
  <c r="P181" i="1"/>
  <c r="P173" i="1"/>
  <c r="P175" i="1"/>
  <c r="P176" i="1"/>
  <c r="P159" i="1"/>
  <c r="P171" i="1"/>
  <c r="P174" i="1"/>
  <c r="P179" i="1"/>
  <c r="P177" i="1"/>
  <c r="P180" i="1"/>
  <c r="P182" i="1"/>
  <c r="P90" i="1"/>
  <c r="P183" i="1"/>
  <c r="P141" i="1"/>
  <c r="P184" i="1"/>
  <c r="P142" i="1"/>
  <c r="P133" i="1"/>
  <c r="P172" i="1"/>
  <c r="N154" i="1"/>
  <c r="N151" i="1"/>
  <c r="N132" i="1"/>
  <c r="N164" i="1"/>
  <c r="N149" i="1"/>
  <c r="N160" i="1"/>
  <c r="N167" i="1"/>
  <c r="N178" i="1"/>
  <c r="N163" i="1"/>
  <c r="N170" i="1"/>
  <c r="N168" i="1"/>
  <c r="N181" i="1"/>
  <c r="N173" i="1"/>
  <c r="N175" i="1"/>
  <c r="N176" i="1"/>
  <c r="N159" i="1"/>
  <c r="N171" i="1"/>
  <c r="N174" i="1"/>
  <c r="N179" i="1"/>
  <c r="N177" i="1"/>
  <c r="N180" i="1"/>
  <c r="N182" i="1"/>
  <c r="N183" i="1"/>
  <c r="N184" i="1"/>
  <c r="N128" i="1"/>
  <c r="N152" i="1"/>
  <c r="N131" i="1"/>
  <c r="N134" i="1"/>
  <c r="N124" i="1"/>
  <c r="N143" i="1"/>
  <c r="N140" i="1"/>
  <c r="N139" i="1"/>
  <c r="N169" i="1"/>
  <c r="N150" i="1"/>
  <c r="N63" i="1"/>
  <c r="N136" i="1"/>
  <c r="N145" i="1"/>
  <c r="N166" i="1"/>
  <c r="N161" i="1"/>
  <c r="N153" i="1"/>
  <c r="N147" i="1"/>
  <c r="N156" i="1"/>
  <c r="N158" i="1"/>
  <c r="N165" i="1"/>
  <c r="N148" i="1"/>
  <c r="N157" i="1"/>
  <c r="N155" i="1"/>
  <c r="N81" i="1"/>
  <c r="N93" i="1"/>
  <c r="N73" i="1"/>
  <c r="N92" i="1"/>
  <c r="N85" i="1"/>
  <c r="N89" i="1"/>
  <c r="N84" i="1"/>
  <c r="N95" i="1"/>
  <c r="N118" i="1"/>
  <c r="N120" i="1"/>
  <c r="N110" i="1"/>
  <c r="N111" i="1"/>
  <c r="N99" i="1"/>
  <c r="N112" i="1"/>
  <c r="N146" i="1"/>
  <c r="N98" i="1"/>
  <c r="N144" i="1"/>
  <c r="N109" i="1"/>
  <c r="N104" i="1"/>
  <c r="N61" i="1"/>
  <c r="N123" i="1"/>
  <c r="N117" i="1"/>
  <c r="N162" i="1"/>
  <c r="N116" i="1"/>
  <c r="N129" i="1"/>
  <c r="N122" i="1"/>
  <c r="N135" i="1"/>
  <c r="N101" i="1"/>
  <c r="N2" i="1"/>
  <c r="N30" i="1"/>
  <c r="N25" i="1"/>
  <c r="N10" i="1"/>
  <c r="N29" i="1"/>
  <c r="N24" i="1"/>
  <c r="N20" i="1"/>
  <c r="N119" i="1"/>
  <c r="N49" i="1"/>
  <c r="N22" i="1"/>
  <c r="N33" i="1"/>
  <c r="N28" i="1"/>
  <c r="N43" i="1"/>
  <c r="N35" i="1"/>
  <c r="N39" i="1"/>
  <c r="N17" i="1"/>
  <c r="N41" i="1"/>
  <c r="N102" i="1"/>
  <c r="N44" i="1"/>
  <c r="N48" i="1"/>
  <c r="N53" i="1"/>
  <c r="N37" i="1"/>
  <c r="N51" i="1"/>
  <c r="N74" i="1"/>
  <c r="N80" i="1"/>
  <c r="N47" i="1"/>
  <c r="N65" i="1"/>
  <c r="N52" i="1"/>
  <c r="N64" i="1"/>
  <c r="N71" i="1"/>
  <c r="N13" i="1"/>
  <c r="N60" i="1"/>
  <c r="N58" i="1"/>
  <c r="N88" i="1"/>
  <c r="N138" i="1"/>
  <c r="N77" i="1"/>
  <c r="N59" i="1"/>
  <c r="N62" i="1"/>
  <c r="N76" i="1"/>
  <c r="N96" i="1"/>
  <c r="N50" i="1"/>
  <c r="N69" i="1"/>
  <c r="N79" i="1"/>
  <c r="N45" i="1"/>
  <c r="N87" i="1"/>
  <c r="N72" i="1"/>
  <c r="N66" i="1"/>
  <c r="N21" i="1"/>
  <c r="N8" i="1"/>
  <c r="N4" i="1"/>
  <c r="N5" i="1"/>
  <c r="N3" i="1"/>
  <c r="N9" i="1"/>
  <c r="N11" i="1"/>
  <c r="N12" i="1"/>
  <c r="N14" i="1"/>
  <c r="N26" i="1"/>
  <c r="N15" i="1"/>
  <c r="N19" i="1"/>
  <c r="N42" i="1"/>
  <c r="N16" i="1"/>
  <c r="H172" i="1"/>
  <c r="O172" i="1" s="1"/>
  <c r="H80" i="1"/>
  <c r="O80" i="1" s="1"/>
  <c r="H180" i="1"/>
  <c r="O180" i="1" s="1"/>
  <c r="H142" i="1"/>
  <c r="O142" i="1" s="1"/>
  <c r="H32" i="1"/>
  <c r="O32" i="1" s="1"/>
  <c r="H136" i="1"/>
  <c r="O136" i="1" s="1"/>
  <c r="H125" i="1"/>
  <c r="H107" i="1"/>
  <c r="H140" i="1"/>
  <c r="O140" i="1" s="1"/>
  <c r="H131" i="1"/>
  <c r="O131" i="1" s="1"/>
  <c r="H134" i="1"/>
  <c r="O134" i="1" s="1"/>
  <c r="H129" i="1"/>
  <c r="O129" i="1" s="1"/>
  <c r="H111" i="1"/>
  <c r="O111" i="1" s="1"/>
  <c r="H174" i="1"/>
  <c r="O174" i="1" s="1"/>
  <c r="H106" i="1"/>
  <c r="H97" i="1"/>
  <c r="H87" i="1"/>
  <c r="O87" i="1" s="1"/>
  <c r="H12" i="1"/>
  <c r="O12" i="1" s="1"/>
  <c r="H101" i="1"/>
  <c r="O101" i="1" s="1"/>
  <c r="H141" i="1"/>
  <c r="O141" i="1" s="1"/>
  <c r="H9" i="1"/>
  <c r="O9" i="1" s="1"/>
  <c r="H61" i="1"/>
  <c r="O61" i="1" s="1"/>
  <c r="H4" i="1"/>
  <c r="O4" i="1" s="1"/>
  <c r="H23" i="1"/>
  <c r="H10" i="1"/>
  <c r="O10" i="1" s="1"/>
  <c r="H57" i="1"/>
  <c r="H72" i="1"/>
  <c r="O72" i="1" s="1"/>
  <c r="H135" i="1"/>
  <c r="O135" i="1" s="1"/>
  <c r="H118" i="1"/>
  <c r="O118" i="1" s="1"/>
  <c r="H92" i="1"/>
  <c r="O92" i="1" s="1"/>
  <c r="H109" i="1"/>
  <c r="O109" i="1" s="1"/>
  <c r="H62" i="1"/>
  <c r="O62" i="1" s="1"/>
  <c r="H17" i="1"/>
  <c r="O17" i="1" s="1"/>
  <c r="H104" i="1"/>
  <c r="O104" i="1" s="1"/>
  <c r="H128" i="1"/>
  <c r="O128" i="1" s="1"/>
  <c r="H159" i="1"/>
  <c r="O159" i="1" s="1"/>
  <c r="H85" i="1"/>
  <c r="O85" i="1" s="1"/>
  <c r="H73" i="1"/>
  <c r="O73" i="1" s="1"/>
  <c r="H103" i="1"/>
  <c r="H100" i="1"/>
  <c r="H105" i="1"/>
  <c r="H86" i="1"/>
  <c r="H95" i="1"/>
  <c r="O95" i="1" s="1"/>
  <c r="H120" i="1"/>
  <c r="O120" i="1" s="1"/>
  <c r="H182" i="1"/>
  <c r="O182" i="1" s="1"/>
  <c r="H99" i="1"/>
  <c r="O99" i="1" s="1"/>
  <c r="H5" i="1"/>
  <c r="O5" i="1" s="1"/>
  <c r="H175" i="1"/>
  <c r="O175" i="1" s="1"/>
  <c r="H151" i="1"/>
  <c r="O151" i="1" s="1"/>
  <c r="H124" i="1"/>
  <c r="O124" i="1" s="1"/>
  <c r="H154" i="1"/>
  <c r="O154" i="1" s="1"/>
  <c r="H145" i="1"/>
  <c r="O145" i="1" s="1"/>
  <c r="H167" i="1"/>
  <c r="O167" i="1" s="1"/>
  <c r="H164" i="1"/>
  <c r="O164" i="1" s="1"/>
  <c r="H139" i="1"/>
  <c r="O139" i="1" s="1"/>
  <c r="H155" i="1"/>
  <c r="O155" i="1" s="1"/>
  <c r="H148" i="1"/>
  <c r="O148" i="1" s="1"/>
  <c r="H170" i="1"/>
  <c r="O170" i="1" s="1"/>
  <c r="H165" i="1"/>
  <c r="O165" i="1" s="1"/>
  <c r="H160" i="1"/>
  <c r="O160" i="1" s="1"/>
  <c r="H147" i="1"/>
  <c r="O147" i="1" s="1"/>
  <c r="H168" i="1"/>
  <c r="O168" i="1" s="1"/>
  <c r="H89" i="1"/>
  <c r="O89" i="1" s="1"/>
  <c r="H60" i="1"/>
  <c r="O60" i="1" s="1"/>
  <c r="H76" i="1"/>
  <c r="O76" i="1" s="1"/>
  <c r="H81" i="1"/>
  <c r="O81" i="1" s="1"/>
  <c r="H47" i="1"/>
  <c r="O47" i="1" s="1"/>
  <c r="H30" i="1"/>
  <c r="O30" i="1" s="1"/>
  <c r="H44" i="1"/>
  <c r="O44" i="1" s="1"/>
  <c r="H33" i="1"/>
  <c r="O33" i="1" s="1"/>
  <c r="H77" i="1"/>
  <c r="O77" i="1" s="1"/>
  <c r="H88" i="1"/>
  <c r="O88" i="1" s="1"/>
  <c r="H69" i="1"/>
  <c r="O69" i="1" s="1"/>
  <c r="H79" i="1"/>
  <c r="O79" i="1" s="1"/>
  <c r="H45" i="1"/>
  <c r="O45" i="1" s="1"/>
  <c r="H123" i="1"/>
  <c r="O123" i="1" s="1"/>
  <c r="H22" i="1"/>
  <c r="O22" i="1" s="1"/>
  <c r="H2" i="1"/>
  <c r="O2" i="1" s="1"/>
  <c r="H13" i="1"/>
  <c r="O13" i="1" s="1"/>
  <c r="H63" i="1"/>
  <c r="O63" i="1" s="1"/>
  <c r="H50" i="1"/>
  <c r="O50" i="1" s="1"/>
  <c r="H53" i="1"/>
  <c r="O53" i="1" s="1"/>
  <c r="H64" i="1"/>
  <c r="O64" i="1" s="1"/>
  <c r="H48" i="1"/>
  <c r="O48" i="1" s="1"/>
  <c r="H29" i="1"/>
  <c r="O29" i="1" s="1"/>
  <c r="H71" i="1"/>
  <c r="O71" i="1" s="1"/>
  <c r="H43" i="1"/>
  <c r="O43" i="1" s="1"/>
  <c r="H74" i="1"/>
  <c r="O74" i="1" s="1"/>
  <c r="H42" i="1"/>
  <c r="O42" i="1" s="1"/>
  <c r="H158" i="1"/>
  <c r="O158" i="1" s="1"/>
  <c r="H183" i="1"/>
  <c r="O183" i="1" s="1"/>
  <c r="H152" i="1"/>
  <c r="O152" i="1" s="1"/>
  <c r="H96" i="1"/>
  <c r="O96" i="1" s="1"/>
  <c r="H132" i="1" a="1"/>
  <c r="H16" i="1" a="1"/>
  <c r="H37" i="1" a="1"/>
  <c r="H171" i="1" a="1"/>
  <c r="H7" i="1" a="1"/>
  <c r="H102" i="1" a="1"/>
  <c r="H177" i="1" a="1"/>
  <c r="H169" i="1" a="1"/>
  <c r="H93" i="1" a="1"/>
  <c r="H83" i="1" a="1"/>
  <c r="H90" i="1" a="1"/>
  <c r="H46" i="1" a="1"/>
  <c r="H153" i="1" a="1"/>
  <c r="H78" i="1" a="1"/>
  <c r="H26" i="1" a="1"/>
  <c r="H24" i="1" a="1"/>
  <c r="H176" i="1" a="1"/>
  <c r="H133" i="1" a="1"/>
  <c r="H149" i="1" a="1"/>
  <c r="H58" i="1" a="1"/>
  <c r="H35" i="1" a="1"/>
  <c r="H127" i="1" a="1"/>
  <c r="H66" i="1" a="1"/>
  <c r="H112" i="1" a="1"/>
  <c r="H31" i="1" a="1"/>
  <c r="H173" i="1" a="1"/>
  <c r="H21" i="1" a="1"/>
  <c r="H130" i="1" a="1"/>
  <c r="H179" i="1" a="1"/>
  <c r="H108" i="1" a="1"/>
  <c r="H51" i="1" a="1"/>
  <c r="H163" i="1" a="1"/>
  <c r="H150" i="1" a="1"/>
  <c r="H34" i="1" a="1"/>
  <c r="H178" i="1" a="1"/>
  <c r="H117" i="1" a="1"/>
  <c r="H25" i="1" a="1"/>
  <c r="H144" i="1" a="1"/>
  <c r="H52" i="1" a="1"/>
  <c r="H162" i="1" a="1"/>
  <c r="H122" i="1" a="1"/>
  <c r="H143" i="1" a="1"/>
  <c r="H138" i="1" a="1"/>
  <c r="H166" i="1" a="1"/>
  <c r="H82" i="1" a="1"/>
  <c r="H116" i="1" a="1"/>
  <c r="H110" i="1" a="1"/>
  <c r="H119" i="1" a="1"/>
  <c r="H68" i="1" a="1"/>
  <c r="H19" i="1" a="1"/>
  <c r="H161" i="1" a="1"/>
  <c r="H84" i="1" a="1"/>
  <c r="H28" i="1" a="1"/>
  <c r="H65" i="1" a="1"/>
  <c r="H6" i="1" a="1"/>
  <c r="H146" i="1" a="1"/>
  <c r="H40" i="1" a="1"/>
  <c r="H8" i="1" a="1"/>
  <c r="H41" i="1" a="1"/>
  <c r="H157" i="1" a="1"/>
  <c r="H49" i="1" a="1"/>
  <c r="H184" i="1" a="1"/>
  <c r="H15" i="1" a="1"/>
  <c r="H11" i="1" a="1"/>
  <c r="H114" i="1" a="1"/>
  <c r="H156" i="1" a="1"/>
  <c r="H75" i="1" a="1"/>
  <c r="H59" i="1" a="1"/>
  <c r="H14" i="1" a="1"/>
  <c r="H3" i="1" a="1"/>
  <c r="H181" i="1" a="1"/>
  <c r="H39" i="1" a="1"/>
  <c r="H98" i="1" a="1"/>
  <c r="H20" i="1" a="1"/>
  <c r="H178" i="1" l="1"/>
  <c r="O178" i="1" s="1"/>
  <c r="H82" i="1"/>
  <c r="H130" i="1"/>
  <c r="O130" i="1" s="1"/>
  <c r="H127" i="1"/>
  <c r="O127" i="1" s="1"/>
  <c r="H108" i="1"/>
  <c r="O108" i="1" s="1"/>
  <c r="H114" i="1"/>
  <c r="O114" i="1" s="1"/>
  <c r="H31" i="1"/>
  <c r="O31" i="1" s="1"/>
  <c r="H68" i="1"/>
  <c r="O68" i="1" s="1"/>
  <c r="H78" i="1"/>
  <c r="O78" i="1" s="1"/>
  <c r="H40" i="1"/>
  <c r="O40" i="1" s="1"/>
  <c r="X8" i="1"/>
  <c r="Y8" i="1"/>
  <c r="V8" i="1"/>
  <c r="H75" i="1"/>
  <c r="O75" i="1" s="1"/>
  <c r="H83" i="1"/>
  <c r="O83" i="1" s="1"/>
  <c r="H34" i="1"/>
  <c r="O34" i="1" s="1"/>
  <c r="H46" i="1"/>
  <c r="O46" i="1" s="1"/>
  <c r="H6" i="1"/>
  <c r="O6" i="1" s="1"/>
  <c r="Y5" i="1"/>
  <c r="H98" i="1"/>
  <c r="O98" i="1" s="1"/>
  <c r="H133" i="1"/>
  <c r="O133" i="1" s="1"/>
  <c r="H116" i="1"/>
  <c r="O116" i="1" s="1"/>
  <c r="H117" i="1"/>
  <c r="O117" i="1" s="1"/>
  <c r="H35" i="1"/>
  <c r="O35" i="1" s="1"/>
  <c r="H84" i="1"/>
  <c r="O84" i="1" s="1"/>
  <c r="H59" i="1"/>
  <c r="O59" i="1" s="1"/>
  <c r="H90" i="1"/>
  <c r="O90" i="1" s="1"/>
  <c r="H37" i="1"/>
  <c r="O37" i="1" s="1"/>
  <c r="H58" i="1"/>
  <c r="O58" i="1" s="1"/>
  <c r="H41" i="1"/>
  <c r="O41" i="1" s="1"/>
  <c r="H184" i="1"/>
  <c r="O184" i="1" s="1"/>
  <c r="H122" i="1"/>
  <c r="O122" i="1" s="1"/>
  <c r="H132" i="1"/>
  <c r="O132" i="1" s="1"/>
  <c r="H66" i="1"/>
  <c r="O66" i="1" s="1"/>
  <c r="X5" i="1"/>
  <c r="H112" i="1"/>
  <c r="O112" i="1" s="1"/>
  <c r="H110" i="1"/>
  <c r="O110" i="1" s="1"/>
  <c r="H149" i="1"/>
  <c r="O149" i="1" s="1"/>
  <c r="H14" i="1"/>
  <c r="O14" i="1" s="1"/>
  <c r="H181" i="1"/>
  <c r="O181" i="1" s="1"/>
  <c r="H161" i="1"/>
  <c r="O161" i="1" s="1"/>
  <c r="H162" i="1"/>
  <c r="O162" i="1" s="1"/>
  <c r="H146" i="1"/>
  <c r="O146" i="1" s="1"/>
  <c r="H163" i="1"/>
  <c r="O163" i="1" s="1"/>
  <c r="H153" i="1"/>
  <c r="O153" i="1" s="1"/>
  <c r="H173" i="1"/>
  <c r="O173" i="1" s="1"/>
  <c r="H11" i="1"/>
  <c r="O11" i="1" s="1"/>
  <c r="H166" i="1"/>
  <c r="O166" i="1" s="1"/>
  <c r="H171" i="1"/>
  <c r="O171" i="1" s="1"/>
  <c r="H102" i="1"/>
  <c r="O102" i="1" s="1"/>
  <c r="H156" i="1"/>
  <c r="O156" i="1" s="1"/>
  <c r="H138" i="1"/>
  <c r="O138" i="1" s="1"/>
  <c r="H169" i="1"/>
  <c r="O169" i="1" s="1"/>
  <c r="H176" i="1"/>
  <c r="O176" i="1" s="1"/>
  <c r="H119" i="1"/>
  <c r="O119" i="1" s="1"/>
  <c r="H157" i="1"/>
  <c r="O157" i="1" s="1"/>
  <c r="H144" i="1"/>
  <c r="O144" i="1" s="1"/>
  <c r="H177" i="1"/>
  <c r="O177" i="1" s="1"/>
  <c r="H26" i="1"/>
  <c r="O26" i="1" s="1"/>
  <c r="H143" i="1"/>
  <c r="O143" i="1" s="1"/>
  <c r="H150" i="1"/>
  <c r="O150" i="1" s="1"/>
  <c r="H179" i="1"/>
  <c r="O179" i="1" s="1"/>
  <c r="H49" i="1"/>
  <c r="O49" i="1" s="1"/>
  <c r="H93" i="1"/>
  <c r="O93" i="1" s="1"/>
  <c r="H20" i="1"/>
  <c r="O20" i="1" s="1"/>
  <c r="H39" i="1"/>
  <c r="O39" i="1" s="1"/>
  <c r="H24" i="1"/>
  <c r="O24" i="1" s="1"/>
  <c r="H65" i="1"/>
  <c r="O65" i="1" s="1"/>
  <c r="H3" i="1"/>
  <c r="O3" i="1" s="1"/>
  <c r="H16" i="1"/>
  <c r="O16" i="1" s="1"/>
  <c r="H28" i="1"/>
  <c r="O28" i="1" s="1"/>
  <c r="H8" i="1"/>
  <c r="O8" i="1" s="1"/>
  <c r="H7" i="1"/>
  <c r="O7" i="1" s="1"/>
  <c r="H21" i="1"/>
  <c r="O21" i="1" s="1"/>
  <c r="H52" i="1"/>
  <c r="O52" i="1" s="1"/>
  <c r="H19" i="1"/>
  <c r="O19" i="1" s="1"/>
  <c r="H51" i="1"/>
  <c r="O51" i="1" s="1"/>
  <c r="H15" i="1"/>
  <c r="O15" i="1" s="1"/>
  <c r="H25" i="1"/>
  <c r="O25" i="1" s="1"/>
  <c r="W8" i="1" l="1"/>
  <c r="R36" i="1" s="1"/>
  <c r="W5" i="1"/>
  <c r="V5" i="1"/>
  <c r="R126" i="1" l="1"/>
  <c r="R115" i="1"/>
  <c r="R70" i="1"/>
  <c r="R137" i="1"/>
  <c r="R91" i="1"/>
  <c r="R21" i="1"/>
  <c r="R7" i="1"/>
  <c r="R30" i="1"/>
  <c r="R32" i="1"/>
  <c r="R74" i="1"/>
  <c r="R69" i="1"/>
  <c r="R84" i="1"/>
  <c r="R104" i="1"/>
  <c r="R120" i="1"/>
  <c r="R101" i="1"/>
  <c r="R145" i="1"/>
  <c r="R160" i="1"/>
  <c r="R97" i="1"/>
  <c r="R8" i="1"/>
  <c r="R40" i="1"/>
  <c r="R33" i="1"/>
  <c r="R52" i="1"/>
  <c r="R72" i="1"/>
  <c r="R85" i="1"/>
  <c r="R103" i="1"/>
  <c r="R122" i="1"/>
  <c r="R169" i="1"/>
  <c r="R147" i="1"/>
  <c r="R164" i="1"/>
  <c r="R9" i="1"/>
  <c r="R16" i="1"/>
  <c r="R17" i="1"/>
  <c r="R13" i="1"/>
  <c r="R73" i="1"/>
  <c r="R87" i="1"/>
  <c r="R105" i="1"/>
  <c r="R123" i="1"/>
  <c r="R132" i="1"/>
  <c r="R148" i="1"/>
  <c r="R167" i="1"/>
  <c r="R42" i="1"/>
  <c r="R141" i="1"/>
  <c r="R12" i="1"/>
  <c r="R18" i="1"/>
  <c r="R43" i="1"/>
  <c r="R34" i="1"/>
  <c r="R50" i="1"/>
  <c r="R138" i="1"/>
  <c r="R106" i="1"/>
  <c r="R125" i="1"/>
  <c r="R161" i="1"/>
  <c r="R149" i="1"/>
  <c r="R179" i="1"/>
  <c r="R27" i="1"/>
  <c r="R117" i="1"/>
  <c r="R158" i="1"/>
  <c r="R4" i="1"/>
  <c r="R25" i="1"/>
  <c r="R55" i="1"/>
  <c r="R53" i="1"/>
  <c r="R75" i="1"/>
  <c r="R89" i="1"/>
  <c r="R108" i="1"/>
  <c r="R94" i="1"/>
  <c r="R133" i="1"/>
  <c r="R156" i="1"/>
  <c r="R168" i="1"/>
  <c r="R79" i="1"/>
  <c r="R3" i="1"/>
  <c r="R29" i="1"/>
  <c r="R35" i="1"/>
  <c r="R58" i="1"/>
  <c r="R76" i="1"/>
  <c r="R90" i="1"/>
  <c r="R109" i="1"/>
  <c r="R146" i="1"/>
  <c r="R134" i="1"/>
  <c r="R151" i="1"/>
  <c r="R170" i="1"/>
  <c r="R44" i="1"/>
  <c r="R178" i="1"/>
  <c r="R11" i="1"/>
  <c r="R119" i="1"/>
  <c r="R38" i="1"/>
  <c r="R57" i="1"/>
  <c r="R56" i="1"/>
  <c r="R61" i="1"/>
  <c r="R107" i="1"/>
  <c r="R162" i="1"/>
  <c r="R136" i="1"/>
  <c r="R181" i="1"/>
  <c r="R177" i="1"/>
  <c r="R65" i="1"/>
  <c r="R130" i="1"/>
  <c r="R5" i="1"/>
  <c r="R28" i="1"/>
  <c r="R39" i="1"/>
  <c r="R59" i="1"/>
  <c r="R88" i="1"/>
  <c r="R92" i="1"/>
  <c r="R111" i="1"/>
  <c r="R144" i="1"/>
  <c r="R135" i="1"/>
  <c r="R165" i="1"/>
  <c r="R172" i="1"/>
  <c r="R6" i="1"/>
  <c r="R20" i="1"/>
  <c r="R41" i="1"/>
  <c r="R60" i="1"/>
  <c r="R77" i="1"/>
  <c r="R93" i="1"/>
  <c r="R112" i="1"/>
  <c r="R127" i="1"/>
  <c r="R139" i="1"/>
  <c r="R150" i="1"/>
  <c r="R171" i="1"/>
  <c r="R14" i="1"/>
  <c r="R23" i="1"/>
  <c r="R46" i="1"/>
  <c r="R62" i="1"/>
  <c r="R45" i="1"/>
  <c r="R86" i="1"/>
  <c r="R114" i="1"/>
  <c r="R128" i="1"/>
  <c r="R140" i="1"/>
  <c r="R154" i="1"/>
  <c r="R174" i="1"/>
  <c r="R26" i="1"/>
  <c r="R24" i="1"/>
  <c r="R51" i="1"/>
  <c r="R71" i="1"/>
  <c r="R78" i="1"/>
  <c r="R95" i="1"/>
  <c r="R116" i="1"/>
  <c r="R129" i="1"/>
  <c r="R166" i="1"/>
  <c r="R155" i="1"/>
  <c r="R175" i="1"/>
  <c r="R15" i="1"/>
  <c r="R22" i="1"/>
  <c r="R102" i="1"/>
  <c r="R66" i="1"/>
  <c r="R81" i="1"/>
  <c r="R110" i="1"/>
  <c r="R82" i="1"/>
  <c r="R63" i="1"/>
  <c r="R157" i="1"/>
  <c r="R176" i="1"/>
  <c r="R180" i="1"/>
  <c r="R2" i="1"/>
  <c r="R54" i="1"/>
  <c r="R47" i="1"/>
  <c r="R67" i="1"/>
  <c r="R80" i="1"/>
  <c r="R98" i="1"/>
  <c r="R113" i="1"/>
  <c r="R124" i="1"/>
  <c r="R153" i="1"/>
  <c r="R159" i="1"/>
  <c r="R182" i="1"/>
  <c r="R19" i="1"/>
  <c r="R49" i="1"/>
  <c r="R37" i="1"/>
  <c r="R64" i="1"/>
  <c r="R96" i="1"/>
  <c r="R99" i="1"/>
  <c r="R118" i="1"/>
  <c r="R152" i="1"/>
  <c r="R143" i="1"/>
  <c r="R173" i="1"/>
  <c r="R183" i="1"/>
  <c r="R10" i="1"/>
  <c r="R31" i="1"/>
  <c r="R48" i="1"/>
  <c r="R68" i="1"/>
  <c r="R83" i="1"/>
  <c r="R100" i="1"/>
  <c r="R121" i="1"/>
  <c r="R131" i="1"/>
  <c r="R142" i="1"/>
  <c r="R163" i="1"/>
  <c r="R184" i="1"/>
  <c r="Z5" i="1" l="1"/>
  <c r="Z8" i="1"/>
  <c r="T55" i="1" s="1"/>
  <c r="T107" i="1" l="1"/>
  <c r="T150" i="1"/>
  <c r="T174" i="1"/>
  <c r="T141" i="1"/>
  <c r="T74" i="1"/>
  <c r="T5" i="1"/>
  <c r="T6" i="1"/>
  <c r="T132" i="1"/>
  <c r="T119" i="1"/>
  <c r="T153" i="1"/>
  <c r="T148" i="1"/>
  <c r="T26" i="1"/>
  <c r="T10" i="1"/>
  <c r="T158" i="1"/>
  <c r="T79" i="1"/>
  <c r="T155" i="1"/>
  <c r="T13" i="1"/>
  <c r="T167" i="1"/>
  <c r="T34" i="1"/>
  <c r="T118" i="1"/>
  <c r="T33" i="1"/>
  <c r="T50" i="1"/>
  <c r="T45" i="1"/>
  <c r="T111" i="1"/>
  <c r="T105" i="1"/>
  <c r="T98" i="1"/>
  <c r="T80" i="1"/>
  <c r="T144" i="1"/>
  <c r="T66" i="1"/>
  <c r="T25" i="1"/>
  <c r="T181" i="1"/>
  <c r="T129" i="1"/>
  <c r="T2" i="1"/>
  <c r="T162" i="1"/>
  <c r="T65" i="1"/>
  <c r="T123" i="1"/>
  <c r="T135" i="1"/>
  <c r="T142" i="1"/>
  <c r="T12" i="1"/>
  <c r="T128" i="1"/>
  <c r="T126" i="1"/>
  <c r="T147" i="1"/>
  <c r="T49" i="1"/>
  <c r="T69" i="1"/>
  <c r="T125" i="1"/>
  <c r="T120" i="1"/>
  <c r="T20" i="1"/>
  <c r="T93" i="1"/>
  <c r="T168" i="1"/>
  <c r="T134" i="1"/>
  <c r="T176" i="1"/>
  <c r="S126" i="1"/>
  <c r="T58" i="1"/>
  <c r="T131" i="1"/>
  <c r="T159" i="1"/>
  <c r="T22" i="1"/>
  <c r="T163" i="1"/>
  <c r="T164" i="1"/>
  <c r="T145" i="1"/>
  <c r="T84" i="1"/>
  <c r="T166" i="1"/>
  <c r="T173" i="1"/>
  <c r="T116" i="1"/>
  <c r="T8" i="1"/>
  <c r="T61" i="1"/>
  <c r="T75" i="1"/>
  <c r="T133" i="1"/>
  <c r="T89" i="1"/>
  <c r="T30" i="1"/>
  <c r="T97" i="1"/>
  <c r="T81" i="1"/>
  <c r="T73" i="1"/>
  <c r="T32" i="1"/>
  <c r="T15" i="1"/>
  <c r="T71" i="1"/>
  <c r="T9" i="1"/>
  <c r="T85" i="1"/>
  <c r="T136" i="1"/>
  <c r="T47" i="1"/>
  <c r="T102" i="1"/>
  <c r="T96" i="1"/>
  <c r="T112" i="1"/>
  <c r="T183" i="1"/>
  <c r="T63" i="1"/>
  <c r="T41" i="1"/>
  <c r="T157" i="1"/>
  <c r="T92" i="1"/>
  <c r="T172" i="1"/>
  <c r="T110" i="1"/>
  <c r="T53" i="1"/>
  <c r="T3" i="1"/>
  <c r="T24" i="1"/>
  <c r="T42" i="1"/>
  <c r="T178" i="1"/>
  <c r="T139" i="1"/>
  <c r="T48" i="1"/>
  <c r="T171" i="1"/>
  <c r="T72" i="1"/>
  <c r="T115" i="1"/>
  <c r="T143" i="1"/>
  <c r="T180" i="1"/>
  <c r="T21" i="1"/>
  <c r="T64" i="1"/>
  <c r="T62" i="1"/>
  <c r="S115" i="1"/>
  <c r="T154" i="1"/>
  <c r="T14" i="1"/>
  <c r="T104" i="1"/>
  <c r="T83" i="1"/>
  <c r="T46" i="1"/>
  <c r="T77" i="1"/>
  <c r="T43" i="1"/>
  <c r="T177" i="1"/>
  <c r="T86" i="1"/>
  <c r="T165" i="1"/>
  <c r="T87" i="1"/>
  <c r="T90" i="1"/>
  <c r="T35" i="1"/>
  <c r="T57" i="1"/>
  <c r="T99" i="1"/>
  <c r="T175" i="1"/>
  <c r="T51" i="1"/>
  <c r="S17" i="1"/>
  <c r="T11" i="1"/>
  <c r="S125" i="1"/>
  <c r="T138" i="1"/>
  <c r="T29" i="1"/>
  <c r="S22" i="1"/>
  <c r="T39" i="1"/>
  <c r="T17" i="1"/>
  <c r="T52" i="1"/>
  <c r="T23" i="1"/>
  <c r="T19" i="1"/>
  <c r="T16" i="1"/>
  <c r="T106" i="1"/>
  <c r="T149" i="1"/>
  <c r="T70" i="1"/>
  <c r="T117" i="1"/>
  <c r="T161" i="1"/>
  <c r="T103" i="1"/>
  <c r="T151" i="1"/>
  <c r="T4" i="1"/>
  <c r="T28" i="1"/>
  <c r="T146" i="1"/>
  <c r="S70" i="1"/>
  <c r="S95" i="1"/>
  <c r="T170" i="1"/>
  <c r="S169" i="1"/>
  <c r="T124" i="1"/>
  <c r="S34" i="1"/>
  <c r="T100" i="1"/>
  <c r="T88" i="1"/>
  <c r="S84" i="1"/>
  <c r="T95" i="1"/>
  <c r="T44" i="1"/>
  <c r="S167" i="1"/>
  <c r="T109" i="1"/>
  <c r="T7" i="1"/>
  <c r="S182" i="1"/>
  <c r="T156" i="1"/>
  <c r="S5" i="1"/>
  <c r="T169" i="1"/>
  <c r="S123" i="1"/>
  <c r="T182" i="1"/>
  <c r="S29" i="1"/>
  <c r="S24" i="1"/>
  <c r="S41" i="1"/>
  <c r="S16" i="1"/>
  <c r="S153" i="1"/>
  <c r="S104" i="1"/>
  <c r="T59" i="1"/>
  <c r="S178" i="1"/>
  <c r="S8" i="1"/>
  <c r="T152" i="1"/>
  <c r="T179" i="1"/>
  <c r="S59" i="1"/>
  <c r="S35" i="1"/>
  <c r="T122" i="1"/>
  <c r="T184" i="1"/>
  <c r="S50" i="1"/>
  <c r="S3" i="1"/>
  <c r="S10" i="1"/>
  <c r="S87" i="1"/>
  <c r="S20" i="1"/>
  <c r="S140" i="1"/>
  <c r="S168" i="1"/>
  <c r="S72" i="1"/>
  <c r="T60" i="1"/>
  <c r="T76" i="1"/>
  <c r="S98" i="1"/>
  <c r="S145" i="1"/>
  <c r="T137" i="1"/>
  <c r="T101" i="1"/>
  <c r="T160" i="1"/>
  <c r="T37" i="1"/>
  <c r="S81" i="1"/>
  <c r="S15" i="1"/>
  <c r="S137" i="1"/>
  <c r="S60" i="1"/>
  <c r="S65" i="1"/>
  <c r="S122" i="1"/>
  <c r="S97" i="1"/>
  <c r="S147" i="1"/>
  <c r="S155" i="1"/>
  <c r="S161" i="1"/>
  <c r="S180" i="1"/>
  <c r="S119" i="1"/>
  <c r="S47" i="1"/>
  <c r="S76" i="1"/>
  <c r="S162" i="1"/>
  <c r="S99" i="1"/>
  <c r="S184" i="1"/>
  <c r="S146" i="1"/>
  <c r="S63" i="1"/>
  <c r="S175" i="1"/>
  <c r="S166" i="1"/>
  <c r="S111" i="1"/>
  <c r="S100" i="1"/>
  <c r="S48" i="1"/>
  <c r="S138" i="1"/>
  <c r="S66" i="1"/>
  <c r="S61" i="1"/>
  <c r="S43" i="1"/>
  <c r="S124" i="1"/>
  <c r="S103" i="1"/>
  <c r="S23" i="1"/>
  <c r="S132" i="1"/>
  <c r="S120" i="1"/>
  <c r="S45" i="1"/>
  <c r="S71" i="1"/>
  <c r="S52" i="1"/>
  <c r="S79" i="1"/>
  <c r="S39" i="1"/>
  <c r="S110" i="1"/>
  <c r="S75" i="1"/>
  <c r="S150" i="1"/>
  <c r="U150" i="1" s="1"/>
  <c r="S139" i="1"/>
  <c r="S4" i="1"/>
  <c r="S129" i="1"/>
  <c r="S86" i="1"/>
  <c r="S93" i="1"/>
  <c r="S53" i="1"/>
  <c r="S88" i="1"/>
  <c r="S109" i="1"/>
  <c r="S176" i="1"/>
  <c r="S101" i="1"/>
  <c r="S107" i="1"/>
  <c r="S7" i="1"/>
  <c r="S133" i="1"/>
  <c r="S171" i="1"/>
  <c r="S73" i="1"/>
  <c r="S141" i="1"/>
  <c r="U141" i="1" s="1"/>
  <c r="S19" i="1"/>
  <c r="S74" i="1"/>
  <c r="U74" i="1" s="1"/>
  <c r="S135" i="1"/>
  <c r="S172" i="1"/>
  <c r="S154" i="1"/>
  <c r="S83" i="1"/>
  <c r="S164" i="1"/>
  <c r="S136" i="1"/>
  <c r="S2" i="1"/>
  <c r="S106" i="1"/>
  <c r="S42" i="1"/>
  <c r="S174" i="1"/>
  <c r="U174" i="1" s="1"/>
  <c r="S69" i="1"/>
  <c r="S163" i="1"/>
  <c r="S28" i="1"/>
  <c r="T91" i="1"/>
  <c r="S179" i="1"/>
  <c r="S134" i="1"/>
  <c r="S25" i="1"/>
  <c r="S49" i="1"/>
  <c r="S160" i="1"/>
  <c r="S118" i="1"/>
  <c r="S91" i="1"/>
  <c r="S112" i="1"/>
  <c r="T140" i="1"/>
  <c r="S96" i="1"/>
  <c r="S40" i="1"/>
  <c r="S51" i="1"/>
  <c r="S78" i="1"/>
  <c r="S156" i="1"/>
  <c r="T78" i="1"/>
  <c r="S170" i="1"/>
  <c r="S131" i="1"/>
  <c r="S37" i="1"/>
  <c r="S31" i="1"/>
  <c r="S149" i="1"/>
  <c r="S46" i="1"/>
  <c r="S62" i="1"/>
  <c r="T31" i="1"/>
  <c r="S177" i="1"/>
  <c r="S158" i="1"/>
  <c r="T127" i="1"/>
  <c r="S102" i="1"/>
  <c r="S9" i="1"/>
  <c r="S130" i="1"/>
  <c r="S32" i="1"/>
  <c r="T130" i="1"/>
  <c r="S105" i="1"/>
  <c r="S11" i="1"/>
  <c r="S117" i="1"/>
  <c r="S6" i="1"/>
  <c r="U6" i="1" s="1"/>
  <c r="S142" i="1"/>
  <c r="S82" i="1"/>
  <c r="S13" i="1"/>
  <c r="T82" i="1"/>
  <c r="S55" i="1"/>
  <c r="U55" i="1" s="1"/>
  <c r="S30" i="1"/>
  <c r="U30" i="1" s="1"/>
  <c r="S128" i="1"/>
  <c r="T27" i="1"/>
  <c r="T36" i="1"/>
  <c r="S36" i="1"/>
  <c r="S151" i="1"/>
  <c r="S57" i="1"/>
  <c r="S56" i="1"/>
  <c r="T56" i="1"/>
  <c r="S21" i="1"/>
  <c r="S121" i="1"/>
  <c r="T121" i="1"/>
  <c r="S89" i="1"/>
  <c r="S157" i="1"/>
  <c r="S77" i="1"/>
  <c r="S114" i="1"/>
  <c r="S94" i="1"/>
  <c r="S116" i="1"/>
  <c r="S85" i="1"/>
  <c r="S58" i="1"/>
  <c r="T114" i="1"/>
  <c r="T94" i="1"/>
  <c r="S152" i="1"/>
  <c r="S64" i="1"/>
  <c r="S181" i="1"/>
  <c r="S90" i="1"/>
  <c r="S108" i="1"/>
  <c r="S18" i="1"/>
  <c r="S33" i="1"/>
  <c r="S12" i="1"/>
  <c r="S144" i="1"/>
  <c r="S148" i="1"/>
  <c r="T108" i="1"/>
  <c r="S27" i="1"/>
  <c r="S80" i="1"/>
  <c r="S92" i="1"/>
  <c r="S165" i="1"/>
  <c r="S26" i="1"/>
  <c r="S127" i="1"/>
  <c r="S54" i="1"/>
  <c r="T54" i="1"/>
  <c r="S113" i="1"/>
  <c r="S38" i="1"/>
  <c r="T113" i="1"/>
  <c r="T38" i="1"/>
  <c r="S14" i="1"/>
  <c r="S143" i="1"/>
  <c r="T68" i="1"/>
  <c r="T40" i="1"/>
  <c r="T67" i="1"/>
  <c r="S44" i="1"/>
  <c r="S183" i="1"/>
  <c r="S173" i="1"/>
  <c r="S159" i="1"/>
  <c r="S68" i="1"/>
  <c r="T18" i="1"/>
  <c r="S67" i="1"/>
  <c r="U148" i="1" l="1"/>
  <c r="U107" i="1"/>
  <c r="U119" i="1"/>
  <c r="U132" i="1"/>
  <c r="U147" i="1"/>
  <c r="U153" i="1"/>
  <c r="U26" i="1"/>
  <c r="U158" i="1"/>
  <c r="U79" i="1"/>
  <c r="U93" i="1"/>
  <c r="U155" i="1"/>
  <c r="U125" i="1"/>
  <c r="U10" i="1"/>
  <c r="U162" i="1"/>
  <c r="U13" i="1"/>
  <c r="U134" i="1"/>
  <c r="U167" i="1"/>
  <c r="U75" i="1"/>
  <c r="U176" i="1"/>
  <c r="U112" i="1"/>
  <c r="U65" i="1"/>
  <c r="U34" i="1"/>
  <c r="U123" i="1"/>
  <c r="U118" i="1"/>
  <c r="U5" i="1"/>
  <c r="U50" i="1"/>
  <c r="U33" i="1"/>
  <c r="U135" i="1"/>
  <c r="U90" i="1"/>
  <c r="U58" i="1"/>
  <c r="U41" i="1"/>
  <c r="U111" i="1"/>
  <c r="U164" i="1"/>
  <c r="U15" i="1"/>
  <c r="U98" i="1"/>
  <c r="U105" i="1"/>
  <c r="U32" i="1"/>
  <c r="U163" i="1"/>
  <c r="U92" i="1"/>
  <c r="U45" i="1"/>
  <c r="U66" i="1"/>
  <c r="U166" i="1"/>
  <c r="U80" i="1"/>
  <c r="U71" i="1"/>
  <c r="U49" i="1"/>
  <c r="U145" i="1"/>
  <c r="U69" i="1"/>
  <c r="U84" i="1"/>
  <c r="U9" i="1"/>
  <c r="U144" i="1"/>
  <c r="U25" i="1"/>
  <c r="U47" i="1"/>
  <c r="U173" i="1"/>
  <c r="U120" i="1"/>
  <c r="U61" i="1"/>
  <c r="U129" i="1"/>
  <c r="U8" i="1"/>
  <c r="U168" i="1"/>
  <c r="U20" i="1"/>
  <c r="U102" i="1"/>
  <c r="U96" i="1"/>
  <c r="U116" i="1"/>
  <c r="U2" i="1"/>
  <c r="U181" i="1"/>
  <c r="U126" i="1"/>
  <c r="U81" i="1"/>
  <c r="U157" i="1"/>
  <c r="U128" i="1"/>
  <c r="U142" i="1"/>
  <c r="U22" i="1"/>
  <c r="U12" i="1"/>
  <c r="U180" i="1"/>
  <c r="U131" i="1"/>
  <c r="U73" i="1"/>
  <c r="U159" i="1"/>
  <c r="U97" i="1"/>
  <c r="U23" i="1"/>
  <c r="U89" i="1"/>
  <c r="U133" i="1"/>
  <c r="U143" i="1"/>
  <c r="U87" i="1"/>
  <c r="U63" i="1"/>
  <c r="U136" i="1"/>
  <c r="U85" i="1"/>
  <c r="U183" i="1"/>
  <c r="U51" i="1"/>
  <c r="U53" i="1"/>
  <c r="U3" i="1"/>
  <c r="U161" i="1"/>
  <c r="U110" i="1"/>
  <c r="U42" i="1"/>
  <c r="U99" i="1"/>
  <c r="U83" i="1"/>
  <c r="U14" i="1"/>
  <c r="U62" i="1"/>
  <c r="U172" i="1"/>
  <c r="U11" i="1"/>
  <c r="U104" i="1"/>
  <c r="U154" i="1"/>
  <c r="U103" i="1"/>
  <c r="U138" i="1"/>
  <c r="U178" i="1"/>
  <c r="U46" i="1"/>
  <c r="U139" i="1"/>
  <c r="U171" i="1"/>
  <c r="U177" i="1"/>
  <c r="U77" i="1"/>
  <c r="U17" i="1"/>
  <c r="U86" i="1"/>
  <c r="U115" i="1"/>
  <c r="U24" i="1"/>
  <c r="U165" i="1"/>
  <c r="U16" i="1"/>
  <c r="U43" i="1"/>
  <c r="U106" i="1"/>
  <c r="U21" i="1"/>
  <c r="U64" i="1"/>
  <c r="U57" i="1"/>
  <c r="U48" i="1"/>
  <c r="U72" i="1"/>
  <c r="U175" i="1"/>
  <c r="U169" i="1"/>
  <c r="U35" i="1"/>
  <c r="U182" i="1"/>
  <c r="U29" i="1"/>
  <c r="U100" i="1"/>
  <c r="U151" i="1"/>
  <c r="U4" i="1"/>
  <c r="U7" i="1"/>
  <c r="U146" i="1"/>
  <c r="U179" i="1"/>
  <c r="U28" i="1"/>
  <c r="U39" i="1"/>
  <c r="U170" i="1"/>
  <c r="U95" i="1"/>
  <c r="U122" i="1"/>
  <c r="U52" i="1"/>
  <c r="U184" i="1"/>
  <c r="U88" i="1"/>
  <c r="U70" i="1"/>
  <c r="U149" i="1"/>
  <c r="U124" i="1"/>
  <c r="U117" i="1"/>
  <c r="U19" i="1"/>
  <c r="U156" i="1"/>
  <c r="U109" i="1"/>
  <c r="U60" i="1"/>
  <c r="U140" i="1"/>
  <c r="U152" i="1"/>
  <c r="U59" i="1"/>
  <c r="U76" i="1"/>
  <c r="U160" i="1"/>
  <c r="U37" i="1"/>
  <c r="U101" i="1"/>
  <c r="U137" i="1"/>
  <c r="U78" i="1"/>
  <c r="U130" i="1"/>
  <c r="U82" i="1"/>
  <c r="U31" i="1"/>
  <c r="U91" i="1"/>
  <c r="U127" i="1"/>
  <c r="U27" i="1"/>
  <c r="U114" i="1"/>
  <c r="U94" i="1"/>
  <c r="U68" i="1"/>
  <c r="U56" i="1"/>
  <c r="U36" i="1"/>
  <c r="U18" i="1"/>
  <c r="U121" i="1"/>
  <c r="U54" i="1"/>
  <c r="U108" i="1"/>
  <c r="U113" i="1"/>
  <c r="AA5" i="1"/>
  <c r="AB8" i="1"/>
  <c r="AB5" i="1"/>
  <c r="U40" i="1"/>
  <c r="U38" i="1"/>
  <c r="AA8" i="1"/>
  <c r="U67" i="1"/>
  <c r="U44" i="1"/>
  <c r="AC8" i="1" l="1"/>
  <c r="AC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7B1BC-7A99-45E0-B28E-3F4F095D6BDA}" keepAlive="1" name="查询 - EUR" description="与工作簿中“EUR”查询的连接。" type="5" refreshedVersion="7" background="1" saveData="1">
    <dbPr connection="Provider=Microsoft.Mashup.OleDb.1;Data Source=$Workbook$;Location=EUR;Extended Properties=&quot;&quot;" command="SELECT * FROM [EUR]"/>
  </connection>
  <connection id="2" xr16:uid="{C0BE6C34-F875-47B6-84FE-436BF1037A83}" keepAlive="1" name="查询 - GBP/USD lastPrice" description="与工作簿中“GBP/USD lastPrice”查询的连接。" type="5" refreshedVersion="0" background="1">
    <dbPr connection="Provider=Microsoft.Mashup.OleDb.1;Data Source=$Workbook$;Location=&quot;GBP/USD lastPrice&quot;;Extended Properties=&quot;&quot;" command="SELECT * FROM [GBP/USD lastPri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<sst xmlns="http://schemas.openxmlformats.org/spreadsheetml/2006/main" count="635" uniqueCount="395">
  <si>
    <t>University of Oxford</t>
    <phoneticPr fontId="1" type="noConversion"/>
  </si>
  <si>
    <t>University of Cambridge</t>
    <phoneticPr fontId="1" type="noConversion"/>
  </si>
  <si>
    <t>Year</t>
    <phoneticPr fontId="1" type="noConversion"/>
  </si>
  <si>
    <t>University</t>
    <phoneticPr fontId="1" type="noConversion"/>
  </si>
  <si>
    <t>University of Liverpool</t>
    <phoneticPr fontId="1" type="noConversion"/>
  </si>
  <si>
    <t>University of Surrey</t>
    <phoneticPr fontId="1" type="noConversion"/>
  </si>
  <si>
    <t>Cardiff University</t>
    <phoneticPr fontId="1" type="noConversion"/>
  </si>
  <si>
    <t>University of Glasgow</t>
    <phoneticPr fontId="1" type="noConversion"/>
  </si>
  <si>
    <t>University of Bath</t>
    <phoneticPr fontId="1" type="noConversion"/>
  </si>
  <si>
    <t>University of Leeds</t>
    <phoneticPr fontId="1" type="noConversion"/>
  </si>
  <si>
    <t>University of York</t>
    <phoneticPr fontId="1" type="noConversion"/>
  </si>
  <si>
    <t>Durham University</t>
    <phoneticPr fontId="1" type="noConversion"/>
  </si>
  <si>
    <t>Lancaster University</t>
    <phoneticPr fontId="1" type="noConversion"/>
  </si>
  <si>
    <t>Sapienza University of Rome</t>
    <phoneticPr fontId="1" type="noConversion"/>
  </si>
  <si>
    <t>IT</t>
    <phoneticPr fontId="1" type="noConversion"/>
  </si>
  <si>
    <t>UK</t>
    <phoneticPr fontId="1" type="noConversion"/>
  </si>
  <si>
    <t>Bocconi University</t>
    <phoneticPr fontId="1" type="noConversion"/>
  </si>
  <si>
    <t>CH</t>
    <phoneticPr fontId="1" type="noConversion"/>
  </si>
  <si>
    <t>NL</t>
    <phoneticPr fontId="1" type="noConversion"/>
  </si>
  <si>
    <t>VU Amsterdam</t>
    <phoneticPr fontId="1" type="noConversion"/>
  </si>
  <si>
    <t>DK</t>
    <phoneticPr fontId="1" type="noConversion"/>
  </si>
  <si>
    <t>University of Southern Denmark (SDU)</t>
    <phoneticPr fontId="1" type="noConversion"/>
  </si>
  <si>
    <t>Leiden University</t>
    <phoneticPr fontId="1" type="noConversion"/>
  </si>
  <si>
    <t>Tilburg University</t>
    <phoneticPr fontId="1" type="noConversion"/>
  </si>
  <si>
    <t>Reputation</t>
    <phoneticPr fontId="1" type="noConversion"/>
  </si>
  <si>
    <t>Teaching</t>
    <phoneticPr fontId="1" type="noConversion"/>
  </si>
  <si>
    <t>SE</t>
    <phoneticPr fontId="1" type="noConversion"/>
  </si>
  <si>
    <t>KTH Royal Institute of Technology</t>
    <phoneticPr fontId="1" type="noConversion"/>
  </si>
  <si>
    <t>NSR</t>
    <phoneticPr fontId="1" type="noConversion"/>
  </si>
  <si>
    <t>CSR</t>
    <phoneticPr fontId="1" type="noConversion"/>
  </si>
  <si>
    <t>NST</t>
    <phoneticPr fontId="1" type="noConversion"/>
  </si>
  <si>
    <t>CST</t>
    <phoneticPr fontId="1" type="noConversion"/>
  </si>
  <si>
    <t>SCST</t>
    <phoneticPr fontId="1" type="noConversion"/>
  </si>
  <si>
    <t>R</t>
    <phoneticPr fontId="1" type="noConversion"/>
  </si>
  <si>
    <t>Average</t>
    <phoneticPr fontId="1" type="noConversion"/>
  </si>
  <si>
    <t>University of Basel (UB)</t>
    <phoneticPr fontId="1" type="noConversion"/>
  </si>
  <si>
    <t>University of Geneva (UNIGE)</t>
    <phoneticPr fontId="1" type="noConversion"/>
  </si>
  <si>
    <t>University of Lausanne (UNIL)</t>
    <phoneticPr fontId="1" type="noConversion"/>
  </si>
  <si>
    <t>University of Fribourg (UNIFR)</t>
    <phoneticPr fontId="1" type="noConversion"/>
  </si>
  <si>
    <t>BE</t>
    <phoneticPr fontId="1" type="noConversion"/>
  </si>
  <si>
    <t>University of Liège (ULg)</t>
    <phoneticPr fontId="1" type="noConversion"/>
  </si>
  <si>
    <t>Free University of Brussels (VUB)</t>
    <phoneticPr fontId="1" type="noConversion"/>
  </si>
  <si>
    <t>EE</t>
    <phoneticPr fontId="1" type="noConversion"/>
  </si>
  <si>
    <t>Vilnius University (VU)</t>
    <phoneticPr fontId="1" type="noConversion"/>
  </si>
  <si>
    <t>LT</t>
    <phoneticPr fontId="1" type="noConversion"/>
  </si>
  <si>
    <t>Erasmus University Rotterdam (EUR)</t>
    <phoneticPr fontId="1" type="noConversion"/>
  </si>
  <si>
    <t>Wageningen University &amp; Research (WUR)</t>
    <phoneticPr fontId="1" type="noConversion"/>
  </si>
  <si>
    <t>University of Iceland</t>
    <phoneticPr fontId="1" type="noConversion"/>
  </si>
  <si>
    <t>IS</t>
    <phoneticPr fontId="1" type="noConversion"/>
  </si>
  <si>
    <t>University of Helsinki</t>
    <phoneticPr fontId="1" type="noConversion"/>
  </si>
  <si>
    <t>FI</t>
    <phoneticPr fontId="1" type="noConversion"/>
  </si>
  <si>
    <t>Aalto University</t>
    <phoneticPr fontId="1" type="noConversion"/>
  </si>
  <si>
    <t>Tampere University</t>
    <phoneticPr fontId="1" type="noConversion"/>
  </si>
  <si>
    <t>University of Turku (UTU)</t>
    <phoneticPr fontId="1" type="noConversion"/>
  </si>
  <si>
    <t>University of Jyväskylä</t>
    <phoneticPr fontId="1" type="noConversion"/>
  </si>
  <si>
    <t>University of Oulu</t>
    <phoneticPr fontId="1" type="noConversion"/>
  </si>
  <si>
    <t>University of Eastern Finland (UEF)</t>
    <phoneticPr fontId="1" type="noConversion"/>
  </si>
  <si>
    <t>IT University of Copenhagen (ITU)</t>
    <phoneticPr fontId="1" type="noConversion"/>
  </si>
  <si>
    <t>Swiss Federal Institute of Technology Lausanne (EPFL)</t>
    <phoneticPr fontId="1" type="noConversion"/>
  </si>
  <si>
    <t>Swiss Federal Institute of Technology Zurich (ETH Zurich)</t>
    <phoneticPr fontId="1" type="noConversion"/>
  </si>
  <si>
    <t>University of Bern (UniBE)</t>
    <phoneticPr fontId="1" type="noConversion"/>
  </si>
  <si>
    <t>Imperial College London (ICL)</t>
    <phoneticPr fontId="1" type="noConversion"/>
  </si>
  <si>
    <t>Delft University of Technology (TU Delft)</t>
    <phoneticPr fontId="1" type="noConversion"/>
  </si>
  <si>
    <t>Technical University of Denmark (DTU)</t>
    <phoneticPr fontId="1" type="noConversion"/>
  </si>
  <si>
    <t>University of Copenhagen (UCPH)</t>
    <phoneticPr fontId="1" type="noConversion"/>
  </si>
  <si>
    <t>Sant'Anna School of Advanced Studies of Pisa (SSSA)</t>
    <phoneticPr fontId="1" type="noConversion"/>
  </si>
  <si>
    <t>Aarhus University (AU)</t>
    <phoneticPr fontId="1" type="noConversion"/>
  </si>
  <si>
    <t>Eindhoven University of Technology (TU/e)</t>
    <phoneticPr fontId="1" type="noConversion"/>
  </si>
  <si>
    <t>The University of Edinburgh</t>
    <phoneticPr fontId="1" type="noConversion"/>
  </si>
  <si>
    <t>Università della Svizzera Italiana (USI)</t>
    <phoneticPr fontId="1" type="noConversion"/>
  </si>
  <si>
    <t>University of Zurich (UZH)</t>
    <phoneticPr fontId="1" type="noConversion"/>
  </si>
  <si>
    <t>University of Padova (UNIPD)</t>
    <phoneticPr fontId="1" type="noConversion"/>
  </si>
  <si>
    <t>Radboud University Nijmegen (RU)</t>
    <phoneticPr fontId="1" type="noConversion"/>
  </si>
  <si>
    <t>University of Aalborg (AAU)</t>
    <phoneticPr fontId="1" type="noConversion"/>
  </si>
  <si>
    <t>Utrecht University (UU)</t>
    <phoneticPr fontId="1" type="noConversion"/>
  </si>
  <si>
    <t>University of Amsterdam (UvA)</t>
    <phoneticPr fontId="1" type="noConversion"/>
  </si>
  <si>
    <t>University of Groningen (RUG)</t>
    <phoneticPr fontId="1" type="noConversion"/>
  </si>
  <si>
    <t>University of Twente (UTwente)</t>
    <phoneticPr fontId="1" type="noConversion"/>
  </si>
  <si>
    <t>University of Trento (UNITN)</t>
    <phoneticPr fontId="1" type="noConversion"/>
  </si>
  <si>
    <t>Catholic University of Leuven (KU Leuven)</t>
    <phoneticPr fontId="1" type="noConversion"/>
  </si>
  <si>
    <t>Maastricht University (UM)</t>
    <phoneticPr fontId="1" type="noConversion"/>
  </si>
  <si>
    <t>University of Tartu (UT)</t>
    <phoneticPr fontId="1" type="noConversion"/>
  </si>
  <si>
    <t>University of Bristol (UoB)</t>
    <phoneticPr fontId="1" type="noConversion"/>
  </si>
  <si>
    <t>Polytechnic University of Milan</t>
    <phoneticPr fontId="1" type="noConversion"/>
  </si>
  <si>
    <t>UCL</t>
    <phoneticPr fontId="1" type="noConversion"/>
  </si>
  <si>
    <t>University of Southampton (Soton)</t>
    <phoneticPr fontId="1" type="noConversion"/>
  </si>
  <si>
    <t>King's College London (KCL)</t>
    <phoneticPr fontId="1" type="noConversion"/>
  </si>
  <si>
    <t>University of Pisa (UNIPI)</t>
    <phoneticPr fontId="1" type="noConversion"/>
  </si>
  <si>
    <t>The University of Warwick (Warwick)</t>
    <phoneticPr fontId="1" type="noConversion"/>
  </si>
  <si>
    <t>University of Birmingham (UB)</t>
    <phoneticPr fontId="1" type="noConversion"/>
  </si>
  <si>
    <t>The University of Manchester (UoM)</t>
    <phoneticPr fontId="1" type="noConversion"/>
  </si>
  <si>
    <t>The University of Sheffield</t>
    <phoneticPr fontId="1" type="noConversion"/>
  </si>
  <si>
    <t>University of London - Royal Holloway (RHUL)</t>
    <phoneticPr fontId="1" type="noConversion"/>
  </si>
  <si>
    <t>Queen's University Belfast (QUB)</t>
    <phoneticPr fontId="1" type="noConversion"/>
  </si>
  <si>
    <t>Queen Mary University of London (QMUL)</t>
    <phoneticPr fontId="1" type="noConversion"/>
  </si>
  <si>
    <t>The University of Nottingham (UoN)</t>
    <phoneticPr fontId="1" type="noConversion"/>
  </si>
  <si>
    <t>The Open University (OU)</t>
    <phoneticPr fontId="1" type="noConversion"/>
  </si>
  <si>
    <t>Polytechnic University of Turin</t>
    <phoneticPr fontId="1" type="noConversion"/>
  </si>
  <si>
    <t>University of Naples Federico II (UNINA)</t>
    <phoneticPr fontId="1" type="noConversion"/>
  </si>
  <si>
    <t>University of Bologna (UNIBO)</t>
    <phoneticPr fontId="1" type="noConversion"/>
  </si>
  <si>
    <t>Name</t>
  </si>
  <si>
    <t>Value</t>
  </si>
  <si>
    <t>SEK</t>
  </si>
  <si>
    <t>EUR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</si>
  <si>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</si>
  <si>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</si>
  <si>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</si>
  <si>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</si>
  <si>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</si>
  <si>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</si>
  <si>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</si>
  <si>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</si>
  <si>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</si>
  <si>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</si>
  <si>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</si>
  <si>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</si>
  <si>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</si>
  <si>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</si>
  <si>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</si>
  <si>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</si>
  <si>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</si>
  <si>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</si>
  <si>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</si>
  <si>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</si>
  <si>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</si>
  <si>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</si>
  <si>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</si>
  <si>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</si>
  <si>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</si>
  <si>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</si>
  <si>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</si>
  <si>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</si>
  <si>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</si>
  <si>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</si>
  <si>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</si>
  <si>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</si>
  <si>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</si>
  <si>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</si>
  <si>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</si>
  <si>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</si>
  <si>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</si>
  <si>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</si>
  <si>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</si>
  <si>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</si>
  <si>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</si>
  <si>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</si>
  <si>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</si>
  <si>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</si>
  <si>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FOK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</si>
  <si>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</si>
  <si>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</si>
  <si>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</si>
  <si>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</si>
  <si>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</si>
  <si>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</si>
  <si>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</si>
  <si>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</si>
  <si>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</si>
  <si>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</si>
  <si>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</si>
  <si>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</si>
  <si>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</si>
  <si>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</si>
  <si>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</si>
  <si>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</si>
  <si>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</si>
  <si>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</si>
  <si>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</si>
  <si>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</si>
  <si>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</si>
  <si>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</si>
  <si>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</si>
  <si>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</si>
  <si>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</si>
  <si>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</si>
  <si>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</si>
  <si>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</si>
  <si>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KID</t>
  </si>
  <si>
    <t>KMF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</si>
  <si>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</si>
  <si>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</si>
  <si>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</si>
  <si>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</si>
  <si>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</si>
  <si>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</si>
  <si>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</si>
  <si>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</si>
  <si>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</si>
  <si>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</si>
  <si>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</si>
  <si>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</si>
  <si>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</si>
  <si>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</si>
  <si>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</si>
  <si>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</si>
  <si>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</si>
  <si>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</si>
  <si>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</si>
  <si>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</si>
  <si>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</si>
  <si>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</si>
  <si>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</si>
  <si>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</si>
  <si>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</si>
  <si>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</si>
  <si>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</si>
  <si>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</si>
  <si>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</si>
  <si>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</si>
  <si>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</si>
  <si>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</si>
  <si>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</si>
  <si>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</si>
  <si>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</si>
  <si>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</si>
  <si>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</si>
  <si>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</si>
  <si>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</si>
  <si>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</si>
  <si>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</si>
  <si>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</si>
  <si>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</si>
  <si>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</si>
  <si>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</si>
  <si>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</si>
  <si>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</si>
  <si>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SGD</t>
  </si>
  <si>
    <t>SHP</t>
  </si>
  <si>
    <t>SLE</t>
  </si>
  <si>
    <t>SLL</t>
  </si>
  <si>
    <t>SOS</t>
  </si>
  <si>
    <t>SRD</t>
  </si>
  <si>
    <t>SSP</t>
  </si>
  <si>
    <t>STN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</si>
  <si>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</si>
  <si>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</si>
  <si>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</si>
  <si>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</si>
  <si>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</si>
  <si>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</si>
  <si>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</si>
  <si>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</si>
  <si>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</si>
  <si>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TVD</t>
  </si>
  <si>
    <t>TWD</t>
  </si>
  <si>
    <t>TZS</t>
  </si>
  <si>
    <t>UAH</t>
  </si>
  <si>
    <t>UGX</t>
  </si>
  <si>
    <t>USD</t>
  </si>
  <si>
    <t>UYU</t>
  </si>
  <si>
    <t>UZS</t>
  </si>
  <si>
    <t>VES</t>
  </si>
  <si>
    <t>VND</t>
  </si>
  <si>
    <t>VUV</t>
  </si>
  <si>
    <t>WST</t>
  </si>
  <si>
    <t>XAF</t>
  </si>
  <si>
    <t>XCD</t>
  </si>
  <si>
    <t>XDR</t>
  </si>
  <si>
    <t>XOF</t>
  </si>
  <si>
    <t>XPF</t>
  </si>
  <si>
    <t>YER</t>
  </si>
  <si>
    <t>ZAR</t>
  </si>
  <si>
    <t>ZMW</t>
  </si>
  <si>
    <t>ZWL</t>
  </si>
  <si>
    <t>NIS</t>
    <phoneticPr fontId="1" type="noConversion"/>
  </si>
  <si>
    <t>CSRC</t>
    <phoneticPr fontId="1" type="noConversion"/>
  </si>
  <si>
    <t>CSRF</t>
    <phoneticPr fontId="1" type="noConversion"/>
  </si>
  <si>
    <t>Rept</t>
    <phoneticPr fontId="1" type="noConversion"/>
  </si>
  <si>
    <t>Tng</t>
    <phoneticPr fontId="1" type="noConversion"/>
  </si>
  <si>
    <t>Edu</t>
    <phoneticPr fontId="1" type="noConversion"/>
  </si>
  <si>
    <t>Ac.Staff</t>
    <phoneticPr fontId="1" type="noConversion"/>
  </si>
  <si>
    <t>University of Turin (UNITO)</t>
    <phoneticPr fontId="1" type="noConversion"/>
  </si>
  <si>
    <t>Donations</t>
    <phoneticPr fontId="1" type="noConversion"/>
  </si>
  <si>
    <t>Public Grants</t>
    <phoneticPr fontId="1" type="noConversion"/>
  </si>
  <si>
    <t>Tuition Fees</t>
    <phoneticPr fontId="1" type="noConversion"/>
  </si>
  <si>
    <t>Total Income</t>
    <phoneticPr fontId="1" type="noConversion"/>
  </si>
  <si>
    <r>
      <t xml:space="preserve">Total Income, </t>
    </r>
    <r>
      <rPr>
        <b/>
        <sz val="11"/>
        <color theme="0"/>
        <rFont val="等线"/>
        <family val="2"/>
        <charset val="134"/>
        <scheme val="minor"/>
      </rPr>
      <t>€</t>
    </r>
    <phoneticPr fontId="1" type="noConversion"/>
  </si>
  <si>
    <t>Student</t>
    <phoneticPr fontId="1" type="noConversion"/>
  </si>
  <si>
    <t>University of Milan (UNIMI)</t>
    <phoneticPr fontId="1" type="noConversion"/>
  </si>
  <si>
    <t>University of Florence (UNIFI)</t>
    <phoneticPr fontId="1" type="noConversion"/>
  </si>
  <si>
    <t>University of Rome Tor Vergata</t>
    <phoneticPr fontId="1" type="noConversion"/>
  </si>
  <si>
    <t>University of Milano-Bicocca (UNIMIB)</t>
    <phoneticPr fontId="1" type="noConversion"/>
  </si>
  <si>
    <t>University of Parma (UNIPR)</t>
    <phoneticPr fontId="1" type="noConversion"/>
  </si>
  <si>
    <t>University of Trieste (UNITS)</t>
    <phoneticPr fontId="1" type="noConversion"/>
  </si>
  <si>
    <t>Country</t>
    <phoneticPr fontId="1" type="noConversion"/>
  </si>
  <si>
    <t>University of Pavia (UNIPV)</t>
    <phoneticPr fontId="1" type="noConversion"/>
  </si>
  <si>
    <t>University of Genova</t>
    <phoneticPr fontId="1" type="noConversion"/>
  </si>
  <si>
    <t>University of Modena and Reggio Emilia (UNIMORE)</t>
    <phoneticPr fontId="1" type="noConversion"/>
  </si>
  <si>
    <t>University of Roma Tre</t>
    <phoneticPr fontId="1" type="noConversion"/>
  </si>
  <si>
    <t>Scuola Normale Superiore (SNS)</t>
    <phoneticPr fontId="1" type="noConversion"/>
  </si>
  <si>
    <t>CZ</t>
    <phoneticPr fontId="1" type="noConversion"/>
  </si>
  <si>
    <t>Charles University (CU)</t>
    <phoneticPr fontId="1" type="noConversion"/>
  </si>
  <si>
    <t>Masaryk University (MU)</t>
    <phoneticPr fontId="1" type="noConversion"/>
  </si>
  <si>
    <t>Eötvös Loránd University (ELTE)</t>
    <phoneticPr fontId="1" type="noConversion"/>
  </si>
  <si>
    <t>HU</t>
    <phoneticPr fontId="1" type="noConversion"/>
  </si>
  <si>
    <t>University of Ljubljana</t>
  </si>
  <si>
    <t>SI</t>
    <phoneticPr fontId="1" type="noConversion"/>
  </si>
  <si>
    <t>University of Zagreb</t>
    <phoneticPr fontId="1" type="noConversion"/>
  </si>
  <si>
    <t>HR</t>
    <phoneticPr fontId="1" type="noConversion"/>
  </si>
  <si>
    <t>University of Neuchâtel (UniNE)</t>
    <phoneticPr fontId="1" type="noConversion"/>
  </si>
  <si>
    <t>University of Applied Sciences and Arts of Southern Switzerland (SUPSI)</t>
    <phoneticPr fontId="1" type="noConversion"/>
  </si>
  <si>
    <t>Ghent University (UGent)</t>
    <phoneticPr fontId="1" type="noConversion"/>
  </si>
  <si>
    <t>Catholic University of Louvain (UCLouvain)</t>
    <phoneticPr fontId="1" type="noConversion"/>
  </si>
  <si>
    <t>Université Libre de Bruxelles (ULB)</t>
    <phoneticPr fontId="1" type="noConversion"/>
  </si>
  <si>
    <t>University of Antwerp (UA)</t>
    <phoneticPr fontId="1" type="noConversion"/>
  </si>
  <si>
    <t>University of Mons (UMONS)</t>
    <phoneticPr fontId="1" type="noConversion"/>
  </si>
  <si>
    <t>*</t>
  </si>
  <si>
    <t>*</t>
    <phoneticPr fontId="1" type="noConversion"/>
  </si>
  <si>
    <t>University of Namur (UNamur)</t>
    <phoneticPr fontId="1" type="noConversion"/>
  </si>
  <si>
    <t>Hasselt University (UHasselt)</t>
    <phoneticPr fontId="1" type="noConversion"/>
  </si>
  <si>
    <t>Roskilde University (RUC)</t>
    <phoneticPr fontId="1" type="noConversion"/>
  </si>
  <si>
    <t>Tallinn University of Technology (TUT)</t>
    <phoneticPr fontId="1" type="noConversion"/>
  </si>
  <si>
    <t>University of Latvia (LU)</t>
    <phoneticPr fontId="1" type="noConversion"/>
  </si>
  <si>
    <t>LV</t>
    <phoneticPr fontId="1" type="noConversion"/>
  </si>
  <si>
    <t>Riga Technical University (RTU)</t>
    <phoneticPr fontId="1" type="noConversion"/>
  </si>
  <si>
    <t>Kaunas University of Technology (KTU)</t>
    <phoneticPr fontId="1" type="noConversion"/>
  </si>
  <si>
    <t>University of Luxembourg</t>
    <phoneticPr fontId="1" type="noConversion"/>
  </si>
  <si>
    <t>LU</t>
    <phoneticPr fontId="1" type="noConversion"/>
  </si>
  <si>
    <t>Åbo Akademi University</t>
    <phoneticPr fontId="1" type="noConversion"/>
  </si>
  <si>
    <t>Lappeenranta University of Technology (LUT)</t>
    <phoneticPr fontId="1" type="noConversion"/>
  </si>
  <si>
    <t>Paris Cité University</t>
    <phoneticPr fontId="1" type="noConversion"/>
  </si>
  <si>
    <t>FR</t>
    <phoneticPr fontId="1" type="noConversion"/>
  </si>
  <si>
    <t>Sorbonne University</t>
    <phoneticPr fontId="1" type="noConversion"/>
  </si>
  <si>
    <t>AgroParisTech</t>
    <phoneticPr fontId="1" type="noConversion"/>
  </si>
  <si>
    <t>CentraleSupélec</t>
    <phoneticPr fontId="1" type="noConversion"/>
  </si>
  <si>
    <t>Institut d'Optique Graduate School (IOGS)</t>
    <phoneticPr fontId="1" type="noConversion"/>
  </si>
  <si>
    <t>École Normale Supérieure Paris-Saclay (ENS Paris-Saclay)</t>
    <phoneticPr fontId="1" type="noConversion"/>
  </si>
  <si>
    <t>Chimie ParisTech - PSL</t>
    <phoneticPr fontId="1" type="noConversion"/>
  </si>
  <si>
    <t>ESPCI Paris - PSL</t>
    <phoneticPr fontId="1" type="noConversion"/>
  </si>
  <si>
    <t>Université Paris Dauphine - PSL</t>
    <phoneticPr fontId="1" type="noConversion"/>
  </si>
  <si>
    <t>École Normale Supérieure - PSL (ENS-PSL)</t>
    <phoneticPr fontId="1" type="noConversion"/>
  </si>
  <si>
    <t>Claude Bernard University Lyon 1 (UCBL)</t>
    <phoneticPr fontId="1" type="noConversion"/>
  </si>
  <si>
    <t>Jean Monnet University (UJM)</t>
    <phoneticPr fontId="1" type="noConversion"/>
  </si>
  <si>
    <t>École Normale Supérieure de Lyon (ENS de Lyon)</t>
    <phoneticPr fontId="1" type="noConversion"/>
  </si>
  <si>
    <t>Grenoble Institute of Technology (Grenoble INP)</t>
    <phoneticPr fontId="1" type="noConversion"/>
  </si>
  <si>
    <t>Joseph Fourier University (UJF)</t>
    <phoneticPr fontId="1" type="noConversion"/>
  </si>
  <si>
    <t>Institut National Polytechnique de Toulouse (INPT)</t>
    <phoneticPr fontId="1" type="noConversion"/>
  </si>
  <si>
    <t>Toulouse 1 Capitole University (UT1)</t>
    <phoneticPr fontId="1" type="noConversion"/>
  </si>
  <si>
    <t>Université Toulouse III - Paul Sabatier (UPS)</t>
    <phoneticPr fontId="1" type="noConversion"/>
  </si>
  <si>
    <t>University of Strasbourg</t>
    <phoneticPr fontId="1" type="noConversion"/>
  </si>
  <si>
    <t>Aix-Marseille University (AMU)</t>
    <phoneticPr fontId="1" type="noConversion"/>
  </si>
  <si>
    <t>University of Bordeaux</t>
    <phoneticPr fontId="1" type="noConversion"/>
  </si>
  <si>
    <t>University of Montpellier</t>
    <phoneticPr fontId="1" type="noConversion"/>
  </si>
  <si>
    <t>National Institute of Applied Sciences (INSA)</t>
    <phoneticPr fontId="1" type="noConversion"/>
  </si>
  <si>
    <t>University of Lille Nord de France</t>
    <phoneticPr fontId="1" type="noConversion"/>
  </si>
  <si>
    <t>University of Lorraine (UL)</t>
    <phoneticPr fontId="1" type="noConversion"/>
  </si>
  <si>
    <t>École Polytechnique</t>
    <phoneticPr fontId="1" type="noConversion"/>
  </si>
  <si>
    <t>University of Rennes 1</t>
    <phoneticPr fontId="1" type="noConversion"/>
  </si>
  <si>
    <t>University of Nantes</t>
    <phoneticPr fontId="1" type="noConversion"/>
  </si>
  <si>
    <t>Institut Polytechnique de Bordeaux (Bordeaux INP)</t>
    <phoneticPr fontId="1" type="noConversion"/>
  </si>
  <si>
    <t>University of Versailles Saint-Quentin-en-Yvelines (UVSQ)</t>
    <phoneticPr fontId="1" type="noConversion"/>
  </si>
  <si>
    <t>NO</t>
    <phoneticPr fontId="1" type="noConversion"/>
  </si>
  <si>
    <t>University of Oslo (UiO)</t>
    <phoneticPr fontId="1" type="noConversion"/>
  </si>
  <si>
    <t>Norwegian University of Science and Technology (NTNU)</t>
    <phoneticPr fontId="1" type="noConversion"/>
  </si>
  <si>
    <t>University of Bergen (UIB)</t>
    <phoneticPr fontId="1" type="noConversion"/>
  </si>
  <si>
    <t>University of Tromsø - The Arctic University of Norway (UiT)</t>
    <phoneticPr fontId="1" type="noConversion"/>
  </si>
  <si>
    <t>Norwegian University of Life Sciences (NMBU)</t>
    <phoneticPr fontId="1" type="noConversion"/>
  </si>
  <si>
    <t>University of Stavanger (UiS)</t>
    <phoneticPr fontId="1" type="noConversion"/>
  </si>
  <si>
    <t>University Centre in Svalbard (UNIS)</t>
    <phoneticPr fontId="1" type="noConversion"/>
  </si>
  <si>
    <t>University of Agder (UiA)</t>
    <phoneticPr fontId="1" type="noConversion"/>
  </si>
  <si>
    <t>Oslo Metropolitan University (OsloMet)</t>
    <phoneticPr fontId="1" type="noConversion"/>
  </si>
  <si>
    <t>Western Norway University of Applied Sciences (HVL)</t>
    <phoneticPr fontId="1" type="noConversion"/>
  </si>
  <si>
    <t>Nord University (UiN)</t>
    <phoneticPr fontId="1" type="noConversion"/>
  </si>
  <si>
    <t>σ</t>
    <phoneticPr fontId="1" type="noConversion"/>
  </si>
  <si>
    <t>Karolinska Institute (KI)</t>
    <phoneticPr fontId="1" type="noConversion"/>
  </si>
  <si>
    <t>Uppsala University (UU)</t>
    <phoneticPr fontId="1" type="noConversion"/>
  </si>
  <si>
    <t>Lund University (LU)</t>
    <phoneticPr fontId="1" type="noConversion"/>
  </si>
  <si>
    <t>Stockholm University</t>
    <phoneticPr fontId="1" type="noConversion"/>
  </si>
  <si>
    <t>University of Gothenburg (GU)</t>
    <phoneticPr fontId="1" type="noConversion"/>
  </si>
  <si>
    <t>Chalmers University of Technology (Chalmers)</t>
    <phoneticPr fontId="1" type="noConversion"/>
  </si>
  <si>
    <t>Linköping University (LiU)</t>
    <phoneticPr fontId="1" type="noConversion"/>
  </si>
  <si>
    <t>Umeå University (UMU)</t>
    <phoneticPr fontId="1" type="noConversion"/>
  </si>
  <si>
    <t>Swedish University of Agricultural Sciences (SLU)</t>
    <phoneticPr fontId="1" type="noConversion"/>
  </si>
  <si>
    <t>Örebro University</t>
    <phoneticPr fontId="1" type="noConversion"/>
  </si>
  <si>
    <t>Luleå University of Technology (LTU)</t>
    <phoneticPr fontId="1" type="noConversion"/>
  </si>
  <si>
    <t>Linnaeus University (LNU)</t>
    <phoneticPr fontId="1" type="noConversion"/>
  </si>
  <si>
    <t>Karlstad University (KAU)</t>
    <phoneticPr fontId="1" type="noConversion"/>
  </si>
  <si>
    <t>Mälardalen University (MDH)</t>
    <phoneticPr fontId="1" type="noConversion"/>
  </si>
  <si>
    <t>AT</t>
    <phoneticPr fontId="1" type="noConversion"/>
  </si>
  <si>
    <t>University of Vienna</t>
    <phoneticPr fontId="1" type="noConversion"/>
  </si>
  <si>
    <t>Medical University of Vienna (MUW)</t>
    <phoneticPr fontId="1" type="noConversion"/>
  </si>
  <si>
    <t>Vienna University of Technology (TU Wien)</t>
    <phoneticPr fontId="1" type="noConversion"/>
  </si>
  <si>
    <t>University of Innsbruck (LFU)</t>
    <phoneticPr fontId="1" type="noConversion"/>
  </si>
  <si>
    <t>University of Graz (Uni Graz)</t>
    <phoneticPr fontId="1" type="noConversion"/>
  </si>
  <si>
    <t>Johannes Kepler University of Linz (JKU)</t>
    <phoneticPr fontId="1" type="noConversion"/>
  </si>
  <si>
    <t>Medical University of Innsbruck (MUI)</t>
    <phoneticPr fontId="1" type="noConversion"/>
  </si>
  <si>
    <t>Graz University of Technology (TU Graz)</t>
    <phoneticPr fontId="1" type="noConversion"/>
  </si>
  <si>
    <t>Medical University of Graz (Med Uni Graz)</t>
    <phoneticPr fontId="1" type="noConversion"/>
  </si>
  <si>
    <t>University of Natural Resources and Life Sciences, Vienna (BOKU)</t>
    <phoneticPr fontId="1" type="noConversion"/>
  </si>
  <si>
    <t>University of Veterinary Medicine Vienna (VUM)</t>
    <phoneticPr fontId="1" type="noConversion"/>
  </si>
  <si>
    <t>University of Salzburg</t>
    <phoneticPr fontId="1" type="noConversion"/>
  </si>
  <si>
    <t>Central European University (CEU)</t>
    <phoneticPr fontId="1" type="noConversion"/>
  </si>
  <si>
    <t>University of Leoben</t>
    <phoneticPr fontId="1" type="noConversion"/>
  </si>
  <si>
    <t>Paracelsus Medical University (PMU)</t>
    <phoneticPr fontId="1" type="noConversion"/>
  </si>
  <si>
    <t>University of Klagenfurt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</si>
</sst>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76" formatCode="0_);[Red]\(0\)"/>
    <numFmt numFmtId="177" formatCode="[$£-809]#,##0"/>
    <numFmt numFmtId="178" formatCode="[$€-2]\ #,##0"/>
    <numFmt numFmtId="179" formatCode="#,##0\ [$CHF]" x16r2:formatCode16="#,##0\ [$CHF-gsw-CH]"/>
    <numFmt numFmtId="180" formatCode="#,##0\ [$kr.-406]"/>
    <numFmt numFmtId="181" formatCode="0_ "/>
    <numFmt numFmtId="182" formatCode="0.0_);[Red]\(0.0\)"/>
    <numFmt numFmtId="183" formatCode="#,##0\ [$kr-41D]"/>
    <numFmt numFmtId="184" formatCode="0.00_);[Red]\(0.00\)"/>
    <numFmt numFmtId="185" formatCode="0.0000000_);[Red]\(0.0000000\)"/>
    <numFmt numFmtId="186" formatCode="#,##0\ [$kr-40F]"/>
    <numFmt numFmtId="187" formatCode="#,##0\ [$Kč-405]"/>
    <numFmt numFmtId="188" formatCode="#,##0\ [$Ft-40E]"/>
    <numFmt numFmtId="189" formatCode="[$kr-414]\ #,##0"/>
    <numFmt numFmtId="190" formatCode="0.0000_);[Red]\(0.0000\)"/>
    <numFmt numFmtId="191" formatCode="0.000000_);[Red]\(0.000000\)"/>
    <numFmt numFmtId="192" formatCode="0.0_ "/>
  </numFmts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0"/>
      <name val="等线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4" fontId="0" fillId="0" borderId="2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6" fontId="0" fillId="0" borderId="0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3" xfId="0" applyFon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83" fontId="0" fillId="0" borderId="4" xfId="0" applyNumberFormat="1" applyBorder="1" applyAlignment="1">
      <alignment horizontal="center" vertical="center"/>
    </xf>
    <xf numFmtId="186" fontId="0" fillId="0" borderId="4" xfId="0" applyNumberForma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/>
    </xf>
    <xf numFmtId="177" fontId="6" fillId="2" borderId="6" xfId="0" applyNumberFormat="1" applyFont="1" applyFill="1" applyBorder="1" applyAlignment="1">
      <alignment horizontal="center" vertical="center"/>
    </xf>
    <xf numFmtId="178" fontId="5" fillId="2" borderId="6" xfId="0" applyNumberFormat="1" applyFont="1" applyFill="1" applyBorder="1" applyAlignment="1">
      <alignment horizontal="center" vertical="center"/>
    </xf>
    <xf numFmtId="176" fontId="6" fillId="2" borderId="6" xfId="0" applyNumberFormat="1" applyFont="1" applyFill="1" applyBorder="1" applyAlignment="1">
      <alignment horizontal="center" vertical="center"/>
    </xf>
    <xf numFmtId="184" fontId="5" fillId="2" borderId="6" xfId="0" applyNumberFormat="1" applyFont="1" applyFill="1" applyBorder="1" applyAlignment="1">
      <alignment horizontal="center" vertical="center"/>
    </xf>
    <xf numFmtId="182" fontId="5" fillId="2" borderId="6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81" fontId="5" fillId="2" borderId="6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7" fontId="0" fillId="0" borderId="4" xfId="0" applyNumberFormat="1" applyBorder="1" applyAlignment="1">
      <alignment horizontal="center" vertical="center"/>
    </xf>
    <xf numFmtId="187" fontId="0" fillId="0" borderId="0" xfId="0" applyNumberFormat="1" applyBorder="1" applyAlignment="1">
      <alignment horizontal="center" vertical="center"/>
    </xf>
    <xf numFmtId="188" fontId="0" fillId="0" borderId="4" xfId="0" applyNumberFormat="1" applyBorder="1" applyAlignment="1">
      <alignment horizontal="center" vertical="center"/>
    </xf>
    <xf numFmtId="188" fontId="0" fillId="0" borderId="0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1" fontId="8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1" fontId="8" fillId="0" borderId="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9" fontId="0" fillId="0" borderId="4" xfId="0" applyNumberFormat="1" applyBorder="1" applyAlignment="1">
      <alignment horizontal="center" vertical="center"/>
    </xf>
    <xf numFmtId="189" fontId="0" fillId="0" borderId="0" xfId="0" applyNumberFormat="1" applyBorder="1" applyAlignment="1">
      <alignment horizontal="center" vertical="center"/>
    </xf>
    <xf numFmtId="181" fontId="8" fillId="0" borderId="7" xfId="0" applyNumberFormat="1" applyFont="1" applyBorder="1" applyAlignment="1">
      <alignment horizontal="center" vertical="center"/>
    </xf>
    <xf numFmtId="181" fontId="0" fillId="0" borderId="7" xfId="0" applyNumberFormat="1" applyBorder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  <xf numFmtId="181" fontId="0" fillId="0" borderId="0" xfId="0" applyNumberFormat="1" applyBorder="1" applyAlignment="1">
      <alignment horizontal="center" vertical="center"/>
    </xf>
    <xf numFmtId="181" fontId="0" fillId="0" borderId="3" xfId="0" applyNumberFormat="1" applyBorder="1" applyAlignment="1">
      <alignment horizontal="center" vertical="center"/>
    </xf>
    <xf numFmtId="181" fontId="5" fillId="2" borderId="5" xfId="0" applyNumberFormat="1" applyFont="1" applyFill="1" applyBorder="1" applyAlignment="1">
      <alignment horizontal="center" vertical="center"/>
    </xf>
    <xf numFmtId="190" fontId="0" fillId="0" borderId="0" xfId="0" applyNumberFormat="1" applyAlignment="1">
      <alignment horizontal="center" vertical="center"/>
    </xf>
    <xf numFmtId="191" fontId="3" fillId="0" borderId="0" xfId="0" applyNumberFormat="1" applyFont="1" applyAlignment="1">
      <alignment horizontal="center" vertical="center"/>
    </xf>
    <xf numFmtId="191" fontId="3" fillId="0" borderId="0" xfId="0" applyNumberFormat="1" applyFont="1" applyBorder="1" applyAlignment="1">
      <alignment horizontal="center" vertical="center"/>
    </xf>
    <xf numFmtId="190" fontId="0" fillId="0" borderId="0" xfId="0" applyNumberForma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92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25">
    <dxf>
      <numFmt numFmtId="0" formatCode="General"/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numFmt numFmtId="181" formatCode="0_ "/>
      <alignment horizontal="center" vertical="center" textRotation="0" wrapText="0" indent="0" justifyLastLine="0" shrinkToFit="0" readingOrder="0"/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82" formatCode="0.0_);[Red]\(0.0\)"/>
      <alignment horizontal="center" vertical="center" textRotation="0" wrapText="0" indent="0" justifyLastLine="0" shrinkToFit="0" readingOrder="0"/>
    </dxf>
    <dxf>
      <numFmt numFmtId="184" formatCode="0.00_);[Red]\(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8" formatCode="[$€-2]\ 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vertical/>
      </border>
    </dxf>
    <dxf>
      <border outline="0">
        <top style="thick">
          <color auto="1"/>
        </top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numFmt numFmtId="176" formatCode="0_);[Red]\(0\)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B1D87E1-A284-4197-B3B8-42D14EA007D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BCB1E-2FB9-4114-B8CF-95FD6E1F7F81}" name="表1" displayName="表1" ref="A1:U1048572" totalsRowShown="0" headerRowDxfId="24" headerRowBorderDxfId="23" tableBorderDxfId="22">
  <autoFilter ref="A1:U1048572" xr:uid="{1DDBCB1E-2FB9-4114-B8CF-95FD6E1F7F81}"/>
  <sortState xmlns:xlrd2="http://schemas.microsoft.com/office/spreadsheetml/2017/richdata2" ref="A2:U186">
    <sortCondition descending="1" ref="U1:U1048572"/>
  </sortState>
  <tableColumns count="21">
    <tableColumn id="21" xr3:uid="{F2E3871E-E01B-42D8-A9E6-E9681481A8B8}" name="Country" dataDxfId="21"/>
    <tableColumn id="1" xr3:uid="{C7859295-CD31-45C1-895B-508829A110C1}" name="University" dataDxfId="20"/>
    <tableColumn id="2" xr3:uid="{F50965C5-DFCC-4910-ABB1-BF2B784AE66D}" name="Year" dataDxfId="19"/>
    <tableColumn id="3" xr3:uid="{14CF7BA5-56A0-4D4E-94BC-7E400335713E}" name="Donations" dataDxfId="18"/>
    <tableColumn id="4" xr3:uid="{C88DE680-1A6E-4949-A22E-126B562D6B05}" name="Public Grants" dataDxfId="17"/>
    <tableColumn id="5" xr3:uid="{7C3FDB28-9529-46E5-B0FB-CC7FDFD8823B}" name="Tuition Fees" dataDxfId="16"/>
    <tableColumn id="6" xr3:uid="{FD663D29-D61E-491B-A7CF-1DC5F657CDCA}" name="Total Income" dataDxfId="15"/>
    <tableColumn id="7" xr3:uid="{69A8A74C-43A5-4120-94D9-D02DA0E68B3C}" name="Total Income, €" dataDxfId="14"/>
    <tableColumn id="8" xr3:uid="{608282CF-9134-4C84-8B7E-C6C859F379E9}" name="Ac.Staff" dataDxfId="13"/>
    <tableColumn id="9" xr3:uid="{10C8BA4B-C6B8-49B3-B253-A92A12D08257}" name="Student" dataDxfId="12"/>
    <tableColumn id="10" xr3:uid="{3E76C4E5-9D66-466B-BF8E-A486CC92A13D}" name="NIS" dataDxfId="11"/>
    <tableColumn id="11" xr3:uid="{D4243BB1-EB3E-477E-A90B-C6D13C532576}" name="CSRC" dataDxfId="10"/>
    <tableColumn id="12" xr3:uid="{45E05A20-398F-4E6E-AAFC-9BD8B4E73824}" name="CSRF" dataDxfId="9"/>
    <tableColumn id="13" xr3:uid="{2A73CD19-28FD-4E82-B34C-F9B4BE6FFD4D}" name="Rept" dataDxfId="8"/>
    <tableColumn id="14" xr3:uid="{41295E7A-98D2-4C01-825F-510D20E55408}" name="Tng" dataDxfId="7"/>
    <tableColumn id="15" xr3:uid="{AE79D0CB-3077-4A52-8FA1-10B004A9280A}" name="NSR" dataDxfId="6"/>
    <tableColumn id="16" xr3:uid="{AE11B381-AD52-43F6-AEFB-CFB403AFCE98}" name="CSR" dataDxfId="5"/>
    <tableColumn id="17" xr3:uid="{681D3618-BD6F-4C58-B6EC-2A457926E107}" name="Edu" dataDxfId="4"/>
    <tableColumn id="18" xr3:uid="{A8F46486-5470-48F7-8B87-284C5D4AD176}" name="NST" dataDxfId="3"/>
    <tableColumn id="19" xr3:uid="{BACF735A-CA49-4755-9785-0E00DBF080BE}" name="CST" dataDxfId="2"/>
    <tableColumn id="20" xr3:uid="{F542F6A9-D799-4BE7-AB70-21BD3203CDEA}" name="SCST" dataDxfId="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8A5B3D-FAAA-422D-80C2-5D80A10B0A01}" name="EUR" displayName="EUR" ref="A1:B163" tableType="queryTable" totalsRowShown="0">
  <autoFilter ref="A1:B163" xr:uid="{038A5B3D-FAAA-422D-80C2-5D80A10B0A01}"/>
  <tableColumns count="2">
    <tableColumn id="1" xr3:uid="{B2B1F448-73DA-4A64-8316-3FB8D3B757FE}" uniqueName="1" name="Name" queryTableFieldId="1"/>
    <tableColumn id="2" xr3:uid="{D2A435F2-9FDF-48E5-8D7C-94FA0A2AA367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DB2E-31B7-43C5-A48F-1390AF0B99DF}">
  <dimension ref="A1:AD184"/>
  <sheetViews>
    <sheetView tabSelected="1" zoomScale="70" zoomScaleNormal="70" workbookViewId="0">
      <pane ySplit="1" topLeftCell="A2" activePane="bottomLeft" state="frozen"/>
      <selection pane="bottomLeft" activeCell="X23" sqref="X23"/>
    </sheetView>
  </sheetViews>
  <sheetFormatPr defaultRowHeight="14.15"/>
  <cols>
    <col min="1" max="1" width="12" style="28" bestFit="1" customWidth="1"/>
    <col min="2" max="2" width="64.92578125" style="2" bestFit="1" customWidth="1"/>
    <col min="3" max="3" width="9.7109375" style="17" bestFit="1" customWidth="1"/>
    <col min="4" max="4" width="14.640625" style="20" bestFit="1" customWidth="1"/>
    <col min="5" max="5" width="17.2109375" style="6" bestFit="1" customWidth="1"/>
    <col min="6" max="6" width="16.28515625" style="6" bestFit="1" customWidth="1"/>
    <col min="7" max="7" width="17.0703125" style="6" bestFit="1" customWidth="1"/>
    <col min="8" max="8" width="19.140625" style="4" bestFit="1" customWidth="1"/>
    <col min="9" max="9" width="12.5" style="9" bestFit="1" customWidth="1"/>
    <col min="10" max="10" width="12.640625" style="11" bestFit="1" customWidth="1"/>
    <col min="11" max="11" width="9" style="12" bestFit="1" customWidth="1"/>
    <col min="12" max="12" width="10.5703125" style="13" bestFit="1" customWidth="1"/>
    <col min="13" max="13" width="10.35546875" style="10" bestFit="1" customWidth="1"/>
    <col min="14" max="14" width="10" style="26" bestFit="1" customWidth="1"/>
    <col min="15" max="15" width="9.2109375" style="14" bestFit="1" customWidth="1"/>
    <col min="16" max="16" width="9.640625" style="58" bestFit="1" customWidth="1"/>
    <col min="17" max="17" width="9.42578125" style="60" customWidth="1"/>
    <col min="18" max="18" width="9.140625" style="14" bestFit="1" customWidth="1"/>
    <col min="19" max="19" width="9.5" style="58" bestFit="1" customWidth="1"/>
    <col min="20" max="20" width="9.2109375" style="59" bestFit="1" customWidth="1"/>
    <col min="21" max="21" width="10.2109375" style="60" bestFit="1" customWidth="1"/>
    <col min="22" max="22" width="11.0703125" style="1" bestFit="1" customWidth="1"/>
    <col min="23" max="24" width="9.140625" style="1" bestFit="1" customWidth="1"/>
    <col min="25" max="25" width="9.140625" style="25" bestFit="1" customWidth="1"/>
    <col min="26" max="26" width="9.140625" style="25"/>
    <col min="27" max="28" width="9.140625" style="1"/>
    <col min="29" max="29" width="9.140625" style="25"/>
    <col min="30" max="30" width="9.140625" style="67"/>
    <col min="31" max="16384" width="9.140625" style="1"/>
  </cols>
  <sheetData>
    <row r="1" spans="1:30" s="24" customFormat="1" ht="15" thickTop="1" thickBot="1">
      <c r="A1" s="32" t="s">
        <v>284</v>
      </c>
      <c r="B1" s="24" t="s">
        <v>3</v>
      </c>
      <c r="C1" s="24" t="s">
        <v>2</v>
      </c>
      <c r="D1" s="33" t="s">
        <v>272</v>
      </c>
      <c r="E1" s="33" t="s">
        <v>273</v>
      </c>
      <c r="F1" s="33" t="s">
        <v>274</v>
      </c>
      <c r="G1" s="33" t="s">
        <v>275</v>
      </c>
      <c r="H1" s="34" t="s">
        <v>276</v>
      </c>
      <c r="I1" s="35" t="s">
        <v>270</v>
      </c>
      <c r="J1" s="35" t="s">
        <v>277</v>
      </c>
      <c r="K1" s="36" t="s">
        <v>264</v>
      </c>
      <c r="L1" s="37" t="s">
        <v>265</v>
      </c>
      <c r="M1" s="38" t="s">
        <v>266</v>
      </c>
      <c r="N1" s="61" t="s">
        <v>267</v>
      </c>
      <c r="O1" s="39" t="s">
        <v>268</v>
      </c>
      <c r="P1" s="39" t="s">
        <v>28</v>
      </c>
      <c r="Q1" s="39" t="s">
        <v>29</v>
      </c>
      <c r="R1" s="39" t="s">
        <v>269</v>
      </c>
      <c r="S1" s="39" t="s">
        <v>30</v>
      </c>
      <c r="T1" s="39" t="s">
        <v>31</v>
      </c>
      <c r="U1" s="39" t="s">
        <v>32</v>
      </c>
      <c r="V1" s="24" t="s">
        <v>24</v>
      </c>
      <c r="W1" s="24" t="s">
        <v>25</v>
      </c>
      <c r="X1" s="24" t="s">
        <v>28</v>
      </c>
      <c r="Y1" s="24" t="s">
        <v>29</v>
      </c>
      <c r="Z1" s="24" t="s">
        <v>269</v>
      </c>
      <c r="AA1" s="24" t="s">
        <v>30</v>
      </c>
      <c r="AB1" s="24" t="s">
        <v>31</v>
      </c>
      <c r="AC1" s="24" t="s">
        <v>32</v>
      </c>
      <c r="AD1" s="66"/>
    </row>
    <row r="2" spans="1:30" ht="14.6" thickTop="1">
      <c r="A2" s="71" t="s">
        <v>14</v>
      </c>
      <c r="B2" s="29" t="s">
        <v>65</v>
      </c>
      <c r="C2" s="17">
        <v>2022</v>
      </c>
      <c r="D2" s="21"/>
      <c r="E2" s="7">
        <v>47868762</v>
      </c>
      <c r="F2" s="7">
        <v>3208628</v>
      </c>
      <c r="G2" s="7">
        <v>76603690</v>
      </c>
      <c r="H2" s="4">
        <f>G2</f>
        <v>76603690</v>
      </c>
      <c r="I2" s="9">
        <v>393</v>
      </c>
      <c r="J2" s="11">
        <v>819</v>
      </c>
      <c r="K2" s="12">
        <v>2.85</v>
      </c>
      <c r="L2" s="13">
        <v>1.2</v>
      </c>
      <c r="M2" s="10">
        <v>4</v>
      </c>
      <c r="N2" s="26">
        <f>LOG((D2+E2)/(F2+E2)+1,V$3)</f>
        <v>113.16397128609164</v>
      </c>
      <c r="O2" s="14">
        <f>LOG(I2*H2/J2^2,W$3)</f>
        <v>140.03805617955345</v>
      </c>
      <c r="P2" s="58">
        <f>LOG(K2/J2+1,X$3)</f>
        <v>138.30172453092891</v>
      </c>
      <c r="Q2" s="60">
        <f>LOG(L2/M2/J2+1,Y$3)</f>
        <v>6074.657758706463</v>
      </c>
      <c r="R2" s="14">
        <f ca="1">((N2-$V$6)*((V$8+W$8)/2/V$8)+(O2-$V$6)*((V$8+W$8)/2/W$8)+$V$6*2)/2</f>
        <v>130.98711702748196</v>
      </c>
      <c r="S2" s="58">
        <f ca="1">(R2*2+(P2-$V$6)*((Z$8*2+X$8)/3/X$8)+$V$6)/3</f>
        <v>125.80788434218255</v>
      </c>
      <c r="T2" s="59">
        <f ca="1">(R2*2+(Q2-$V$6)*((Z$8*2+Y$8)/3/Y$8)+$V$6)/3</f>
        <v>824.84316374191337</v>
      </c>
      <c r="U2" s="60">
        <f ca="1">(S2+T2)/2</f>
        <v>475.32552404204796</v>
      </c>
      <c r="V2" s="81" t="s">
        <v>33</v>
      </c>
      <c r="W2" s="81"/>
      <c r="X2" s="81"/>
      <c r="Y2" s="81"/>
    </row>
    <row r="3" spans="1:30">
      <c r="A3" s="71" t="s">
        <v>17</v>
      </c>
      <c r="B3" s="70" t="s">
        <v>60</v>
      </c>
      <c r="C3" s="17">
        <v>2022</v>
      </c>
      <c r="D3" s="19"/>
      <c r="E3" s="5">
        <v>100305000</v>
      </c>
      <c r="F3" s="5">
        <v>18649000</v>
      </c>
      <c r="G3" s="5">
        <v>944209000</v>
      </c>
      <c r="H3" s="4" cm="1">
        <f t="array" aca="1" ref="H3" ca="1">G3/INDIRECT("EUR!$B$30")</f>
        <v>961071968.76393187</v>
      </c>
      <c r="I3" s="9">
        <v>3195</v>
      </c>
      <c r="J3" s="11">
        <v>4731</v>
      </c>
      <c r="K3" s="12">
        <v>92.49</v>
      </c>
      <c r="L3" s="13">
        <v>1.1000000000000001</v>
      </c>
      <c r="M3" s="10">
        <v>1</v>
      </c>
      <c r="N3" s="26">
        <f>LOG((D3+E3)/(F3+E3)+1,V$3)</f>
        <v>104.65536728187983</v>
      </c>
      <c r="O3" s="14">
        <f ca="1">LOG(I3*H3/J3^2,W$3)</f>
        <v>154.64508131249087</v>
      </c>
      <c r="P3" s="58">
        <f>LOG(K3/J3+1,X$3)</f>
        <v>770.81829786323556</v>
      </c>
      <c r="Q3" s="60">
        <f>LOG(L3/M3/J3+1,Y$3)</f>
        <v>3856.1440097673149</v>
      </c>
      <c r="R3" s="14">
        <f ca="1">((N3-$V$6)*((V$8+W$8)/2/V$8)+(O3-$V$6)*((V$8+W$8)/2/W$8)+$V$6*2)/2</f>
        <v>136.82510092820786</v>
      </c>
      <c r="S3" s="58">
        <f ca="1">(R3*2+(P3-$V$6)*((Z$8*2+X$8)/3/X$8)+$V$6)/3</f>
        <v>214.74402995439354</v>
      </c>
      <c r="T3" s="59">
        <f ca="1">(R3*2+(Q3-$V$6)*((Z$8*2+Y$8)/3/Y$8)+$V$6)/3</f>
        <v>567.2566955695346</v>
      </c>
      <c r="U3" s="60">
        <f ca="1">(S3+T3)/2</f>
        <v>391.00036276196408</v>
      </c>
      <c r="V3" s="63">
        <v>1.0058602526382423</v>
      </c>
      <c r="W3" s="63">
        <v>1.079493602584809</v>
      </c>
      <c r="X3" s="63">
        <v>1.0000251179545201</v>
      </c>
      <c r="Y3" s="64">
        <v>1.0000000602887142</v>
      </c>
    </row>
    <row r="4" spans="1:30">
      <c r="A4" s="31" t="s">
        <v>321</v>
      </c>
      <c r="B4" s="29" t="s">
        <v>328</v>
      </c>
      <c r="C4" s="17">
        <v>2022</v>
      </c>
      <c r="D4" s="21"/>
      <c r="E4" s="7">
        <v>12230000</v>
      </c>
      <c r="F4" s="7">
        <v>190000</v>
      </c>
      <c r="G4" s="7">
        <v>34270000</v>
      </c>
      <c r="H4" s="4">
        <f>G4</f>
        <v>34270000</v>
      </c>
      <c r="I4" s="9">
        <v>200</v>
      </c>
      <c r="J4" s="11">
        <v>396</v>
      </c>
      <c r="K4" s="12">
        <v>9.81</v>
      </c>
      <c r="N4" s="26">
        <f>LOG((D4+E4)/(F4+E4)+1,V$3)</f>
        <v>117.311559869704</v>
      </c>
      <c r="O4" s="14">
        <f>LOG(I4*H4/J4^2,W$3)</f>
        <v>139.69125655798587</v>
      </c>
      <c r="P4" s="58">
        <f>LOG(K4/J4+1,X$3)</f>
        <v>974.24994630135905</v>
      </c>
      <c r="Q4" s="60">
        <v>0</v>
      </c>
      <c r="R4" s="14">
        <f ca="1">((N4-$V$6)*((V$8+W$8)/2/V$8)+(O4-$V$6)*((V$8+W$8)/2/W$8)+$V$6*2)/2</f>
        <v>132.46898775023146</v>
      </c>
      <c r="S4" s="58">
        <f ca="1">(R4*2+(P4-$V$6)*((Z$8*2+X$8)/3/X$8)+$V$6)/3</f>
        <v>239.192080351317</v>
      </c>
      <c r="T4" s="59">
        <f ca="1">(R4*2+(Q4-$V$6)*((Z$8*2+Y$8)/3/Y$8)+$V$6)/3</f>
        <v>109.85979228594987</v>
      </c>
      <c r="U4" s="60">
        <f ca="1">(S4+T4)/2</f>
        <v>174.52593631863343</v>
      </c>
      <c r="V4" s="82" t="s">
        <v>34</v>
      </c>
      <c r="W4" s="81"/>
      <c r="X4" s="81"/>
      <c r="Y4" s="81"/>
      <c r="Z4" s="81"/>
      <c r="AA4" s="81"/>
      <c r="AB4" s="81"/>
      <c r="AC4" s="81"/>
    </row>
    <row r="5" spans="1:30">
      <c r="A5" s="31" t="s">
        <v>14</v>
      </c>
      <c r="B5" s="29" t="s">
        <v>289</v>
      </c>
      <c r="C5" s="17">
        <v>2022</v>
      </c>
      <c r="D5" s="21">
        <v>21241.46</v>
      </c>
      <c r="E5" s="7">
        <v>49358458.060000002</v>
      </c>
      <c r="F5" s="7"/>
      <c r="G5" s="7">
        <v>64021569.549999997</v>
      </c>
      <c r="H5" s="4">
        <f>G5</f>
        <v>64021569.549999997</v>
      </c>
      <c r="I5" s="9">
        <v>218</v>
      </c>
      <c r="J5" s="11">
        <v>642</v>
      </c>
      <c r="K5" s="12">
        <v>13.35</v>
      </c>
      <c r="N5" s="26">
        <f>LOG((D5+E5)/(F5+E5)+1,V$3)</f>
        <v>118.66245988275118</v>
      </c>
      <c r="O5" s="14">
        <f>LOG(I5*H5/J5^2,W$3)</f>
        <v>136.35469032042261</v>
      </c>
      <c r="P5" s="58">
        <f>LOG(K5/J5+1,X$3)</f>
        <v>819.38992429185498</v>
      </c>
      <c r="Q5" s="60">
        <v>0</v>
      </c>
      <c r="R5" s="14">
        <f ca="1">((N5-$V$6)*((V$8+W$8)/2/V$8)+(O5-$V$6)*((V$8+W$8)/2/W$8)+$V$6*2)/2</f>
        <v>130.89205715975268</v>
      </c>
      <c r="S5" s="58">
        <f ca="1">(R5*2+(P5-$V$6)*((Z$8*2+X$8)/3/X$8)+$V$6)/3</f>
        <v>217.31929946990763</v>
      </c>
      <c r="T5" s="59">
        <f ca="1">(R5*2+(Q5-$V$6)*((Z$8*2+Y$8)/3/Y$8)+$V$6)/3</f>
        <v>108.80850522563067</v>
      </c>
      <c r="U5" s="60">
        <f ca="1">(S5+T5)/2</f>
        <v>163.06390234776916</v>
      </c>
      <c r="V5" s="62">
        <f t="shared" ref="V5:AC5" si="0">AVERAGE(N$1:N$1048572)</f>
        <v>99.99999990131974</v>
      </c>
      <c r="W5" s="62">
        <f t="shared" ca="1" si="0"/>
        <v>99.999999970556502</v>
      </c>
      <c r="X5" s="62">
        <f t="shared" si="0"/>
        <v>100.00000295735639</v>
      </c>
      <c r="Y5" s="62">
        <f t="shared" si="0"/>
        <v>99.999923963017352</v>
      </c>
      <c r="Z5" s="65">
        <f t="shared" ca="1" si="0"/>
        <v>99.999999940659649</v>
      </c>
      <c r="AA5" s="62">
        <f t="shared" ca="1" si="0"/>
        <v>100.00000035806717</v>
      </c>
      <c r="AB5" s="62">
        <f t="shared" ca="1" si="0"/>
        <v>99.999990998569288</v>
      </c>
      <c r="AC5" s="65">
        <f t="shared" ca="1" si="0"/>
        <v>99.9999956783182</v>
      </c>
    </row>
    <row r="6" spans="1:30">
      <c r="A6" s="31" t="s">
        <v>26</v>
      </c>
      <c r="B6" s="29" t="s">
        <v>364</v>
      </c>
      <c r="C6" s="17">
        <v>2022</v>
      </c>
      <c r="D6" s="22">
        <v>83700000</v>
      </c>
      <c r="E6" s="8">
        <v>3302469000</v>
      </c>
      <c r="F6" s="8">
        <v>932058000</v>
      </c>
      <c r="G6" s="8">
        <v>7862752000</v>
      </c>
      <c r="H6" s="4" cm="1">
        <f t="array" aca="1" ref="H6" ca="1">G6/INDIRECT("EUR!$B$125")</f>
        <v>685678725.62114179</v>
      </c>
      <c r="I6" s="9">
        <v>833</v>
      </c>
      <c r="J6" s="11">
        <v>6517</v>
      </c>
      <c r="K6" s="12">
        <v>143.9</v>
      </c>
      <c r="N6" s="26">
        <f>LOG((D6+E6)/(F6+E6)+1,V$3)</f>
        <v>100.56155611802764</v>
      </c>
      <c r="O6" s="14">
        <f ca="1">LOG(I6*H6/J6^2,W$3)</f>
        <v>124.28239531831092</v>
      </c>
      <c r="P6" s="58">
        <f>LOG(K6/J6+1,X$3)</f>
        <v>869.52691480195472</v>
      </c>
      <c r="Q6" s="60">
        <v>0</v>
      </c>
      <c r="R6" s="14">
        <f ca="1">((N6-$V$6)*((V$8+W$8)/2/V$8)+(O6-$V$6)*((V$8+W$8)/2/W$8)+$V$6*2)/2</f>
        <v>115.74482040016308</v>
      </c>
      <c r="S6" s="58">
        <f ca="1">(R6*2+(P6-$V$6)*((Z$8*2+X$8)/3/X$8)+$V$6)/3</f>
        <v>213.96224255841196</v>
      </c>
      <c r="T6" s="59">
        <f ca="1">(R6*2+(Q6-$V$6)*((Z$8*2+Y$8)/3/Y$8)+$V$6)/3</f>
        <v>98.710347385904285</v>
      </c>
      <c r="U6" s="60">
        <f ca="1">(S6+T6)/2</f>
        <v>156.33629497215813</v>
      </c>
      <c r="V6" s="84">
        <v>100</v>
      </c>
      <c r="W6" s="85"/>
      <c r="X6" s="85"/>
      <c r="Y6" s="85"/>
      <c r="Z6" s="85"/>
      <c r="AA6" s="85"/>
      <c r="AB6" s="85"/>
      <c r="AC6" s="86"/>
    </row>
    <row r="7" spans="1:30">
      <c r="A7" s="79" t="s">
        <v>17</v>
      </c>
      <c r="B7" s="78" t="s">
        <v>58</v>
      </c>
      <c r="C7" s="17">
        <v>2023</v>
      </c>
      <c r="D7" s="19">
        <v>23000000</v>
      </c>
      <c r="E7" s="5">
        <v>765000000</v>
      </c>
      <c r="F7" s="5">
        <v>22000000</v>
      </c>
      <c r="G7" s="5">
        <v>1158000000</v>
      </c>
      <c r="H7" s="4" cm="1">
        <f t="array" aca="1" ref="H7" ca="1">G7/INDIRECT("EUR!$B$30")</f>
        <v>1178681139.2696247</v>
      </c>
      <c r="I7" s="9">
        <v>3976</v>
      </c>
      <c r="J7" s="11">
        <v>12720</v>
      </c>
      <c r="K7" s="12">
        <v>188.78</v>
      </c>
      <c r="L7" s="13">
        <v>6</v>
      </c>
      <c r="M7" s="10">
        <v>61</v>
      </c>
      <c r="N7" s="26">
        <f>LOG((D7+E7)/(F7+E7)+1,V$3)</f>
        <v>118.73433380013812</v>
      </c>
      <c r="O7" s="14">
        <f ca="1">LOG(I7*H7/J7^2,W$3)</f>
        <v>134.31242306153308</v>
      </c>
      <c r="P7" s="58">
        <f>LOG(K7/J7+1,X$3)</f>
        <v>586.52575001333514</v>
      </c>
      <c r="Q7" s="60">
        <f>LOG(L7/M7/J7+1,Y$3)</f>
        <v>128.26158903533721</v>
      </c>
      <c r="R7" s="14">
        <f ca="1">((N7-$V$6)*((V$8+W$8)/2/V$8)+(O7-$V$6)*((V$8+W$8)/2/W$8)+$V$6*2)/2</f>
        <v>129.61675801010199</v>
      </c>
      <c r="S7" s="58">
        <f ca="1">(R7*2+(P7-$V$6)*((Z$8*2+X$8)/3/X$8)+$V$6)/3</f>
        <v>185.15966392168187</v>
      </c>
      <c r="T7" s="59">
        <f ca="1">(R7*2+(Q7-$V$6)*((Z$8*2+Y$8)/3/Y$8)+$V$6)/3</f>
        <v>123.0754726190779</v>
      </c>
      <c r="U7" s="60">
        <f ca="1">(S7+T7)/2</f>
        <v>154.11756827037988</v>
      </c>
      <c r="V7" s="82" t="s">
        <v>363</v>
      </c>
      <c r="W7" s="83"/>
      <c r="X7" s="83"/>
      <c r="Y7" s="83"/>
      <c r="Z7" s="83"/>
      <c r="AA7" s="83"/>
      <c r="AB7" s="83"/>
      <c r="AC7" s="83"/>
    </row>
    <row r="8" spans="1:30">
      <c r="A8" s="79" t="s">
        <v>17</v>
      </c>
      <c r="B8" s="78" t="s">
        <v>59</v>
      </c>
      <c r="C8" s="17">
        <v>2023</v>
      </c>
      <c r="D8" s="19">
        <v>132000000</v>
      </c>
      <c r="E8" s="5">
        <v>1365000000</v>
      </c>
      <c r="F8" s="5">
        <v>37000000</v>
      </c>
      <c r="G8" s="5">
        <v>1956000000</v>
      </c>
      <c r="H8" s="4" cm="1">
        <f t="array" aca="1" ref="H8" ca="1">G8/INDIRECT("EUR!$B$30")</f>
        <v>1990932908.8181226</v>
      </c>
      <c r="I8" s="9">
        <v>7447</v>
      </c>
      <c r="J8" s="11">
        <v>25022</v>
      </c>
      <c r="K8" s="12">
        <v>346.55</v>
      </c>
      <c r="L8" s="13">
        <v>10</v>
      </c>
      <c r="M8" s="10">
        <v>47</v>
      </c>
      <c r="N8" s="26">
        <f>LOG((D8+E8)/(F8+E8)+1,V$3)</f>
        <v>124.32785250748695</v>
      </c>
      <c r="O8" s="14">
        <f ca="1">LOG(I8*H8/J8^2,W$3)</f>
        <v>131.67923956623122</v>
      </c>
      <c r="P8" s="58">
        <f>LOG(K8/J8+1,X$3)</f>
        <v>547.61436476953304</v>
      </c>
      <c r="Q8" s="60">
        <f>LOG(L8/M8/J8+1,Y$3)</f>
        <v>141.03998953173522</v>
      </c>
      <c r="R8" s="14">
        <f ca="1">((N8-$V$6)*((V$8+W$8)/2/V$8)+(O8-$V$6)*((V$8+W$8)/2/W$8)+$V$6*2)/2</f>
        <v>130.23169623024171</v>
      </c>
      <c r="S8" s="58">
        <f ca="1">(R8*2+(P8-$V$6)*((Z$8*2+X$8)/3/X$8)+$V$6)/3</f>
        <v>180.33784530856141</v>
      </c>
      <c r="T8" s="59">
        <f ca="1">(R8*2+(Q8-$V$6)*((Z$8*2+Y$8)/3/Y$8)+$V$6)/3</f>
        <v>124.9915192139934</v>
      </c>
      <c r="U8" s="60">
        <f ca="1">(S8+T8)/2</f>
        <v>152.66468226127739</v>
      </c>
      <c r="V8" s="73">
        <f t="shared" ref="V8:AC8" si="1">(_xlfn.VAR.P(N:N))^0.5</f>
        <v>28.028579188379275</v>
      </c>
      <c r="W8" s="73">
        <f t="shared" ca="1" si="1"/>
        <v>18.017546452494855</v>
      </c>
      <c r="X8" s="73">
        <f t="shared" si="1"/>
        <v>154.38394848709319</v>
      </c>
      <c r="Y8" s="73">
        <f t="shared" si="1"/>
        <v>533.81331304100559</v>
      </c>
      <c r="Z8" s="73">
        <f t="shared" ca="1" si="1"/>
        <v>16.216703768006695</v>
      </c>
      <c r="AA8" s="73">
        <f t="shared" ca="1" si="1"/>
        <v>27.466659112181798</v>
      </c>
      <c r="AB8" s="73">
        <f t="shared" ca="1" si="1"/>
        <v>66.317929181063676</v>
      </c>
      <c r="AC8" s="73">
        <f t="shared" ca="1" si="1"/>
        <v>40.06830468235794</v>
      </c>
    </row>
    <row r="9" spans="1:30">
      <c r="A9" s="31" t="s">
        <v>321</v>
      </c>
      <c r="B9" s="29" t="s">
        <v>330</v>
      </c>
      <c r="C9" s="53">
        <v>2022</v>
      </c>
      <c r="D9" s="21">
        <v>508771</v>
      </c>
      <c r="E9" s="7">
        <v>110923558</v>
      </c>
      <c r="F9" s="7">
        <v>1081269</v>
      </c>
      <c r="G9" s="7">
        <v>130198981</v>
      </c>
      <c r="H9" s="4">
        <f>G9</f>
        <v>130198981</v>
      </c>
      <c r="I9" s="9">
        <v>551</v>
      </c>
      <c r="J9" s="11">
        <v>2641</v>
      </c>
      <c r="K9" s="12">
        <v>18.95</v>
      </c>
      <c r="L9" s="13">
        <v>2</v>
      </c>
      <c r="M9" s="10">
        <v>27</v>
      </c>
      <c r="N9" s="26">
        <f>LOG((D9+E9)/(F9+E9)+1,V$3)</f>
        <v>118.18769728939225</v>
      </c>
      <c r="O9" s="14">
        <f>LOG(I9*H9/J9^2,W$3)</f>
        <v>120.77704922941068</v>
      </c>
      <c r="P9" s="58">
        <f>LOG(K9/J9+1,X$3)</f>
        <v>284.64826211041247</v>
      </c>
      <c r="Q9" s="60">
        <f>LOG(L9/M9/J9+1,Y$3)</f>
        <v>465.21716569823337</v>
      </c>
      <c r="R9" s="14">
        <f ca="1">((N9-$V$6)*((V$8+W$8)/2/V$8)+(O9-$V$6)*((V$8+W$8)/2/W$8)+$V$6*2)/2</f>
        <v>120.74440938601617</v>
      </c>
      <c r="S9" s="58">
        <f ca="1">(R9*2+(P9-$V$6)*((Z$8*2+X$8)/3/X$8)+$V$6)/3</f>
        <v>138.65623742217142</v>
      </c>
      <c r="T9" s="59">
        <f ca="1">(R9*2+(Q9-$V$6)*((Z$8*2+Y$8)/3/Y$8)+$V$6)/3</f>
        <v>156.87483018839961</v>
      </c>
      <c r="U9" s="60">
        <f ca="1">(S9+T9)/2</f>
        <v>147.76553380528551</v>
      </c>
    </row>
    <row r="10" spans="1:30">
      <c r="A10" s="31" t="s">
        <v>321</v>
      </c>
      <c r="B10" s="29" t="s">
        <v>326</v>
      </c>
      <c r="C10" s="17">
        <v>2021</v>
      </c>
      <c r="D10" s="21">
        <v>100000</v>
      </c>
      <c r="E10" s="7">
        <v>85600000</v>
      </c>
      <c r="F10" s="7">
        <v>1300000</v>
      </c>
      <c r="G10" s="7">
        <v>94900000</v>
      </c>
      <c r="H10" s="4">
        <f>G10</f>
        <v>94900000</v>
      </c>
      <c r="I10" s="9">
        <v>293</v>
      </c>
      <c r="J10" s="11">
        <v>2000</v>
      </c>
      <c r="K10" s="12">
        <v>2.57</v>
      </c>
      <c r="L10" s="13">
        <v>1.2</v>
      </c>
      <c r="M10" s="10">
        <v>14</v>
      </c>
      <c r="N10" s="26">
        <f>LOG((D10+E10)/(F10+E10)+1,V$3)</f>
        <v>117.43990205364499</v>
      </c>
      <c r="O10" s="14">
        <f>LOG(I10*H10/J10^2,W$3)</f>
        <v>115.65518990433611</v>
      </c>
      <c r="P10" s="58">
        <f>LOG(K10/J10+1,X$3)</f>
        <v>51.126425160327344</v>
      </c>
      <c r="Q10" s="60">
        <f>LOG(L10/M10/J10+1,Y$3)</f>
        <v>710.84988867352536</v>
      </c>
      <c r="R10" s="14">
        <f ca="1">((N10-$V$6)*((V$8+W$8)/2/V$8)+(O10-$V$6)*((V$8+W$8)/2/W$8)+$V$6*2)/2</f>
        <v>117.16489439415105</v>
      </c>
      <c r="S10" s="58">
        <f ca="1">(R10*2+(P10-$V$6)*((Z$8*2+X$8)/3/X$8)+$V$6)/3</f>
        <v>104.87203283832389</v>
      </c>
      <c r="T10" s="59">
        <f ca="1">(R10*2+(Q10-$V$6)*((Z$8*2+Y$8)/3/Y$8)+$V$6)/3</f>
        <v>183.4392497444081</v>
      </c>
      <c r="U10" s="60">
        <f ca="1">(S10+T10)/2</f>
        <v>144.15564129136601</v>
      </c>
    </row>
    <row r="11" spans="1:30">
      <c r="A11" s="79" t="s">
        <v>15</v>
      </c>
      <c r="B11" s="78" t="s">
        <v>1</v>
      </c>
      <c r="C11" s="53">
        <v>2023</v>
      </c>
      <c r="D11" s="20">
        <v>132400000</v>
      </c>
      <c r="E11" s="6">
        <v>207600000</v>
      </c>
      <c r="F11" s="6">
        <v>390100000</v>
      </c>
      <c r="G11" s="6">
        <v>2518300000</v>
      </c>
      <c r="H11" s="4" cm="1">
        <f t="array" aca="1" ref="H11" ca="1">G11/INDIRECT("EUR!$B$48")</f>
        <v>2935639288.1165071</v>
      </c>
      <c r="I11" s="9">
        <v>5515</v>
      </c>
      <c r="J11" s="11">
        <v>22610</v>
      </c>
      <c r="K11" s="12">
        <v>366.52</v>
      </c>
      <c r="L11" s="13">
        <v>3.2</v>
      </c>
      <c r="M11" s="10">
        <v>48</v>
      </c>
      <c r="N11" s="26">
        <f>LOG((D11+E11)/(F11+E11)+1,V$3)</f>
        <v>77.07165744609118</v>
      </c>
      <c r="O11" s="14">
        <f ca="1">LOG(I11*H11/J11^2,W$3)</f>
        <v>135.479747292958</v>
      </c>
      <c r="P11" s="58">
        <f>LOG(K11/J11+1,X$3)</f>
        <v>640.20900162136297</v>
      </c>
      <c r="Q11" s="60">
        <f>LOG(L11/M11/J11+1,Y$3)</f>
        <v>48.90705696827164</v>
      </c>
      <c r="R11" s="14">
        <f ca="1">((N11-$V$6)*((V$8+W$8)/2/V$8)+(O11-$V$6)*((V$8+W$8)/2/W$8)+$V$6*2)/2</f>
        <v>113.25141984546961</v>
      </c>
      <c r="S11" s="58">
        <f ca="1">(R11*2+(P11-$V$6)*((Z$8*2+X$8)/3/X$8)+$V$6)/3</f>
        <v>181.46734712375692</v>
      </c>
      <c r="T11" s="59">
        <f ca="1">(R11*2+(Q11-$V$6)*((Z$8*2+Y$8)/3/Y$8)+$V$6)/3</f>
        <v>102.81236367655043</v>
      </c>
      <c r="U11" s="60">
        <f ca="1">(S11+T11)/2</f>
        <v>142.13985540015369</v>
      </c>
    </row>
    <row r="12" spans="1:30">
      <c r="A12" s="31" t="s">
        <v>321</v>
      </c>
      <c r="B12" s="29" t="s">
        <v>333</v>
      </c>
      <c r="C12" s="53">
        <v>2022</v>
      </c>
      <c r="D12" s="21"/>
      <c r="E12" s="7">
        <v>128755388</v>
      </c>
      <c r="F12" s="7">
        <v>28000</v>
      </c>
      <c r="G12" s="7">
        <v>153265529</v>
      </c>
      <c r="H12" s="4">
        <f>G12</f>
        <v>153265529</v>
      </c>
      <c r="I12" s="9">
        <v>548</v>
      </c>
      <c r="J12" s="11">
        <v>2426</v>
      </c>
      <c r="K12" s="12">
        <v>14.13</v>
      </c>
      <c r="L12" s="13">
        <v>1.6</v>
      </c>
      <c r="M12" s="10">
        <v>30</v>
      </c>
      <c r="N12" s="26">
        <f>LOG((D12+E12)/(F12+E12)+1,V$3)</f>
        <v>118.60703292641695</v>
      </c>
      <c r="O12" s="14">
        <f>LOG(I12*H12/J12^2,W$3)</f>
        <v>125.05822804053892</v>
      </c>
      <c r="P12" s="58">
        <f>LOG(K12/J12+1,X$3)</f>
        <v>231.21225830324568</v>
      </c>
      <c r="Q12" s="60">
        <f>LOG(L12/M12/J12+1,Y$3)</f>
        <v>364.64238536412972</v>
      </c>
      <c r="R12" s="14">
        <f ca="1">((N12-$V$6)*((V$8+W$8)/2/V$8)+(O12-$V$6)*((V$8+W$8)/2/W$8)+$V$6*2)/2</f>
        <v>123.65190732273733</v>
      </c>
      <c r="S12" s="58">
        <f ca="1">(R12*2+(P12-$V$6)*((Z$8*2+X$8)/3/X$8)+$V$6)/3</f>
        <v>133.40990410190366</v>
      </c>
      <c r="T12" s="59">
        <f ca="1">(R12*2+(Q12-$V$6)*((Z$8*2+Y$8)/3/Y$8)+$V$6)/3</f>
        <v>146.95921784153848</v>
      </c>
      <c r="U12" s="60">
        <f ca="1">(S12+T12)/2</f>
        <v>140.18456097172106</v>
      </c>
    </row>
    <row r="13" spans="1:30">
      <c r="A13" s="79" t="s">
        <v>18</v>
      </c>
      <c r="B13" s="78" t="s">
        <v>77</v>
      </c>
      <c r="C13" s="17">
        <v>2022</v>
      </c>
      <c r="D13" s="21"/>
      <c r="E13" s="7">
        <v>285000000</v>
      </c>
      <c r="F13" s="7">
        <v>28500000</v>
      </c>
      <c r="G13" s="7">
        <v>432200000</v>
      </c>
      <c r="H13" s="4">
        <f>G13</f>
        <v>432200000</v>
      </c>
      <c r="I13" s="9">
        <v>2068.83</v>
      </c>
      <c r="J13" s="11">
        <v>12493</v>
      </c>
      <c r="K13" s="12">
        <v>21.01</v>
      </c>
      <c r="L13" s="13">
        <v>1</v>
      </c>
      <c r="M13" s="10">
        <v>2</v>
      </c>
      <c r="N13" s="26">
        <f>LOG((D13+E13)/(F13+E13)+1,V$3)</f>
        <v>110.66417423722687</v>
      </c>
      <c r="O13" s="14">
        <f>LOG(I13*H13/J13^2,W$3)</f>
        <v>113.12666584567175</v>
      </c>
      <c r="P13" s="58">
        <f>LOG(K13/J13+1,X$3)</f>
        <v>66.898374744121554</v>
      </c>
      <c r="Q13" s="60">
        <f>LOG(L13/M13/J13+1,Y$3)</f>
        <v>663.83258267228507</v>
      </c>
      <c r="R13" s="14">
        <f ca="1">((N13-$V$6)*((V$8+W$8)/2/V$8)+(O13-$V$6)*((V$8+W$8)/2/W$8)+$V$6*2)/2</f>
        <v>112.76656509753595</v>
      </c>
      <c r="S13" s="58">
        <f ca="1">(R13*2+(P13-$V$6)*((Z$8*2+X$8)/3/X$8)+$V$6)/3</f>
        <v>104.06040935614453</v>
      </c>
      <c r="T13" s="59">
        <f ca="1">(R13*2+(Q13-$V$6)*((Z$8*2+Y$8)/3/Y$8)+$V$6)/3</f>
        <v>174.96547670614873</v>
      </c>
      <c r="U13" s="60">
        <f ca="1">(S13+T13)/2</f>
        <v>139.51294303114662</v>
      </c>
      <c r="AC13" s="74"/>
    </row>
    <row r="14" spans="1:30">
      <c r="A14" s="79" t="s">
        <v>15</v>
      </c>
      <c r="B14" s="78" t="s">
        <v>0</v>
      </c>
      <c r="C14" s="17">
        <v>2023</v>
      </c>
      <c r="D14" s="20">
        <v>183700000</v>
      </c>
      <c r="E14" s="6">
        <v>229200000</v>
      </c>
      <c r="F14" s="6">
        <v>504200000</v>
      </c>
      <c r="G14" s="6">
        <v>2924700000</v>
      </c>
      <c r="H14" s="4" cm="1">
        <f t="array" aca="1" ref="H14" ca="1">G14/INDIRECT("EUR!$B$48")</f>
        <v>3409388963.1713252</v>
      </c>
      <c r="I14" s="9">
        <v>6580</v>
      </c>
      <c r="J14" s="11">
        <v>27290</v>
      </c>
      <c r="K14" s="12">
        <v>378.45</v>
      </c>
      <c r="L14" s="13">
        <v>3.6</v>
      </c>
      <c r="M14" s="10">
        <v>50</v>
      </c>
      <c r="N14" s="26">
        <f>LOG((D14+E14)/(F14+E14)+1,V$3)</f>
        <v>76.431980851229085</v>
      </c>
      <c r="O14" s="14">
        <f ca="1">LOG(I14*H14/J14^2,W$3)</f>
        <v>134.82497118101557</v>
      </c>
      <c r="P14" s="58">
        <f>LOG(K14/J14+1,X$3)</f>
        <v>548.317464237428</v>
      </c>
      <c r="Q14" s="60">
        <f>LOG(L14/M14/J14+1,Y$3)</f>
        <v>43.761518065260972</v>
      </c>
      <c r="R14" s="14">
        <f ca="1">((N14-$V$6)*((V$8+W$8)/2/V$8)+(O14-$V$6)*((V$8+W$8)/2/W$8)+$V$6*2)/2</f>
        <v>112.57035938733935</v>
      </c>
      <c r="S14" s="58">
        <f ca="1">(R14*2+(P14-$V$6)*((Z$8*2+X$8)/3/X$8)+$V$6)/3</f>
        <v>168.65815503014539</v>
      </c>
      <c r="T14" s="59">
        <f ca="1">(R14*2+(Q14-$V$6)*((Z$8*2+Y$8)/3/Y$8)+$V$6)/3</f>
        <v>101.75185988822523</v>
      </c>
      <c r="U14" s="60">
        <f ca="1">(S14+T14)/2</f>
        <v>135.20500745918531</v>
      </c>
    </row>
    <row r="15" spans="1:30">
      <c r="A15" s="71" t="s">
        <v>20</v>
      </c>
      <c r="B15" s="70" t="s">
        <v>63</v>
      </c>
      <c r="C15" s="53">
        <v>2022</v>
      </c>
      <c r="D15" s="18"/>
      <c r="E15" s="3">
        <v>2802082000</v>
      </c>
      <c r="F15" s="3">
        <v>85816000</v>
      </c>
      <c r="G15" s="3">
        <v>5801215000</v>
      </c>
      <c r="H15" s="4" cm="1">
        <f t="array" aca="1" ref="H15" ca="1">G15/INDIRECT("EUR!$B$39")</f>
        <v>777668092.94190145</v>
      </c>
      <c r="I15" s="9">
        <v>3382</v>
      </c>
      <c r="J15" s="11">
        <v>9957</v>
      </c>
      <c r="K15" s="12">
        <v>77.959999999999994</v>
      </c>
      <c r="L15" s="13">
        <v>1.6</v>
      </c>
      <c r="M15" s="10">
        <v>22</v>
      </c>
      <c r="N15" s="26">
        <f>LOG((D15+E15)/(F15+E15)+1,V$3)</f>
        <v>116.06377486573192</v>
      </c>
      <c r="O15" s="14">
        <f ca="1">LOG(I15*H15/J15^2,W$3)</f>
        <v>133.16379169620978</v>
      </c>
      <c r="P15" s="58">
        <f>LOG(K15/J15+1,X$3)</f>
        <v>310.50588648014798</v>
      </c>
      <c r="Q15" s="60">
        <f>LOG(L15/M15/J15+1,Y$3)</f>
        <v>121.15217068839328</v>
      </c>
      <c r="R15" s="14">
        <f ca="1">((N15-$V$6)*((V$8+W$8)/2/V$8)+(O15-$V$6)*((V$8+W$8)/2/W$8)+$V$6*2)/2</f>
        <v>127.78607268542432</v>
      </c>
      <c r="S15" s="58">
        <f ca="1">(R15*2+(P15-$V$6)*((Z$8*2+X$8)/3/X$8)+$V$6)/3</f>
        <v>146.82733136866523</v>
      </c>
      <c r="T15" s="59">
        <f ca="1">(R15*2+(Q15-$V$6)*((Z$8*2+Y$8)/3/Y$8)+$V$6)/3</f>
        <v>121.01708550291937</v>
      </c>
      <c r="U15" s="60">
        <f ca="1">(S15+T15)/2</f>
        <v>133.9222084357923</v>
      </c>
      <c r="X15"/>
      <c r="Y15"/>
    </row>
    <row r="16" spans="1:30">
      <c r="A16" s="68" t="s">
        <v>17</v>
      </c>
      <c r="B16" s="78" t="s">
        <v>35</v>
      </c>
      <c r="C16" s="17">
        <v>2022</v>
      </c>
      <c r="D16" s="19">
        <v>14372360</v>
      </c>
      <c r="E16" s="5">
        <v>509643762</v>
      </c>
      <c r="F16" s="5"/>
      <c r="G16" s="5">
        <v>751869907</v>
      </c>
      <c r="H16" s="4" cm="1">
        <f t="array" aca="1" ref="H16" ca="1">G16/INDIRECT("EUR!$B$30")</f>
        <v>765297822.59525633</v>
      </c>
      <c r="I16" s="9">
        <v>5417</v>
      </c>
      <c r="J16" s="11">
        <v>12896</v>
      </c>
      <c r="K16" s="12">
        <v>100.26</v>
      </c>
      <c r="N16" s="26">
        <f>LOG((D16+E16)/(F16+E16)+1,V$3)</f>
        <v>121.02193454288533</v>
      </c>
      <c r="O16" s="14">
        <f ca="1">LOG(I16*H16/J16^2,W$3)</f>
        <v>132.35007869471067</v>
      </c>
      <c r="P16" s="58">
        <f>LOG(K16/J16+1,X$3)</f>
        <v>308.32666942762216</v>
      </c>
      <c r="Q16" s="60">
        <v>0</v>
      </c>
      <c r="R16" s="14">
        <f ca="1">((N16-$V$6)*((V$8+W$8)/2/V$8)+(O16-$V$6)*((V$8+W$8)/2/W$8)+$V$6*2)/2</f>
        <v>129.30253647125502</v>
      </c>
      <c r="S16" s="58">
        <f ca="1">(R16*2+(P16-$V$6)*((Z$8*2+X$8)/3/X$8)+$V$6)/3</f>
        <v>147.54530355841112</v>
      </c>
      <c r="T16" s="59">
        <f ca="1">(R16*2+(Q16-$V$6)*((Z$8*2+Y$8)/3/Y$8)+$V$6)/3</f>
        <v>107.74882476663224</v>
      </c>
      <c r="U16" s="60">
        <f ca="1">(S16+T16)/2</f>
        <v>127.64706416252167</v>
      </c>
    </row>
    <row r="17" spans="1:21">
      <c r="A17" s="31" t="s">
        <v>317</v>
      </c>
      <c r="B17" s="29" t="s">
        <v>316</v>
      </c>
      <c r="C17" s="53">
        <v>2022</v>
      </c>
      <c r="D17" s="21"/>
      <c r="E17" s="7">
        <v>236100000</v>
      </c>
      <c r="F17" s="7"/>
      <c r="G17" s="7">
        <v>328700000</v>
      </c>
      <c r="H17" s="4">
        <f>G17</f>
        <v>328700000</v>
      </c>
      <c r="I17" s="9">
        <v>1240</v>
      </c>
      <c r="J17" s="11">
        <v>7267</v>
      </c>
      <c r="K17" s="12">
        <v>17.690000000000001</v>
      </c>
      <c r="L17" s="13">
        <v>1.3</v>
      </c>
      <c r="M17" s="10">
        <v>9</v>
      </c>
      <c r="N17" s="57">
        <f>LOG((D17+E17)/(F17+E17)+1,V$3)</f>
        <v>118.62563857863756</v>
      </c>
      <c r="O17" s="14">
        <f>LOG(I17*H17/J17^2,W$3)</f>
        <v>117.02295413297379</v>
      </c>
      <c r="P17" s="58">
        <f>LOG(K17/J17+1,X$3)</f>
        <v>96.797868184756069</v>
      </c>
      <c r="Q17" s="60">
        <f>LOG(L17/M17/J17+1,Y$3)</f>
        <v>329.6896835724587</v>
      </c>
      <c r="R17" s="14">
        <f ca="1">((N17-$V$6)*((V$8+W$8)/2/V$8)+(O17-$V$6)*((V$8+W$8)/2/W$8)+$V$6*2)/2</f>
        <v>118.52575833915697</v>
      </c>
      <c r="S17" s="58">
        <f ca="1">(R17*2+(P17-$V$6)*((Z$8*2+X$8)/3/X$8)+$V$6)/3</f>
        <v>111.9199672775738</v>
      </c>
      <c r="T17" s="59">
        <f ca="1">(R17*2+(Q17-$V$6)*((Z$8*2+Y$8)/3/Y$8)+$V$6)/3</f>
        <v>139.42219000539606</v>
      </c>
      <c r="U17" s="60">
        <f ca="1">(S17+T17)/2</f>
        <v>125.67107864148494</v>
      </c>
    </row>
    <row r="18" spans="1:21">
      <c r="A18" s="31" t="s">
        <v>378</v>
      </c>
      <c r="B18" s="29" t="s">
        <v>380</v>
      </c>
      <c r="C18" s="53">
        <v>2022</v>
      </c>
      <c r="D18" s="21"/>
      <c r="E18" s="7">
        <v>528648658.61000001</v>
      </c>
      <c r="F18" s="7">
        <v>2959181</v>
      </c>
      <c r="G18" s="7">
        <v>656372190.25999999</v>
      </c>
      <c r="H18" s="4">
        <f>G18</f>
        <v>656372190.25999999</v>
      </c>
      <c r="I18" s="9">
        <v>6382</v>
      </c>
      <c r="J18" s="11">
        <v>8297</v>
      </c>
      <c r="K18" s="12">
        <v>42.55</v>
      </c>
      <c r="N18" s="26">
        <f>LOG((D18+E18)/(F18+E18)+1,V$3)</f>
        <v>118.14864961148729</v>
      </c>
      <c r="O18" s="14">
        <f>LOG(I18*H18/J18^2,W$3)</f>
        <v>144.01728750968323</v>
      </c>
      <c r="P18" s="58">
        <f>LOG(K18/J18+1,X$3)</f>
        <v>203.65187922667704</v>
      </c>
      <c r="Q18" s="60">
        <v>0</v>
      </c>
      <c r="R18" s="14">
        <f ca="1">((N18-$V$6)*((V$8+W$8)/2/V$8)+(O18-$V$6)*((V$8+W$8)/2/W$8)+$V$6*2)/2</f>
        <v>135.57671652211059</v>
      </c>
      <c r="S18" s="58">
        <f ca="1">(R18*2+(P18-$V$6)*((Z$8*2+X$8)/3/X$8)+$V$6)/3</f>
        <v>137.65418358435161</v>
      </c>
      <c r="T18" s="59">
        <f ca="1">(R18*2+(Q18-$V$6)*((Z$8*2+Y$8)/3/Y$8)+$V$6)/3</f>
        <v>111.93161146720261</v>
      </c>
      <c r="U18" s="60">
        <f ca="1">(S18+T18)/2</f>
        <v>124.79289752577711</v>
      </c>
    </row>
    <row r="19" spans="1:21">
      <c r="A19" s="79" t="s">
        <v>20</v>
      </c>
      <c r="B19" s="78" t="s">
        <v>64</v>
      </c>
      <c r="C19" s="17">
        <v>2022</v>
      </c>
      <c r="D19" s="18"/>
      <c r="E19" s="3">
        <v>5392321000</v>
      </c>
      <c r="F19" s="3">
        <v>91601000</v>
      </c>
      <c r="G19" s="3">
        <v>9640000000</v>
      </c>
      <c r="H19" s="4" cm="1">
        <f t="array" aca="1" ref="H19" ca="1">G19/INDIRECT("EUR!$B$39")</f>
        <v>1292267295.0338731</v>
      </c>
      <c r="I19" s="9">
        <v>5809</v>
      </c>
      <c r="J19" s="11">
        <v>27380</v>
      </c>
      <c r="K19" s="12">
        <v>207.48</v>
      </c>
      <c r="L19" s="13">
        <v>2</v>
      </c>
      <c r="M19" s="10">
        <v>43</v>
      </c>
      <c r="N19" s="26">
        <f>LOG((D19+E19)/(F19+E19)+1,V$3)</f>
        <v>117.1903079220064</v>
      </c>
      <c r="O19" s="14">
        <f ca="1">LOG(I19*H19/J19^2,W$3)</f>
        <v>120.4267929375256</v>
      </c>
      <c r="P19" s="58">
        <f>LOG(K19/J19+1,X$3)</f>
        <v>300.55479081320567</v>
      </c>
      <c r="Q19" s="60">
        <f>LOG(L19/M19/J19+1,Y$3)</f>
        <v>28.176803192777822</v>
      </c>
      <c r="R19" s="14">
        <f ca="1">((N19-$V$6)*((V$8+W$8)/2/V$8)+(O19-$V$6)*((V$8+W$8)/2/W$8)+$V$6*2)/2</f>
        <v>120.11099357487811</v>
      </c>
      <c r="S19" s="58">
        <f ca="1">(R19*2+(P19-$V$6)*((Z$8*2+X$8)/3/X$8)+$V$6)/3</f>
        <v>140.37265091620981</v>
      </c>
      <c r="T19" s="59">
        <f ca="1">(R19*2+(Q19-$V$6)*((Z$8*2+Y$8)/3/Y$8)+$V$6)/3</f>
        <v>104.94210375279874</v>
      </c>
      <c r="U19" s="60">
        <f ca="1">(S19+T19)/2</f>
        <v>122.65737733450428</v>
      </c>
    </row>
    <row r="20" spans="1:21">
      <c r="A20" s="79" t="s">
        <v>17</v>
      </c>
      <c r="B20" s="78" t="s">
        <v>70</v>
      </c>
      <c r="C20" s="17">
        <v>2023</v>
      </c>
      <c r="D20" s="19">
        <v>3581000</v>
      </c>
      <c r="E20" s="5">
        <v>987439000</v>
      </c>
      <c r="F20" s="5">
        <v>33702000</v>
      </c>
      <c r="G20" s="5">
        <v>1570476000</v>
      </c>
      <c r="H20" s="4" cm="1">
        <f t="array" aca="1" ref="H20" ca="1">G20/INDIRECT("EUR!$B$30")</f>
        <v>1598523696.7837679</v>
      </c>
      <c r="I20" s="9">
        <v>4540</v>
      </c>
      <c r="J20" s="11">
        <v>27895</v>
      </c>
      <c r="K20" s="12">
        <v>142.5</v>
      </c>
      <c r="L20" s="13">
        <v>1.9</v>
      </c>
      <c r="M20" s="10">
        <v>12</v>
      </c>
      <c r="N20" s="26">
        <f>LOG((D20+E20)/(F20+E20)+1,V$3)</f>
        <v>116.08273861917675</v>
      </c>
      <c r="O20" s="14">
        <f ca="1">LOG(I20*H20/J20^2,W$3)</f>
        <v>119.4976967812118</v>
      </c>
      <c r="P20" s="58">
        <f>LOG(K20/J20+1,X$3)</f>
        <v>202.86295757036291</v>
      </c>
      <c r="Q20" s="60">
        <f>LOG(L20/M20/J20+1,Y$3)</f>
        <v>94.147490370318636</v>
      </c>
      <c r="R20" s="14">
        <f ca="1">((N20-$V$6)*((V$8+W$8)/2/V$8)+(O20-$V$6)*((V$8+W$8)/2/W$8)+$V$6*2)/2</f>
        <v>119.0625014257905</v>
      </c>
      <c r="S20" s="58">
        <f ca="1">(R20*2+(P20-$V$6)*((Z$8*2+X$8)/3/X$8)+$V$6)/3</f>
        <v>126.53863346423195</v>
      </c>
      <c r="T20" s="59">
        <f ca="1">(R20*2+(Q20-$V$6)*((Z$8*2+Y$8)/3/Y$8)+$V$6)/3</f>
        <v>112.01854582036724</v>
      </c>
      <c r="U20" s="60">
        <f ca="1">(S20+T20)/2</f>
        <v>119.27858964229959</v>
      </c>
    </row>
    <row r="21" spans="1:21">
      <c r="A21" s="79" t="s">
        <v>20</v>
      </c>
      <c r="B21" s="29" t="s">
        <v>57</v>
      </c>
      <c r="C21" s="17">
        <v>2022</v>
      </c>
      <c r="D21" s="18"/>
      <c r="E21" s="3">
        <v>302021000</v>
      </c>
      <c r="F21" s="3">
        <v>8434000</v>
      </c>
      <c r="G21" s="3">
        <v>392998000</v>
      </c>
      <c r="H21" s="4" cm="1">
        <f t="array" aca="1" ref="H21" ca="1">G21/INDIRECT("EUR!$B$39")</f>
        <v>52682413.113456644</v>
      </c>
      <c r="I21" s="9">
        <v>275</v>
      </c>
      <c r="J21" s="11">
        <v>1851</v>
      </c>
      <c r="K21" s="12">
        <v>0.37</v>
      </c>
      <c r="L21" s="13">
        <v>2</v>
      </c>
      <c r="M21" s="10">
        <v>46</v>
      </c>
      <c r="N21" s="26">
        <f>LOG((D21+E21)/(F21+E21)+1,V$3)</f>
        <v>116.28505340669045</v>
      </c>
      <c r="O21" s="14">
        <f ca="1">LOG(I21*H21/J21^2,W$3)</f>
        <v>109.15645866664289</v>
      </c>
      <c r="P21" s="58">
        <v>0.37</v>
      </c>
      <c r="Q21" s="60">
        <f>LOG(L21/M21/J21+1,Y$3)</f>
        <v>389.6051023658498</v>
      </c>
      <c r="R21" s="14">
        <f ca="1">((N21-$V$6)*((V$8+W$8)/2/V$8)+(O21-$V$6)*((V$8+W$8)/2/W$8)+$V$6*2)/2</f>
        <v>112.53850703958666</v>
      </c>
      <c r="S21" s="58">
        <f ca="1">(R21*2+(P21-$V$6)*((Z$8*2+X$8)/3/X$8)+$V$6)/3</f>
        <v>94.963388429565953</v>
      </c>
      <c r="T21" s="59">
        <f ca="1">(R21*2+(Q21-$V$6)*((Z$8*2+Y$8)/3/Y$8)+$V$6)/3</f>
        <v>142.49243995774791</v>
      </c>
      <c r="U21" s="60">
        <f ca="1">(S21+T21)/2</f>
        <v>118.72791419365693</v>
      </c>
    </row>
    <row r="22" spans="1:21">
      <c r="A22" s="79" t="s">
        <v>14</v>
      </c>
      <c r="B22" s="78" t="s">
        <v>71</v>
      </c>
      <c r="C22" s="17">
        <v>2022</v>
      </c>
      <c r="D22" s="21"/>
      <c r="E22" s="7">
        <v>445684557</v>
      </c>
      <c r="F22" s="7">
        <v>103976679</v>
      </c>
      <c r="G22" s="7">
        <v>715010067</v>
      </c>
      <c r="H22" s="4">
        <f>G22</f>
        <v>715010067</v>
      </c>
      <c r="I22" s="9">
        <v>2268</v>
      </c>
      <c r="J22" s="11">
        <v>12739</v>
      </c>
      <c r="K22" s="12">
        <v>62.3</v>
      </c>
      <c r="L22" s="13">
        <v>1.3</v>
      </c>
      <c r="M22" s="10">
        <v>12</v>
      </c>
      <c r="N22" s="26">
        <f>LOG((D22+E22)/(F22+E22)+1,V$3)</f>
        <v>101.62125592499059</v>
      </c>
      <c r="O22" s="14">
        <f>LOG(I22*H22/J22^2,W$3)</f>
        <v>120.39963132850949</v>
      </c>
      <c r="P22" s="58">
        <f>LOG(K22/J22+1,X$3)</f>
        <v>194.22900883679225</v>
      </c>
      <c r="Q22" s="60">
        <f>LOG(L22/M22/J22+1,Y$3)</f>
        <v>141.05513898755501</v>
      </c>
      <c r="R22" s="14">
        <f ca="1">((N22-$V$6)*((V$8+W$8)/2/V$8)+(O22-$V$6)*((V$8+W$8)/2/W$8)+$V$6*2)/2</f>
        <v>113.69932245871234</v>
      </c>
      <c r="S22" s="58">
        <f ca="1">(R22*2+(P22-$V$6)*((Z$8*2+X$8)/3/X$8)+$V$6)/3</f>
        <v>121.80231497515331</v>
      </c>
      <c r="T22" s="59">
        <f ca="1">(R22*2+(Q22-$V$6)*((Z$8*2+Y$8)/3/Y$8)+$V$6)/3</f>
        <v>113.97172224473377</v>
      </c>
      <c r="U22" s="60">
        <f ca="1">(S22+T22)/2</f>
        <v>117.88701860994354</v>
      </c>
    </row>
    <row r="23" spans="1:21">
      <c r="A23" s="31" t="s">
        <v>321</v>
      </c>
      <c r="B23" s="29" t="s">
        <v>327</v>
      </c>
      <c r="C23" s="51">
        <v>2024</v>
      </c>
      <c r="D23" s="20" t="s">
        <v>307</v>
      </c>
      <c r="E23" s="6" t="s">
        <v>307</v>
      </c>
      <c r="F23" s="6" t="s">
        <v>307</v>
      </c>
      <c r="G23" s="6" t="s">
        <v>307</v>
      </c>
      <c r="H23" s="4" t="str">
        <f>G23</f>
        <v>*</v>
      </c>
      <c r="I23" s="9">
        <v>96</v>
      </c>
      <c r="J23" s="11">
        <v>498</v>
      </c>
      <c r="K23" s="12">
        <v>5.36</v>
      </c>
      <c r="N23" s="50">
        <f>$V$6</f>
        <v>100</v>
      </c>
      <c r="O23" s="46">
        <f>$V$6</f>
        <v>100</v>
      </c>
      <c r="P23" s="58">
        <f>LOG(K23/J23+1,X$3)</f>
        <v>426.21612706569732</v>
      </c>
      <c r="Q23" s="60">
        <v>0</v>
      </c>
      <c r="R23" s="14">
        <f ca="1">((N23-$V$6)*((V$8+W$8)/2/V$8)+(O23-$V$6)*((V$8+W$8)/2/W$8)+$V$6*2)/2</f>
        <v>100</v>
      </c>
      <c r="S23" s="58">
        <f ca="1">(R23*2+(P23-$V$6)*((Z$8*2+X$8)/3/X$8)+$V$6)/3</f>
        <v>143.86094607181141</v>
      </c>
      <c r="T23" s="59">
        <f ca="1">(R23*2+(Q23-$V$6)*((Z$8*2+Y$8)/3/Y$8)+$V$6)/3</f>
        <v>88.213800452462223</v>
      </c>
      <c r="U23" s="60">
        <f ca="1">(S23+T23)/2</f>
        <v>116.03737326213681</v>
      </c>
    </row>
    <row r="24" spans="1:21">
      <c r="A24" s="79" t="s">
        <v>17</v>
      </c>
      <c r="B24" s="78" t="s">
        <v>36</v>
      </c>
      <c r="C24" s="53">
        <v>2023</v>
      </c>
      <c r="D24" s="19">
        <v>3158729</v>
      </c>
      <c r="E24" s="5">
        <v>679383671</v>
      </c>
      <c r="F24" s="5"/>
      <c r="G24" s="5">
        <v>825582486</v>
      </c>
      <c r="H24" s="4" cm="1">
        <f t="array" aca="1" ref="H24" ca="1">G24/INDIRECT("EUR!$B$30")</f>
        <v>840326861.10494733</v>
      </c>
      <c r="I24" s="9">
        <v>3038.9</v>
      </c>
      <c r="J24" s="11">
        <v>18261</v>
      </c>
      <c r="K24" s="12">
        <v>104.12</v>
      </c>
      <c r="N24" s="26">
        <f>LOG((D24+E24)/(F24+E24)+1,V$3)</f>
        <v>119.0230277746106</v>
      </c>
      <c r="O24" s="14">
        <f ca="1">LOG(I24*H24/J24^2,W$3)</f>
        <v>116.92074103269886</v>
      </c>
      <c r="P24" s="58">
        <f>LOG(K24/J24+1,X$3)</f>
        <v>226.35786838469272</v>
      </c>
      <c r="Q24" s="60">
        <v>0</v>
      </c>
      <c r="R24" s="14">
        <f ca="1">((N24-$V$6)*((V$8+W$8)/2/V$8)+(O24-$V$6)*((V$8+W$8)/2/W$8)+$V$6*2)/2</f>
        <v>118.6236641954977</v>
      </c>
      <c r="S24" s="58">
        <f ca="1">(R24*2+(P24-$V$6)*((Z$8*2+X$8)/3/X$8)+$V$6)/3</f>
        <v>129.40505161717462</v>
      </c>
      <c r="T24" s="59">
        <f ca="1">(R24*2+(Q24-$V$6)*((Z$8*2+Y$8)/3/Y$8)+$V$6)/3</f>
        <v>100.62957658279402</v>
      </c>
      <c r="U24" s="60">
        <f ca="1">(S24+T24)/2</f>
        <v>115.01731409998432</v>
      </c>
    </row>
    <row r="25" spans="1:21">
      <c r="A25" s="79" t="s">
        <v>20</v>
      </c>
      <c r="B25" s="78" t="s">
        <v>66</v>
      </c>
      <c r="C25" s="53">
        <v>2022</v>
      </c>
      <c r="D25" s="18"/>
      <c r="E25" s="3">
        <v>4234471000</v>
      </c>
      <c r="F25" s="3">
        <v>64976000</v>
      </c>
      <c r="G25" s="3">
        <v>7316000000</v>
      </c>
      <c r="H25" s="4" cm="1">
        <f t="array" aca="1" ref="H25" ca="1">G25/INDIRECT("EUR!$B$39")</f>
        <v>980728996.93649542</v>
      </c>
      <c r="I25" s="9">
        <v>4846</v>
      </c>
      <c r="J25" s="11">
        <v>26090</v>
      </c>
      <c r="K25" s="12">
        <v>125.28</v>
      </c>
      <c r="L25" s="13">
        <v>2.8</v>
      </c>
      <c r="M25" s="10">
        <v>33</v>
      </c>
      <c r="N25" s="26">
        <f>LOG((D25+E25)/(F25+E25)+1,V$3)</f>
        <v>117.3275345346441</v>
      </c>
      <c r="O25" s="14">
        <f ca="1">LOG(I25*H25/J25^2,W$3)</f>
        <v>115.71269809537436</v>
      </c>
      <c r="P25" s="58">
        <f>LOG(K25/J25+1,X$3)</f>
        <v>190.71648069431802</v>
      </c>
      <c r="Q25" s="60">
        <f>LOG(L25/M25/J25+1,Y$3)</f>
        <v>53.942776623553875</v>
      </c>
      <c r="R25" s="14">
        <f ca="1">((N25-$V$6)*((V$8+W$8)/2/V$8)+(O25-$V$6)*((V$8+W$8)/2/W$8)+$V$6*2)/2</f>
        <v>117.15548664599757</v>
      </c>
      <c r="S25" s="58">
        <f ca="1">(R25*2+(P25-$V$6)*((Z$8*2+X$8)/3/X$8)+$V$6)/3</f>
        <v>123.63415223509692</v>
      </c>
      <c r="T25" s="59">
        <f ca="1">(R25*2+(Q25-$V$6)*((Z$8*2+Y$8)/3/Y$8)+$V$6)/3</f>
        <v>106.00859484412855</v>
      </c>
      <c r="U25" s="60">
        <f ca="1">(S25+T25)/2</f>
        <v>114.82137353961274</v>
      </c>
    </row>
    <row r="26" spans="1:21">
      <c r="A26" s="71" t="s">
        <v>15</v>
      </c>
      <c r="B26" s="70" t="s">
        <v>61</v>
      </c>
      <c r="C26" s="53">
        <v>2023</v>
      </c>
      <c r="D26" s="20">
        <v>52000000</v>
      </c>
      <c r="E26" s="6">
        <v>183000000</v>
      </c>
      <c r="F26" s="6">
        <v>452000000</v>
      </c>
      <c r="G26" s="6">
        <v>1269000000</v>
      </c>
      <c r="H26" s="4" cm="1">
        <f t="array" aca="1" ref="H26" ca="1">G26/INDIRECT("EUR!$B$48")</f>
        <v>1479302011.9206796</v>
      </c>
      <c r="I26" s="9">
        <v>4005</v>
      </c>
      <c r="J26" s="11">
        <v>21470</v>
      </c>
      <c r="K26" s="12">
        <v>216.29</v>
      </c>
      <c r="L26" s="13">
        <v>3.6</v>
      </c>
      <c r="M26" s="10">
        <v>53</v>
      </c>
      <c r="N26" s="26">
        <f>LOG((D26+E26)/(F26+E26)+1,V$3)</f>
        <v>53.886741306678623</v>
      </c>
      <c r="O26" s="14">
        <f ca="1">LOG(I26*H26/J26^2,W$3)</f>
        <v>123.69013427971746</v>
      </c>
      <c r="P26" s="58">
        <f>LOG(K26/J26+1,X$3)</f>
        <v>399.06822950064253</v>
      </c>
      <c r="Q26" s="60">
        <f>LOG(L26/M26/J26+1,Y$3)</f>
        <v>52.475657753066073</v>
      </c>
      <c r="R26" s="14">
        <f ca="1">((N26-$V$6)*((V$8+W$8)/2/V$8)+(O26-$V$6)*((V$8+W$8)/2/W$8)+$V$6*2)/2</f>
        <v>96.196751446700205</v>
      </c>
      <c r="S26" s="58">
        <f ca="1">(R26*2+(P26-$V$6)*((Z$8*2+X$8)/3/X$8)+$V$6)/3</f>
        <v>137.67531336025635</v>
      </c>
      <c r="T26" s="59">
        <f ca="1">(R26*2+(Q26-$V$6)*((Z$8*2+Y$8)/3/Y$8)+$V$6)/3</f>
        <v>91.863187153588385</v>
      </c>
      <c r="U26" s="60">
        <f ca="1">(S26+T26)/2</f>
        <v>114.76925025692236</v>
      </c>
    </row>
    <row r="27" spans="1:21">
      <c r="A27" s="31" t="s">
        <v>378</v>
      </c>
      <c r="B27" s="29" t="s">
        <v>385</v>
      </c>
      <c r="C27" s="53">
        <v>2016</v>
      </c>
      <c r="D27" s="21"/>
      <c r="E27" s="7">
        <v>185060210.69999999</v>
      </c>
      <c r="F27" s="7">
        <v>2505766.84</v>
      </c>
      <c r="G27" s="7">
        <v>234261902.68000001</v>
      </c>
      <c r="H27" s="4">
        <f>G27</f>
        <v>234261902.68000001</v>
      </c>
      <c r="I27" s="9">
        <v>1215</v>
      </c>
      <c r="J27" s="11">
        <v>3302</v>
      </c>
      <c r="K27" s="12">
        <v>10.25</v>
      </c>
      <c r="N27" s="26">
        <f>LOG((D27+E27)/(F27+E27)+1,V$3)</f>
        <v>117.47863643395834</v>
      </c>
      <c r="O27" s="14">
        <f>LOG(I27*H27/J27^2,W$3)</f>
        <v>132.95346515001589</v>
      </c>
      <c r="P27" s="58">
        <f>LOG(K27/J27+1,X$3)</f>
        <v>123.39421151711439</v>
      </c>
      <c r="Q27" s="60">
        <v>0</v>
      </c>
      <c r="R27" s="14">
        <f ca="1">((N27-$V$6)*((V$8+W$8)/2/V$8)+(O27-$V$6)*((V$8+W$8)/2/W$8)+$V$6*2)/2</f>
        <v>128.23278707868167</v>
      </c>
      <c r="S27" s="58">
        <f ca="1">(R27*2+(P27-$V$6)*((Z$8*2+X$8)/3/X$8)+$V$6)/3</f>
        <v>121.96729497175812</v>
      </c>
      <c r="T27" s="59">
        <f ca="1">(R27*2+(Q27-$V$6)*((Z$8*2+Y$8)/3/Y$8)+$V$6)/3</f>
        <v>107.03565850491667</v>
      </c>
      <c r="U27" s="60">
        <f ca="1">(S27+T27)/2</f>
        <v>114.5014767383374</v>
      </c>
    </row>
    <row r="28" spans="1:21">
      <c r="A28" s="79" t="s">
        <v>17</v>
      </c>
      <c r="B28" s="78" t="s">
        <v>69</v>
      </c>
      <c r="C28" s="53">
        <v>2022</v>
      </c>
      <c r="D28" s="19"/>
      <c r="E28" s="5">
        <v>75144893.329999998</v>
      </c>
      <c r="F28" s="5">
        <v>15984457.52</v>
      </c>
      <c r="G28" s="5">
        <v>107678803.23</v>
      </c>
      <c r="H28" s="4" cm="1">
        <f t="array" aca="1" ref="H28" ca="1">G28/INDIRECT("EUR!$B$30")</f>
        <v>109601877.77748373</v>
      </c>
      <c r="I28" s="9">
        <v>485.4</v>
      </c>
      <c r="J28" s="11">
        <v>3922</v>
      </c>
      <c r="K28" s="12">
        <v>5.91</v>
      </c>
      <c r="L28" s="13">
        <v>1.4</v>
      </c>
      <c r="M28" s="10">
        <v>18</v>
      </c>
      <c r="N28" s="26">
        <f>LOG((D28+E28)/(F28+E28)+1,V$3)</f>
        <v>102.91687768574737</v>
      </c>
      <c r="O28" s="14">
        <f ca="1">LOG(I28*H28/J28^2,W$3)</f>
        <v>106.52904337072496</v>
      </c>
      <c r="P28" s="58">
        <f>LOG(K28/J28+1,X$3)</f>
        <v>59.947912611385298</v>
      </c>
      <c r="Q28" s="60">
        <f>LOG(L28/M28/J28+1,Y$3)</f>
        <v>328.9331364697735</v>
      </c>
      <c r="R28" s="14">
        <f ca="1">((N28-$V$6)*((V$8+W$8)/2/V$8)+(O28-$V$6)*((V$8+W$8)/2/W$8)+$V$6*2)/2</f>
        <v>105.36943149809629</v>
      </c>
      <c r="S28" s="58">
        <f ca="1">(R28*2+(P28-$V$6)*((Z$8*2+X$8)/3/X$8)+$V$6)/3</f>
        <v>98.194472015395306</v>
      </c>
      <c r="T28" s="59">
        <f ca="1">(R28*2+(Q28-$V$6)*((Z$8*2+Y$8)/3/Y$8)+$V$6)/3</f>
        <v>130.56213729349534</v>
      </c>
      <c r="U28" s="60">
        <f ca="1">(S28+T28)/2</f>
        <v>114.37830465444532</v>
      </c>
    </row>
    <row r="29" spans="1:21">
      <c r="A29" s="79" t="s">
        <v>18</v>
      </c>
      <c r="B29" s="78" t="s">
        <v>67</v>
      </c>
      <c r="C29" s="53">
        <v>2022</v>
      </c>
      <c r="D29" s="21"/>
      <c r="E29" s="7">
        <v>314100000</v>
      </c>
      <c r="F29" s="7">
        <v>28100000</v>
      </c>
      <c r="G29" s="7">
        <v>477800000</v>
      </c>
      <c r="H29" s="4">
        <f>G29</f>
        <v>477800000</v>
      </c>
      <c r="I29" s="9">
        <v>2395.6</v>
      </c>
      <c r="J29" s="11">
        <v>12876</v>
      </c>
      <c r="K29" s="12">
        <v>59.86</v>
      </c>
      <c r="L29" s="13">
        <v>1.6</v>
      </c>
      <c r="M29" s="10">
        <v>26</v>
      </c>
      <c r="N29" s="26">
        <f>LOG((D29+E29)/(F29+E29)+1,V$3)</f>
        <v>111.45064669673812</v>
      </c>
      <c r="O29" s="14">
        <f>LOG(I29*H29/J29^2,W$3)</f>
        <v>115.56562575249625</v>
      </c>
      <c r="P29" s="58">
        <f>LOG(K29/J29+1,X$3)</f>
        <v>184.65852845538518</v>
      </c>
      <c r="Q29" s="60">
        <f>LOG(L29/M29/J29+1,Y$3)</f>
        <v>79.273607130001309</v>
      </c>
      <c r="R29" s="14">
        <f ca="1">((N29-$V$6)*((V$8+W$8)/2/V$8)+(O29-$V$6)*((V$8+W$8)/2/W$8)+$V$6*2)/2</f>
        <v>114.64784263973891</v>
      </c>
      <c r="S29" s="58">
        <f ca="1">(R29*2+(P29-$V$6)*((Z$8*2+X$8)/3/X$8)+$V$6)/3</f>
        <v>121.14787582808093</v>
      </c>
      <c r="T29" s="59">
        <f ca="1">(R29*2+(Q29-$V$6)*((Z$8*2+Y$8)/3/Y$8)+$V$6)/3</f>
        <v>107.32237440382794</v>
      </c>
      <c r="U29" s="60">
        <f ca="1">(S29+T29)/2</f>
        <v>114.23512511595443</v>
      </c>
    </row>
    <row r="30" spans="1:21">
      <c r="A30" s="79" t="s">
        <v>50</v>
      </c>
      <c r="B30" s="78" t="s">
        <v>51</v>
      </c>
      <c r="C30" s="17">
        <v>2023</v>
      </c>
      <c r="D30" s="21">
        <v>4630000</v>
      </c>
      <c r="E30" s="7">
        <v>239000000</v>
      </c>
      <c r="F30" s="7"/>
      <c r="G30" s="7">
        <v>384000000</v>
      </c>
      <c r="H30" s="4">
        <f>G30</f>
        <v>384000000</v>
      </c>
      <c r="I30" s="9">
        <v>3611</v>
      </c>
      <c r="J30" s="11">
        <v>13941</v>
      </c>
      <c r="K30" s="12">
        <v>49.92</v>
      </c>
      <c r="L30" s="13">
        <v>2.2999999999999998</v>
      </c>
      <c r="M30" s="10">
        <v>35</v>
      </c>
      <c r="N30" s="26">
        <f>LOG((D30+E30)/(F30+E30)+1,V$3)</f>
        <v>120.27536263197055</v>
      </c>
      <c r="O30" s="14">
        <f>LOG(I30*H30/J30^2,W$3)</f>
        <v>115.99525589315112</v>
      </c>
      <c r="P30" s="58">
        <f>LOG(K30/J30+1,X$3)</f>
        <v>142.30672685459129</v>
      </c>
      <c r="Q30" s="60">
        <f>LOG(L30/M30/J30+1,Y$3)</f>
        <v>78.185970637286459</v>
      </c>
      <c r="R30" s="14">
        <f ca="1">((N30-$V$6)*((V$8+W$8)/2/V$8)+(O30-$V$6)*((V$8+W$8)/2/W$8)+$V$6*2)/2</f>
        <v>118.54670811669317</v>
      </c>
      <c r="S30" s="58">
        <f ca="1">(R30*2+(P30-$V$6)*((Z$8*2+X$8)/3/X$8)+$V$6)/3</f>
        <v>118.05276554671514</v>
      </c>
      <c r="T30" s="59">
        <f ca="1">(R30*2+(Q30-$V$6)*((Z$8*2+Y$8)/3/Y$8)+$V$6)/3</f>
        <v>109.79342704774756</v>
      </c>
      <c r="U30" s="60">
        <f ca="1">(S30+T30)/2</f>
        <v>113.92309629723135</v>
      </c>
    </row>
    <row r="31" spans="1:21">
      <c r="A31" s="31" t="s">
        <v>26</v>
      </c>
      <c r="B31" s="29" t="s">
        <v>372</v>
      </c>
      <c r="C31" s="17">
        <v>2023</v>
      </c>
      <c r="D31" s="22">
        <v>10531000</v>
      </c>
      <c r="E31" s="8">
        <v>2099194000</v>
      </c>
      <c r="F31" s="8">
        <v>193757000</v>
      </c>
      <c r="G31" s="8">
        <v>4381639000</v>
      </c>
      <c r="H31" s="4" cm="1">
        <f t="array" aca="1" ref="H31" ca="1">G31/INDIRECT("EUR!$B$125")</f>
        <v>382104973.63415432</v>
      </c>
      <c r="I31" s="9">
        <v>1340</v>
      </c>
      <c r="J31" s="11">
        <v>4207</v>
      </c>
      <c r="K31" s="12">
        <v>13.2</v>
      </c>
      <c r="N31" s="57">
        <f>LOG((D31+E31)/(F31+E31)+1,V$3)</f>
        <v>111.64750352141427</v>
      </c>
      <c r="O31" s="14">
        <f ca="1">LOG(I31*H31/J31^2,W$3)</f>
        <v>134.29658859024664</v>
      </c>
      <c r="P31" s="58">
        <f>LOG(K31/J31+1,X$3)</f>
        <v>124.7217412735496</v>
      </c>
      <c r="Q31" s="60">
        <v>0</v>
      </c>
      <c r="R31" s="14">
        <f ca="1">((N31-$V$6)*((V$8+W$8)/2/V$8)+(O31-$V$6)*((V$8+W$8)/2/W$8)+$V$6*2)/2</f>
        <v>126.69603102884824</v>
      </c>
      <c r="S31" s="58">
        <f ca="1">(R31*2+(P31-$V$6)*((Z$8*2+X$8)/3/X$8)+$V$6)/3</f>
        <v>121.12128214796645</v>
      </c>
      <c r="T31" s="59">
        <f ca="1">(R31*2+(Q31-$V$6)*((Z$8*2+Y$8)/3/Y$8)+$V$6)/3</f>
        <v>106.01115447169438</v>
      </c>
      <c r="U31" s="60">
        <f ca="1">(S31+T31)/2</f>
        <v>113.56621830983042</v>
      </c>
    </row>
    <row r="32" spans="1:21">
      <c r="A32" s="31" t="s">
        <v>321</v>
      </c>
      <c r="B32" s="29" t="s">
        <v>346</v>
      </c>
      <c r="C32" s="17">
        <v>2022</v>
      </c>
      <c r="D32" s="21" t="s">
        <v>307</v>
      </c>
      <c r="E32" s="7" t="s">
        <v>307</v>
      </c>
      <c r="F32" s="7" t="s">
        <v>307</v>
      </c>
      <c r="G32" s="7">
        <v>167588000</v>
      </c>
      <c r="H32" s="4">
        <f>G32</f>
        <v>167588000</v>
      </c>
      <c r="I32" s="9">
        <v>2297</v>
      </c>
      <c r="J32" s="11">
        <v>3700</v>
      </c>
      <c r="K32" s="12">
        <v>16.07</v>
      </c>
      <c r="N32" s="50">
        <f>$V$6</f>
        <v>100</v>
      </c>
      <c r="O32" s="14">
        <f>LOG(I32*H32/J32^2,W$3)</f>
        <v>133.92506623174796</v>
      </c>
      <c r="P32" s="58">
        <f>LOG(K32/J32+1,X$3)</f>
        <v>172.54163783560386</v>
      </c>
      <c r="Q32" s="60">
        <v>0</v>
      </c>
      <c r="R32" s="14">
        <f ca="1">((N32-$V$6)*((V$8+W$8)/2/V$8)+(O32-$V$6)*((V$8+W$8)/2/W$8)+$V$6*2)/2</f>
        <v>121.67495261078874</v>
      </c>
      <c r="S32" s="58">
        <f ca="1">(R32*2+(P32-$V$6)*((Z$8*2+X$8)/3/X$8)+$V$6)/3</f>
        <v>124.20345574605578</v>
      </c>
      <c r="T32" s="59">
        <f ca="1">(R32*2+(Q32-$V$6)*((Z$8*2+Y$8)/3/Y$8)+$V$6)/3</f>
        <v>102.6637688596547</v>
      </c>
      <c r="U32" s="60">
        <f ca="1">(S32+T32)/2</f>
        <v>113.43361230285524</v>
      </c>
    </row>
    <row r="33" spans="1:21">
      <c r="A33" s="79" t="s">
        <v>18</v>
      </c>
      <c r="B33" s="78" t="s">
        <v>46</v>
      </c>
      <c r="C33" s="17">
        <v>2022</v>
      </c>
      <c r="D33" s="21"/>
      <c r="E33" s="7">
        <v>422400000</v>
      </c>
      <c r="F33" s="7">
        <v>32800000</v>
      </c>
      <c r="G33" s="7">
        <v>852200000</v>
      </c>
      <c r="H33" s="4">
        <f>G33</f>
        <v>852200000</v>
      </c>
      <c r="I33" s="9">
        <v>3717.1350000000002</v>
      </c>
      <c r="J33" s="11">
        <v>13678</v>
      </c>
      <c r="K33" s="12">
        <v>55.2</v>
      </c>
      <c r="N33" s="26">
        <f>LOG((D33+E33)/(F33+E33)+1,V$3)</f>
        <v>112.34594936464033</v>
      </c>
      <c r="O33" s="14">
        <f>LOG(I33*H33/J33^2,W$3)</f>
        <v>127.29365995946361</v>
      </c>
      <c r="P33" s="58">
        <f>LOG(K33/J33+1,X$3)</f>
        <v>160.34772278235738</v>
      </c>
      <c r="Q33" s="60">
        <v>0</v>
      </c>
      <c r="R33" s="14">
        <f ca="1">((N33-$V$6)*((V$8+W$8)/2/V$8)+(O33-$V$6)*((V$8+W$8)/2/W$8)+$V$6*2)/2</f>
        <v>122.5086694449024</v>
      </c>
      <c r="S33" s="58">
        <f ca="1">(R33*2+(P33-$V$6)*((Z$8*2+X$8)/3/X$8)+$V$6)/3</f>
        <v>123.1197506905396</v>
      </c>
      <c r="T33" s="59">
        <f ca="1">(R33*2+(Q33-$V$6)*((Z$8*2+Y$8)/3/Y$8)+$V$6)/3</f>
        <v>103.21958008239714</v>
      </c>
      <c r="U33" s="60">
        <f ca="1">(S33+T33)/2</f>
        <v>113.16966538646838</v>
      </c>
    </row>
    <row r="34" spans="1:21">
      <c r="A34" s="31" t="s">
        <v>26</v>
      </c>
      <c r="B34" s="29" t="s">
        <v>366</v>
      </c>
      <c r="C34" s="53">
        <v>2023</v>
      </c>
      <c r="D34" s="22"/>
      <c r="E34" s="8">
        <v>5272115000</v>
      </c>
      <c r="F34" s="8">
        <v>396931000</v>
      </c>
      <c r="G34" s="8">
        <v>10368000000</v>
      </c>
      <c r="H34" s="4" cm="1">
        <f t="array" aca="1" ref="H34" ca="1">G34/INDIRECT("EUR!$B$125")</f>
        <v>904151247.20199728</v>
      </c>
      <c r="I34" s="9">
        <v>2409</v>
      </c>
      <c r="J34" s="11">
        <v>29340</v>
      </c>
      <c r="K34" s="12">
        <v>96.13</v>
      </c>
      <c r="L34" s="13">
        <v>1.1000000000000001</v>
      </c>
      <c r="M34" s="10">
        <v>3</v>
      </c>
      <c r="N34" s="26">
        <f>LOG((D34+E34)/(F34+E34)+1,V$3)</f>
        <v>112.52685183132481</v>
      </c>
      <c r="O34" s="14">
        <f ca="1">LOG(I34*H34/J34^2,W$3)</f>
        <v>102.44281147569654</v>
      </c>
      <c r="P34" s="58">
        <f>LOG(K34/J34+1,X$3)</f>
        <v>130.22954472851828</v>
      </c>
      <c r="Q34" s="60">
        <f>LOG(L34/M34/J34+1,Y$3)</f>
        <v>207.28725402668033</v>
      </c>
      <c r="R34" s="14">
        <f ca="1">((N34-$V$6)*((V$8+W$8)/2/V$8)+(O34-$V$6)*((V$8+W$8)/2/W$8)+$V$6*2)/2</f>
        <v>106.70559337837813</v>
      </c>
      <c r="S34" s="58">
        <f ca="1">(R34*2+(P34-$V$6)*((Z$8*2+X$8)/3/X$8)+$V$6)/3</f>
        <v>108.53486794334204</v>
      </c>
      <c r="T34" s="59">
        <f ca="1">(R34*2+(Q34-$V$6)*((Z$8*2+Y$8)/3/Y$8)+$V$6)/3</f>
        <v>117.11548543424372</v>
      </c>
      <c r="U34" s="60">
        <f ca="1">(S34+T34)/2</f>
        <v>112.82517668879288</v>
      </c>
    </row>
    <row r="35" spans="1:21">
      <c r="A35" s="31" t="s">
        <v>351</v>
      </c>
      <c r="B35" s="29" t="s">
        <v>358</v>
      </c>
      <c r="C35" s="53">
        <v>2021</v>
      </c>
      <c r="D35" s="54"/>
      <c r="E35" s="55">
        <v>40032000</v>
      </c>
      <c r="F35" s="55"/>
      <c r="G35" s="55">
        <v>211959937</v>
      </c>
      <c r="H35" s="4" cm="1">
        <f t="array" aca="1" ref="H35" ca="1">G35/INDIRECT("EUR!$B$105")</f>
        <v>18277185.640246656</v>
      </c>
      <c r="I35" s="9">
        <v>111</v>
      </c>
      <c r="J35" s="11">
        <v>482</v>
      </c>
      <c r="K35" s="12">
        <v>1.75</v>
      </c>
      <c r="N35" s="26">
        <f>LOG((D35+E35)/(F35+E35)+1,V$3)</f>
        <v>118.62563857863756</v>
      </c>
      <c r="O35" s="14">
        <f ca="1">LOG(I35*H35/J35^2,W$3)</f>
        <v>118.63725391350158</v>
      </c>
      <c r="P35" s="58">
        <f>LOG(K35/J35+1,X$3)</f>
        <v>144.28626366336874</v>
      </c>
      <c r="Q35" s="60">
        <v>0</v>
      </c>
      <c r="R35" s="14">
        <f ca="1">((N35-$V$6)*((V$8+W$8)/2/V$8)+(O35-$V$6)*((V$8+W$8)/2/W$8)+$V$6*2)/2</f>
        <v>119.55714530841223</v>
      </c>
      <c r="S35" s="58">
        <f ca="1">(R35*2+(P35-$V$6)*((Z$8*2+X$8)/3/X$8)+$V$6)/3</f>
        <v>118.99254627284</v>
      </c>
      <c r="T35" s="59">
        <f ca="1">(R35*2+(Q35-$V$6)*((Z$8*2+Y$8)/3/Y$8)+$V$6)/3</f>
        <v>101.25189732473704</v>
      </c>
      <c r="U35" s="60">
        <f ca="1">(S35+T35)/2</f>
        <v>110.12222179878853</v>
      </c>
    </row>
    <row r="36" spans="1:21">
      <c r="A36" s="31" t="s">
        <v>378</v>
      </c>
      <c r="B36" s="29" t="s">
        <v>389</v>
      </c>
      <c r="C36" s="53">
        <v>2022</v>
      </c>
      <c r="D36" s="21"/>
      <c r="E36" s="7">
        <v>120980282.95999999</v>
      </c>
      <c r="F36" s="7">
        <v>557004.62</v>
      </c>
      <c r="G36" s="7">
        <v>152870384.81999999</v>
      </c>
      <c r="H36" s="4">
        <f>G36</f>
        <v>152870384.81999999</v>
      </c>
      <c r="I36" s="9">
        <v>790</v>
      </c>
      <c r="J36" s="11">
        <v>2513</v>
      </c>
      <c r="K36" s="12">
        <v>4.9000000000000004</v>
      </c>
      <c r="N36" s="26">
        <f>LOG((D36+E36)/(F36+E36)+1,V$3)</f>
        <v>118.23302037448954</v>
      </c>
      <c r="O36" s="14">
        <f>LOG(I36*H36/J36^2,W$3)</f>
        <v>128.88489089330514</v>
      </c>
      <c r="P36" s="58">
        <f>LOG(K36/J36+1,X$3)</f>
        <v>77.553555408021893</v>
      </c>
      <c r="Q36" s="60">
        <v>0</v>
      </c>
      <c r="R36" s="14">
        <f ca="1">((N36-$V$6)*((V$8+W$8)/2/V$8)+(O36-$V$6)*((V$8+W$8)/2/W$8)+$V$6*2)/2</f>
        <v>125.94317837114048</v>
      </c>
      <c r="S36" s="58">
        <f ca="1">(R36*2+(P36-$V$6)*((Z$8*2+X$8)/3/X$8)+$V$6)/3</f>
        <v>114.27744604212869</v>
      </c>
      <c r="T36" s="59">
        <f ca="1">(R36*2+(Q36-$V$6)*((Z$8*2+Y$8)/3/Y$8)+$V$6)/3</f>
        <v>105.5092526998892</v>
      </c>
      <c r="U36" s="60">
        <f ca="1">(S36+T36)/2</f>
        <v>109.89334937100895</v>
      </c>
    </row>
    <row r="37" spans="1:21">
      <c r="A37" s="31" t="s">
        <v>351</v>
      </c>
      <c r="B37" s="29" t="s">
        <v>354</v>
      </c>
      <c r="C37" s="17">
        <v>2023</v>
      </c>
      <c r="D37" s="54">
        <v>497857000</v>
      </c>
      <c r="E37" s="55">
        <v>4212077000</v>
      </c>
      <c r="F37" s="55">
        <v>45810000</v>
      </c>
      <c r="G37" s="55">
        <v>6047426000</v>
      </c>
      <c r="H37" s="4" cm="1">
        <f t="array" aca="1" ref="H37" ca="1">G37/INDIRECT("EUR!$B$105")</f>
        <v>521466128.04312301</v>
      </c>
      <c r="I37" s="9">
        <v>2503</v>
      </c>
      <c r="J37" s="11">
        <v>20118</v>
      </c>
      <c r="K37" s="12">
        <v>37.99</v>
      </c>
      <c r="L37" s="13">
        <v>1.3</v>
      </c>
      <c r="M37" s="10">
        <v>9</v>
      </c>
      <c r="N37" s="57">
        <f>LOG((D37+E37)/(F37+E37)+1,V$3)</f>
        <v>127.47746228576402</v>
      </c>
      <c r="O37" s="14">
        <f ca="1">LOG(I37*H37/J37^2,W$3)</f>
        <v>105.61437824323041</v>
      </c>
      <c r="P37" s="58">
        <f>LOG(K37/J37+1,X$3)</f>
        <v>75.109685694309803</v>
      </c>
      <c r="Q37" s="60">
        <f>LOG(L37/M37/J37+1,Y$3)</f>
        <v>119.0908708808833</v>
      </c>
      <c r="R37" s="14">
        <f ca="1">((N37-$V$6)*((V$8+W$8)/2/V$8)+(O37-$V$6)*((V$8+W$8)/2/W$8)+$V$6*2)/2</f>
        <v>114.8722478432305</v>
      </c>
      <c r="S37" s="58">
        <f ca="1">(R37*2+(P37-$V$6)*((Z$8*2+X$8)/3/X$8)+$V$6)/3</f>
        <v>106.56823850878895</v>
      </c>
      <c r="T37" s="59">
        <f ca="1">(R37*2+(Q37-$V$6)*((Z$8*2+Y$8)/3/Y$8)+$V$6)/3</f>
        <v>112.16492003287068</v>
      </c>
      <c r="U37" s="60">
        <f ca="1">(S37+T37)/2</f>
        <v>109.36657927082982</v>
      </c>
    </row>
    <row r="38" spans="1:21">
      <c r="A38" s="31" t="s">
        <v>378</v>
      </c>
      <c r="B38" s="29" t="s">
        <v>387</v>
      </c>
      <c r="C38" s="17">
        <v>2022</v>
      </c>
      <c r="D38" s="21" t="s">
        <v>307</v>
      </c>
      <c r="E38" s="7" t="s">
        <v>307</v>
      </c>
      <c r="F38" s="7" t="s">
        <v>307</v>
      </c>
      <c r="G38" s="7">
        <v>530928270</v>
      </c>
      <c r="H38" s="4">
        <f>G38</f>
        <v>530928270</v>
      </c>
      <c r="I38" s="9">
        <v>1950</v>
      </c>
      <c r="J38" s="11">
        <v>5000</v>
      </c>
      <c r="K38" s="12">
        <v>8.7200000000000006</v>
      </c>
      <c r="N38" s="50">
        <f>$V$6</f>
        <v>100</v>
      </c>
      <c r="O38" s="14">
        <f>LOG(I38*H38/J38^2,W$3)</f>
        <v>138.9861625308194</v>
      </c>
      <c r="P38" s="58">
        <f>LOG(K38/J38+1,X$3)</f>
        <v>69.372801839036029</v>
      </c>
      <c r="Q38" s="60">
        <v>0</v>
      </c>
      <c r="R38" s="14">
        <f ca="1">((N38-$V$6)*((V$8+W$8)/2/V$8)+(O38-$V$6)*((V$8+W$8)/2/W$8)+$V$6*2)/2</f>
        <v>124.90852101981228</v>
      </c>
      <c r="S38" s="58">
        <f ca="1">(R38*2+(P38-$V$6)*((Z$8*2+X$8)/3/X$8)+$V$6)/3</f>
        <v>112.4877423702272</v>
      </c>
      <c r="T38" s="59">
        <f ca="1">(R38*2+(Q38-$V$6)*((Z$8*2+Y$8)/3/Y$8)+$V$6)/3</f>
        <v>104.81948113233709</v>
      </c>
      <c r="U38" s="60">
        <f ca="1">(S38+T38)/2</f>
        <v>108.65361175128214</v>
      </c>
    </row>
    <row r="39" spans="1:21">
      <c r="A39" s="79" t="s">
        <v>17</v>
      </c>
      <c r="B39" s="78" t="s">
        <v>37</v>
      </c>
      <c r="C39" s="17">
        <v>2022</v>
      </c>
      <c r="D39" s="19"/>
      <c r="E39" s="5">
        <v>341050000</v>
      </c>
      <c r="F39" s="5">
        <v>16490000</v>
      </c>
      <c r="G39" s="5">
        <v>738450000</v>
      </c>
      <c r="H39" s="4" cm="1">
        <f t="array" aca="1" ref="H39" ca="1">G39/INDIRECT("EUR!$B$30")</f>
        <v>751638244.64046144</v>
      </c>
      <c r="I39" s="9">
        <v>2547.1999999999998</v>
      </c>
      <c r="J39" s="11">
        <v>16908</v>
      </c>
      <c r="K39" s="12">
        <v>67.900000000000006</v>
      </c>
      <c r="N39" s="26">
        <f>LOG((D39+E39)/(F39+E39)+1,V$3)</f>
        <v>114.6328583132528</v>
      </c>
      <c r="O39" s="14">
        <f ca="1">LOG(I39*H39/J39^2,W$3)</f>
        <v>115.16794220579442</v>
      </c>
      <c r="P39" s="58">
        <f>LOG(K39/J39+1,X$3)</f>
        <v>159.56151250741624</v>
      </c>
      <c r="Q39" s="60">
        <v>0</v>
      </c>
      <c r="R39" s="14">
        <f ca="1">((N39-$V$6)*((V$8+W$8)/2/V$8)+(O39-$V$6)*((V$8+W$8)/2/W$8)+$V$6*2)/2</f>
        <v>115.70071628095251</v>
      </c>
      <c r="S39" s="58">
        <f ca="1">(R39*2+(P39-$V$6)*((Z$8*2+X$8)/3/X$8)+$V$6)/3</f>
        <v>118.47540641376474</v>
      </c>
      <c r="T39" s="59">
        <f ca="1">(R39*2+(Q39-$V$6)*((Z$8*2+Y$8)/3/Y$8)+$V$6)/3</f>
        <v>98.680944639763879</v>
      </c>
      <c r="U39" s="60">
        <f ca="1">(S39+T39)/2</f>
        <v>108.57817552676431</v>
      </c>
    </row>
    <row r="40" spans="1:21">
      <c r="A40" s="31" t="s">
        <v>26</v>
      </c>
      <c r="B40" s="29" t="s">
        <v>369</v>
      </c>
      <c r="C40" s="17">
        <v>2023</v>
      </c>
      <c r="D40" s="22">
        <v>86000000</v>
      </c>
      <c r="E40" s="8">
        <v>2936000000</v>
      </c>
      <c r="F40" s="8"/>
      <c r="G40" s="8">
        <v>4234000000</v>
      </c>
      <c r="H40" s="4" cm="1">
        <f t="array" aca="1" ref="H40" ca="1">G40/INDIRECT("EUR!$B$125")</f>
        <v>369229974.98584646</v>
      </c>
      <c r="I40" s="9">
        <v>624</v>
      </c>
      <c r="J40" s="11">
        <v>10063</v>
      </c>
      <c r="K40" s="12">
        <v>39.130000000000003</v>
      </c>
      <c r="L40" s="13">
        <v>1.8</v>
      </c>
      <c r="M40" s="10">
        <v>39</v>
      </c>
      <c r="N40" s="26">
        <f>LOG((D40+E40)/(F40+E40)+1,V$3)</f>
        <v>121.11394840863666</v>
      </c>
      <c r="O40" s="14">
        <f ca="1">LOG(I40*H40/J40^2,W$3)</f>
        <v>101.05416095574692</v>
      </c>
      <c r="P40" s="58">
        <f>LOG(K40/J40+1,X$3)</f>
        <v>154.51140690331258</v>
      </c>
      <c r="Q40" s="60">
        <f>LOG(L40/M40/J40+1,Y$3)</f>
        <v>76.075255674817569</v>
      </c>
      <c r="R40" s="14">
        <f ca="1">((N40-$V$6)*((V$8+W$8)/2/V$8)+(O40-$V$6)*((V$8+W$8)/2/W$8)+$V$6*2)/2</f>
        <v>109.34515521768107</v>
      </c>
      <c r="S40" s="58">
        <f ca="1">(R40*2+(P40-$V$6)*((Z$8*2+X$8)/3/X$8)+$V$6)/3</f>
        <v>113.55936061847046</v>
      </c>
      <c r="T40" s="59">
        <f ca="1">(R40*2+(Q40-$V$6)*((Z$8*2+Y$8)/3/Y$8)+$V$6)/3</f>
        <v>103.41028537104982</v>
      </c>
      <c r="U40" s="60">
        <f ca="1">(S40+T40)/2</f>
        <v>108.48482299476015</v>
      </c>
    </row>
    <row r="41" spans="1:21">
      <c r="A41" s="31" t="s">
        <v>351</v>
      </c>
      <c r="B41" s="29" t="s">
        <v>352</v>
      </c>
      <c r="C41" s="53">
        <v>2023</v>
      </c>
      <c r="D41" s="54">
        <v>594631000</v>
      </c>
      <c r="E41" s="55">
        <v>6264575000</v>
      </c>
      <c r="F41" s="55">
        <v>103045000</v>
      </c>
      <c r="G41" s="55">
        <v>9529689000</v>
      </c>
      <c r="H41" s="4" cm="1">
        <f t="array" aca="1" ref="H41" ca="1">G41/INDIRECT("EUR!$B$105")</f>
        <v>821739699.5490545</v>
      </c>
      <c r="I41" s="9">
        <v>4194</v>
      </c>
      <c r="J41" s="11">
        <v>26128</v>
      </c>
      <c r="K41" s="12">
        <v>86.06</v>
      </c>
      <c r="N41" s="26">
        <f>LOG((D41+E41)/(F41+E41)+1,V$3)</f>
        <v>125.10743317333343</v>
      </c>
      <c r="O41" s="14">
        <f ca="1">LOG(I41*H41/J41^2,W$3)</f>
        <v>111.47327610978644</v>
      </c>
      <c r="P41" s="58">
        <f>LOG(K41/J41+1,X$3)</f>
        <v>130.91882604106982</v>
      </c>
      <c r="Q41" s="60">
        <v>0</v>
      </c>
      <c r="R41" s="14">
        <f ca="1">((N41-$V$6)*((V$8+W$8)/2/V$8)+(O41-$V$6)*((V$8+W$8)/2/W$8)+$V$6*2)/2</f>
        <v>117.64214967531994</v>
      </c>
      <c r="S41" s="58">
        <f ca="1">(R41*2+(P41-$V$6)*((Z$8*2+X$8)/3/X$8)+$V$6)/3</f>
        <v>115.91858185685616</v>
      </c>
      <c r="T41" s="59">
        <f ca="1">(R41*2+(Q41-$V$6)*((Z$8*2+Y$8)/3/Y$8)+$V$6)/3</f>
        <v>99.975233569342166</v>
      </c>
      <c r="U41" s="60">
        <f ca="1">(S41+T41)/2</f>
        <v>107.94690771309916</v>
      </c>
    </row>
    <row r="42" spans="1:21">
      <c r="A42" s="79" t="s">
        <v>18</v>
      </c>
      <c r="B42" s="78" t="s">
        <v>62</v>
      </c>
      <c r="C42" s="17">
        <v>2022</v>
      </c>
      <c r="D42" s="21"/>
      <c r="E42" s="7">
        <v>575900000</v>
      </c>
      <c r="F42" s="7">
        <v>71400000</v>
      </c>
      <c r="G42" s="7">
        <v>913700000</v>
      </c>
      <c r="H42" s="4">
        <f>G42</f>
        <v>913700000</v>
      </c>
      <c r="I42" s="9">
        <v>6351</v>
      </c>
      <c r="J42" s="11">
        <v>26978</v>
      </c>
      <c r="K42" s="12">
        <v>80.08</v>
      </c>
      <c r="L42" s="13">
        <v>3.5</v>
      </c>
      <c r="M42" s="10">
        <v>76</v>
      </c>
      <c r="N42" s="26">
        <f>LOG((D42+E42)/(F42+E42)+1,V$3)</f>
        <v>108.91659303610611</v>
      </c>
      <c r="O42" s="14">
        <f>LOG(I42*H42/J42^2,W$3)</f>
        <v>117.44785290314964</v>
      </c>
      <c r="P42" s="58">
        <f>LOG(K42/J42+1,X$3)</f>
        <v>118.00264080652467</v>
      </c>
      <c r="Q42" s="60">
        <f>LOG(L42/M42/J42+1,Y$3)</f>
        <v>28.314462533953833</v>
      </c>
      <c r="R42" s="14">
        <f ca="1">((N42-$V$6)*((V$8+W$8)/2/V$8)+(O42-$V$6)*((V$8+W$8)/2/W$8)+$V$6*2)/2</f>
        <v>114.80965683256383</v>
      </c>
      <c r="S42" s="58">
        <f ca="1">(R42*2+(P42-$V$6)*((Z$8*2+X$8)/3/X$8)+$V$6)/3</f>
        <v>112.29362516102151</v>
      </c>
      <c r="T42" s="59">
        <f ca="1">(R42*2+(Q42-$V$6)*((Z$8*2+Y$8)/3/Y$8)+$V$6)/3</f>
        <v>101.42410406256938</v>
      </c>
      <c r="U42" s="60">
        <f ca="1">(S42+T42)/2</f>
        <v>106.85886461179544</v>
      </c>
    </row>
    <row r="43" spans="1:21">
      <c r="A43" s="79" t="s">
        <v>18</v>
      </c>
      <c r="B43" s="78" t="s">
        <v>72</v>
      </c>
      <c r="C43" s="17">
        <v>2022</v>
      </c>
      <c r="D43" s="21"/>
      <c r="E43" s="7">
        <v>402124000</v>
      </c>
      <c r="F43" s="7">
        <v>35660000</v>
      </c>
      <c r="G43" s="7">
        <v>714862000</v>
      </c>
      <c r="H43" s="4">
        <f>G43</f>
        <v>714862000</v>
      </c>
      <c r="I43" s="9">
        <v>3467</v>
      </c>
      <c r="J43" s="11">
        <v>24402</v>
      </c>
      <c r="K43" s="12">
        <v>88.36</v>
      </c>
      <c r="L43" s="13">
        <v>1.8</v>
      </c>
      <c r="M43" s="10">
        <v>29</v>
      </c>
      <c r="N43" s="26">
        <f>LOG((D43+E43)/(F43+E43)+1,V$3)</f>
        <v>111.5095334383621</v>
      </c>
      <c r="O43" s="14">
        <f>LOG(I43*H43/J43^2,W$3)</f>
        <v>108.94994774203816</v>
      </c>
      <c r="P43" s="58">
        <f>LOG(K43/J43+1,X$3)</f>
        <v>143.90184405403446</v>
      </c>
      <c r="Q43" s="60">
        <f>LOG(L43/M43/J43+1,Y$3)</f>
        <v>42.190291233083052</v>
      </c>
      <c r="R43" s="14">
        <f ca="1">((N43-$V$6)*((V$8+W$8)/2/V$8)+(O43-$V$6)*((V$8+W$8)/2/W$8)+$V$6*2)/2</f>
        <v>110.44522672905973</v>
      </c>
      <c r="S43" s="58">
        <f ca="1">(R43*2+(P43-$V$6)*((Z$8*2+X$8)/3/X$8)+$V$6)/3</f>
        <v>112.86624727041708</v>
      </c>
      <c r="T43" s="59">
        <f ca="1">(R43*2+(Q43-$V$6)*((Z$8*2+Y$8)/3/Y$8)+$V$6)/3</f>
        <v>100.14991685292053</v>
      </c>
      <c r="U43" s="60">
        <f ca="1">(S43+T43)/2</f>
        <v>106.5080820616688</v>
      </c>
    </row>
    <row r="44" spans="1:21">
      <c r="A44" s="79" t="s">
        <v>50</v>
      </c>
      <c r="B44" s="78" t="s">
        <v>49</v>
      </c>
      <c r="C44" s="17">
        <v>2022</v>
      </c>
      <c r="D44" s="21">
        <v>1355549.79</v>
      </c>
      <c r="E44" s="7">
        <v>413330999.95999998</v>
      </c>
      <c r="F44" s="7"/>
      <c r="G44" s="7">
        <v>1051105117.5700001</v>
      </c>
      <c r="H44" s="4">
        <f>G44</f>
        <v>1051105117.5700001</v>
      </c>
      <c r="I44" s="9">
        <v>4206</v>
      </c>
      <c r="J44" s="11">
        <v>31252</v>
      </c>
      <c r="K44" s="12">
        <v>73.16</v>
      </c>
      <c r="L44" s="13">
        <v>1.6</v>
      </c>
      <c r="M44" s="10">
        <v>18</v>
      </c>
      <c r="N44" s="26">
        <f>LOG((D44+E44)/(F44+E44)+1,V$3)</f>
        <v>118.90604294349323</v>
      </c>
      <c r="O44" s="14">
        <f>LOG(I44*H44/J44^2,W$3)</f>
        <v>110.04671173216701</v>
      </c>
      <c r="P44" s="58">
        <f>LOG(K44/J44+1,X$3)</f>
        <v>93.091327952252215</v>
      </c>
      <c r="Q44" s="60">
        <f>LOG(L44/M44/J44+1,Y$3)</f>
        <v>47.1772949238199</v>
      </c>
      <c r="R44" s="14">
        <f ca="1">((N44-$V$6)*((V$8+W$8)/2/V$8)+(O44-$V$6)*((V$8+W$8)/2/W$8)+$V$6*2)/2</f>
        <v>114.18375423901972</v>
      </c>
      <c r="S44" s="58">
        <f ca="1">(R44*2+(P44-$V$6)*((Z$8*2+X$8)/3/X$8)+$V$6)/3</f>
        <v>108.52694004731252</v>
      </c>
      <c r="T44" s="59">
        <f ca="1">(R44*2+(Q44-$V$6)*((Z$8*2+Y$8)/3/Y$8)+$V$6)/3</f>
        <v>103.23004673266053</v>
      </c>
      <c r="U44" s="60">
        <f ca="1">(S44+T44)/2</f>
        <v>105.87849338998652</v>
      </c>
    </row>
    <row r="45" spans="1:21">
      <c r="A45" s="79" t="s">
        <v>42</v>
      </c>
      <c r="B45" s="78" t="s">
        <v>81</v>
      </c>
      <c r="C45" s="49">
        <v>2022</v>
      </c>
      <c r="D45" s="21">
        <v>2272000</v>
      </c>
      <c r="E45" s="7">
        <v>44663000</v>
      </c>
      <c r="F45" s="7">
        <v>9198000</v>
      </c>
      <c r="G45" s="7">
        <v>244230000</v>
      </c>
      <c r="H45" s="4">
        <f>G45</f>
        <v>244230000</v>
      </c>
      <c r="I45" s="9">
        <v>1847</v>
      </c>
      <c r="J45" s="11">
        <v>14263</v>
      </c>
      <c r="K45" s="12">
        <v>19.46</v>
      </c>
      <c r="L45" s="13">
        <v>1.2</v>
      </c>
      <c r="M45" s="10">
        <v>7</v>
      </c>
      <c r="N45" s="26">
        <f>LOG((D45+E45)/(F45+E45)+1,V$3)</f>
        <v>107.25246089884935</v>
      </c>
      <c r="O45" s="14">
        <f>LOG(I45*H45/J45^2,W$3)</f>
        <v>100.71754355250482</v>
      </c>
      <c r="P45" s="58">
        <f>LOG(K45/J45+1,X$3)</f>
        <v>54.282149582461138</v>
      </c>
      <c r="Q45" s="60">
        <f>LOG(L45/M45/J45+1,Y$3)</f>
        <v>199.35801700012021</v>
      </c>
      <c r="R45" s="14">
        <f ca="1">((N45-$V$6)*((V$8+W$8)/2/V$8)+(O45-$V$6)*((V$8+W$8)/2/W$8)+$V$6*2)/2</f>
        <v>103.43707926671286</v>
      </c>
      <c r="S45" s="58">
        <f ca="1">(R45*2+(P45-$V$6)*((Z$8*2+X$8)/3/X$8)+$V$6)/3</f>
        <v>96.144454725584637</v>
      </c>
      <c r="T45" s="59">
        <f ca="1">(R45*2+(Q45-$V$6)*((Z$8*2+Y$8)/3/Y$8)+$V$6)/3</f>
        <v>114.00192032791925</v>
      </c>
      <c r="U45" s="60">
        <f ca="1">(S45+T45)/2</f>
        <v>105.07318752675195</v>
      </c>
    </row>
    <row r="46" spans="1:21">
      <c r="A46" s="31" t="s">
        <v>26</v>
      </c>
      <c r="B46" s="29" t="s">
        <v>365</v>
      </c>
      <c r="C46" s="52">
        <v>2023</v>
      </c>
      <c r="D46" s="22">
        <v>374357000</v>
      </c>
      <c r="E46" s="8">
        <v>4644032000</v>
      </c>
      <c r="F46" s="8">
        <v>342033000</v>
      </c>
      <c r="G46" s="8">
        <v>8382491000</v>
      </c>
      <c r="H46" s="4" cm="1">
        <f t="array" aca="1" ref="H46" ca="1">G46/INDIRECT("EUR!$B$125")</f>
        <v>731003056.74281609</v>
      </c>
      <c r="I46" s="9">
        <v>1834</v>
      </c>
      <c r="J46" s="11">
        <v>28333</v>
      </c>
      <c r="K46" s="12">
        <v>119.92</v>
      </c>
      <c r="L46" s="13">
        <v>1.7</v>
      </c>
      <c r="M46" s="10">
        <v>25</v>
      </c>
      <c r="N46" s="26">
        <f>LOG((D46+E46)/(F46+E46)+1,V$3)</f>
        <v>119.17948244353569</v>
      </c>
      <c r="O46" s="14">
        <f ca="1">LOG(I46*H46/J46^2,W$3)</f>
        <v>97.011629368793521</v>
      </c>
      <c r="P46" s="58">
        <f>LOG(K46/J46+1,X$3)</f>
        <v>168.15228734898071</v>
      </c>
      <c r="Q46" s="60">
        <f>LOG(L46/M46/J46+1,Y$3)</f>
        <v>39.80886734970754</v>
      </c>
      <c r="R46" s="14">
        <f ca="1">((N46-$V$6)*((V$8+W$8)/2/V$8)+(O46-$V$6)*((V$8+W$8)/2/W$8)+$V$6*2)/2</f>
        <v>105.96785608557053</v>
      </c>
      <c r="S46" s="58">
        <f ca="1">(R46*2+(P46-$V$6)*((Z$8*2+X$8)/3/X$8)+$V$6)/3</f>
        <v>113.14189390755564</v>
      </c>
      <c r="T46" s="59">
        <f ca="1">(R46*2+(Q46-$V$6)*((Z$8*2+Y$8)/3/Y$8)+$V$6)/3</f>
        <v>96.884323719627048</v>
      </c>
      <c r="U46" s="60">
        <f ca="1">(S46+T46)/2</f>
        <v>105.01310881359134</v>
      </c>
    </row>
    <row r="47" spans="1:21">
      <c r="A47" s="79" t="s">
        <v>50</v>
      </c>
      <c r="B47" s="78" t="s">
        <v>52</v>
      </c>
      <c r="C47" s="53">
        <v>2022</v>
      </c>
      <c r="D47" s="21"/>
      <c r="E47" s="7">
        <v>195000000</v>
      </c>
      <c r="F47" s="7"/>
      <c r="G47" s="7">
        <v>345200000</v>
      </c>
      <c r="H47" s="4">
        <f>G47</f>
        <v>345200000</v>
      </c>
      <c r="I47" s="9">
        <v>2105</v>
      </c>
      <c r="J47" s="11">
        <v>15438</v>
      </c>
      <c r="K47" s="12">
        <v>23.26</v>
      </c>
      <c r="L47" s="13">
        <v>1.6</v>
      </c>
      <c r="M47" s="10">
        <v>16</v>
      </c>
      <c r="N47" s="26">
        <f>LOG((D47+E47)/(F47+E47)+1,V$3)</f>
        <v>118.62563857863756</v>
      </c>
      <c r="O47" s="14">
        <f>LOG(I47*H47/J47^2,W$3)</f>
        <v>104.88058900692269</v>
      </c>
      <c r="P47" s="58">
        <f>LOG(K47/J47+1,X$3)</f>
        <v>59.939469361669801</v>
      </c>
      <c r="Q47" s="60">
        <f>LOG(L47/M47/J47+1,Y$3)</f>
        <v>107.44137261201151</v>
      </c>
      <c r="R47" s="14">
        <f ca="1">((N47-$V$6)*((V$8+W$8)/2/V$8)+(O47-$V$6)*((V$8+W$8)/2/W$8)+$V$6*2)/2</f>
        <v>110.76791972825528</v>
      </c>
      <c r="S47" s="58">
        <f ca="1">(R47*2+(P47-$V$6)*((Z$8*2+X$8)/3/X$8)+$V$6)/3</f>
        <v>101.7923289431676</v>
      </c>
      <c r="T47" s="59">
        <f ca="1">(R47*2+(Q47-$V$6)*((Z$8*2+Y$8)/3/Y$8)+$V$6)/3</f>
        <v>108.0556681772977</v>
      </c>
      <c r="U47" s="60">
        <f ca="1">(S47+T47)/2</f>
        <v>104.92399856023266</v>
      </c>
    </row>
    <row r="48" spans="1:21">
      <c r="A48" s="71" t="s">
        <v>18</v>
      </c>
      <c r="B48" s="70" t="s">
        <v>74</v>
      </c>
      <c r="C48" s="17">
        <v>2022</v>
      </c>
      <c r="D48" s="21"/>
      <c r="E48" s="7">
        <v>644000000</v>
      </c>
      <c r="F48" s="7">
        <v>64000000</v>
      </c>
      <c r="G48" s="7">
        <v>1066000000</v>
      </c>
      <c r="H48" s="4">
        <f>G48</f>
        <v>1066000000</v>
      </c>
      <c r="I48" s="9">
        <v>5244</v>
      </c>
      <c r="J48" s="11">
        <v>39959</v>
      </c>
      <c r="K48" s="12">
        <v>121.86</v>
      </c>
      <c r="L48" s="13">
        <v>1.5</v>
      </c>
      <c r="M48" s="10">
        <v>20</v>
      </c>
      <c r="N48" s="26">
        <f>LOG((D48+E48)/(F48+E48)+1,V$3)</f>
        <v>110.71021071914527</v>
      </c>
      <c r="O48" s="14">
        <f>LOG(I48*H48/J48^2,W$3)</f>
        <v>106.68822655975487</v>
      </c>
      <c r="P48" s="58">
        <f>LOG(K48/J48+1,X$3)</f>
        <v>121.22895713283194</v>
      </c>
      <c r="Q48" s="60">
        <f>LOG(L48/M48/J48+1,Y$3)</f>
        <v>31.132230397231133</v>
      </c>
      <c r="R48" s="14">
        <f ca="1">((N48-$V$6)*((V$8+W$8)/2/V$8)+(O48-$V$6)*((V$8+W$8)/2/W$8)+$V$6*2)/2</f>
        <v>108.67191050748851</v>
      </c>
      <c r="S48" s="58">
        <f ca="1">(R48*2+(P48-$V$6)*((Z$8*2+X$8)/3/X$8)+$V$6)/3</f>
        <v>108.63558425507297</v>
      </c>
      <c r="T48" s="59">
        <f ca="1">(R48*2+(Q48-$V$6)*((Z$8*2+Y$8)/3/Y$8)+$V$6)/3</f>
        <v>97.664380922338111</v>
      </c>
      <c r="U48" s="60">
        <f ca="1">(S48+T48)/2</f>
        <v>103.14998258870554</v>
      </c>
    </row>
    <row r="49" spans="1:21">
      <c r="A49" s="79" t="s">
        <v>26</v>
      </c>
      <c r="B49" s="29" t="s">
        <v>27</v>
      </c>
      <c r="C49" s="17">
        <v>2022</v>
      </c>
      <c r="D49" s="22"/>
      <c r="E49" s="8">
        <v>2660597000</v>
      </c>
      <c r="F49" s="8">
        <v>703808000</v>
      </c>
      <c r="G49" s="8">
        <v>5425973000</v>
      </c>
      <c r="H49" s="4" cm="1">
        <f t="array" aca="1" ref="H49" ca="1">G49/INDIRECT("EUR!$B$125")</f>
        <v>473177107.95084518</v>
      </c>
      <c r="I49" s="9">
        <v>843</v>
      </c>
      <c r="J49" s="11">
        <v>13583</v>
      </c>
      <c r="K49" s="12">
        <v>54.93</v>
      </c>
      <c r="L49" s="13">
        <v>2</v>
      </c>
      <c r="M49" s="10">
        <v>30</v>
      </c>
      <c r="N49" s="26">
        <f>LOG((D49+E49)/(F49+E49)+1,V$3)</f>
        <v>99.717937856703742</v>
      </c>
      <c r="O49" s="14">
        <f ca="1">LOG(I49*H49/J49^2,W$3)</f>
        <v>100.38689281185404</v>
      </c>
      <c r="P49" s="58">
        <f>LOG(K49/J49+1,X$3)</f>
        <v>160.67873721537092</v>
      </c>
      <c r="Q49" s="60">
        <f>LOG(L49/M49/J49+1,Y$3)</f>
        <v>81.409664628745887</v>
      </c>
      <c r="R49" s="14">
        <f ca="1">((N49-$V$6)*((V$8+W$8)/2/V$8)+(O49-$V$6)*((V$8+W$8)/2/W$8)+$V$6*2)/2</f>
        <v>100.13134354142933</v>
      </c>
      <c r="S49" s="58">
        <f ca="1">(R49*2+(P49-$V$6)*((Z$8*2+X$8)/3/X$8)+$V$6)/3</f>
        <v>108.24603951733519</v>
      </c>
      <c r="T49" s="59">
        <f ca="1">(R49*2+(Q49-$V$6)*((Z$8*2+Y$8)/3/Y$8)+$V$6)/3</f>
        <v>97.896468337540384</v>
      </c>
      <c r="U49" s="60">
        <f ca="1">(S49+T49)/2</f>
        <v>103.07125392743779</v>
      </c>
    </row>
    <row r="50" spans="1:21">
      <c r="A50" s="79" t="s">
        <v>18</v>
      </c>
      <c r="B50" s="78" t="s">
        <v>80</v>
      </c>
      <c r="C50" s="17">
        <v>2022</v>
      </c>
      <c r="D50" s="21"/>
      <c r="E50" s="7">
        <v>350370000</v>
      </c>
      <c r="F50" s="7">
        <v>41223000</v>
      </c>
      <c r="G50" s="7">
        <v>558679000</v>
      </c>
      <c r="H50" s="4">
        <f>G50</f>
        <v>558679000</v>
      </c>
      <c r="I50" s="9">
        <v>2430</v>
      </c>
      <c r="J50" s="11">
        <v>22406</v>
      </c>
      <c r="K50" s="12">
        <v>33.03</v>
      </c>
      <c r="L50" s="13">
        <v>1.1000000000000001</v>
      </c>
      <c r="M50" s="10">
        <v>7</v>
      </c>
      <c r="N50" s="26">
        <f>LOG((D50+E50)/(F50+E50)+1,V$3)</f>
        <v>109.37192164491293</v>
      </c>
      <c r="O50" s="14">
        <f>LOG(I50*H50/J50^2,W$3)</f>
        <v>103.31223433409507</v>
      </c>
      <c r="P50" s="58">
        <f>LOG(K50/J50+1,X$3)</f>
        <v>58.646961131028824</v>
      </c>
      <c r="Q50" s="60">
        <f>LOG(L50/M50/J50+1,Y$3)</f>
        <v>116.33028223179026</v>
      </c>
      <c r="R50" s="14">
        <f ca="1">((N50-$V$6)*((V$8+W$8)/2/V$8)+(O50-$V$6)*((V$8+W$8)/2/W$8)+$V$6*2)/2</f>
        <v>105.96532182308823</v>
      </c>
      <c r="S50" s="58">
        <f ca="1">(R50*2+(P50-$V$6)*((Z$8*2+X$8)/3/X$8)+$V$6)/3</f>
        <v>98.416814568619088</v>
      </c>
      <c r="T50" s="59">
        <f ca="1">(R50*2+(Q50-$V$6)*((Z$8*2+Y$8)/3/Y$8)+$V$6)/3</f>
        <v>105.90160086590707</v>
      </c>
      <c r="U50" s="60">
        <f ca="1">(S50+T50)/2</f>
        <v>102.15920771726309</v>
      </c>
    </row>
    <row r="51" spans="1:21">
      <c r="A51" s="79" t="s">
        <v>20</v>
      </c>
      <c r="B51" s="78" t="s">
        <v>73</v>
      </c>
      <c r="C51" s="17">
        <v>2022</v>
      </c>
      <c r="D51" s="18"/>
      <c r="E51" s="3">
        <v>2186629000</v>
      </c>
      <c r="F51" s="3">
        <v>77679000</v>
      </c>
      <c r="G51" s="3">
        <v>3027319000</v>
      </c>
      <c r="H51" s="4" cm="1">
        <f t="array" aca="1" ref="H51" ca="1">G51/INDIRECT("EUR!$B$39")</f>
        <v>405820055.53264004</v>
      </c>
      <c r="I51" s="9">
        <v>1914</v>
      </c>
      <c r="J51" s="11">
        <v>14955</v>
      </c>
      <c r="K51" s="12">
        <v>17.79</v>
      </c>
      <c r="L51" s="13">
        <v>1.5</v>
      </c>
      <c r="M51" s="10">
        <v>25</v>
      </c>
      <c r="N51" s="26">
        <f>LOG((D51+E51)/(F51+E51)+1,V$3)</f>
        <v>115.6646083605375</v>
      </c>
      <c r="O51" s="14">
        <f ca="1">LOG(I51*H51/J51^2,W$3)</f>
        <v>106.58322797422112</v>
      </c>
      <c r="P51" s="58">
        <f>LOG(K51/J51+1,X$3)</f>
        <v>47.331746689321584</v>
      </c>
      <c r="Q51" s="60">
        <f>LOG(L51/M51/J51+1,Y$3)</f>
        <v>66.54691896049421</v>
      </c>
      <c r="R51" s="14">
        <f ca="1">((N51-$V$6)*((V$8+W$8)/2/V$8)+(O51-$V$6)*((V$8+W$8)/2/W$8)+$V$6*2)/2</f>
        <v>110.63963159833897</v>
      </c>
      <c r="S51" s="58">
        <f ca="1">(R51*2+(P51-$V$6)*((Z$8*2+X$8)/3/X$8)+$V$6)/3</f>
        <v>100.0116493038587</v>
      </c>
      <c r="T51" s="59">
        <f ca="1">(R51*2+(Q51-$V$6)*((Z$8*2+Y$8)/3/Y$8)+$V$6)/3</f>
        <v>103.15024084611029</v>
      </c>
      <c r="U51" s="60">
        <f ca="1">(S51+T51)/2</f>
        <v>101.5809450749845</v>
      </c>
    </row>
    <row r="52" spans="1:21">
      <c r="A52" s="79" t="s">
        <v>20</v>
      </c>
      <c r="B52" s="78" t="s">
        <v>21</v>
      </c>
      <c r="C52" s="17">
        <v>2022</v>
      </c>
      <c r="D52" s="18"/>
      <c r="E52" s="3">
        <v>2219200000</v>
      </c>
      <c r="F52" s="3">
        <v>87905000</v>
      </c>
      <c r="G52" s="3">
        <v>3337000000</v>
      </c>
      <c r="H52" s="4" cm="1">
        <f t="array" aca="1" ref="H52" ca="1">G52/INDIRECT("EUR!$B$39")</f>
        <v>447333606.1751073</v>
      </c>
      <c r="I52" s="9">
        <v>2267</v>
      </c>
      <c r="J52" s="11">
        <v>16588</v>
      </c>
      <c r="K52" s="12">
        <v>42.02</v>
      </c>
      <c r="N52" s="26">
        <f>LOG((D52+E52)/(F52+E52)+1,V$3)</f>
        <v>115.33379340989043</v>
      </c>
      <c r="O52" s="14">
        <f ca="1">LOG(I52*H52/J52^2,W$3)</f>
        <v>107.35963771136706</v>
      </c>
      <c r="P52" s="58">
        <f>LOG(K52/J52+1,X$3)</f>
        <v>100.72417470420196</v>
      </c>
      <c r="Q52" s="60">
        <v>0</v>
      </c>
      <c r="R52" s="14">
        <f ca="1">((N52-$V$6)*((V$8+W$8)/2/V$8)+(O52-$V$6)*((V$8+W$8)/2/W$8)+$V$6*2)/2</f>
        <v>110.99981700349822</v>
      </c>
      <c r="S52" s="58">
        <f ca="1">(R52*2+(P52-$V$6)*((Z$8*2+X$8)/3/X$8)+$V$6)/3</f>
        <v>107.43057926144303</v>
      </c>
      <c r="T52" s="59">
        <f ca="1">(R52*2+(Q52-$V$6)*((Z$8*2+Y$8)/3/Y$8)+$V$6)/3</f>
        <v>95.547011788127705</v>
      </c>
      <c r="U52" s="60">
        <f ca="1">(S52+T52)/2</f>
        <v>101.48879552478536</v>
      </c>
    </row>
    <row r="53" spans="1:21">
      <c r="A53" s="79" t="s">
        <v>18</v>
      </c>
      <c r="B53" s="78" t="s">
        <v>76</v>
      </c>
      <c r="C53" s="17">
        <v>2022</v>
      </c>
      <c r="D53" s="21"/>
      <c r="E53" s="7">
        <v>530802700</v>
      </c>
      <c r="F53" s="7">
        <v>67751100</v>
      </c>
      <c r="G53" s="7">
        <v>834083100</v>
      </c>
      <c r="H53" s="4">
        <f>G53</f>
        <v>834083100</v>
      </c>
      <c r="I53" s="9">
        <v>3750</v>
      </c>
      <c r="J53" s="11">
        <v>37000</v>
      </c>
      <c r="K53" s="12">
        <v>120.01</v>
      </c>
      <c r="L53" s="13">
        <v>1.2</v>
      </c>
      <c r="M53" s="10">
        <v>14</v>
      </c>
      <c r="N53" s="26">
        <f>LOG((D53+E53)/(F53+E53)+1,V$3)</f>
        <v>108.65493255674444</v>
      </c>
      <c r="O53" s="14">
        <f>LOG(I53*H53/J53^2,W$3)</f>
        <v>101.10866252590486</v>
      </c>
      <c r="P53" s="58">
        <f>LOG(K53/J53+1,X$3)</f>
        <v>128.92392717816779</v>
      </c>
      <c r="Q53" s="60">
        <f>LOG(L53/M53/J53+1,Y$3)</f>
        <v>38.4250971718252</v>
      </c>
      <c r="R53" s="14">
        <f ca="1">((N53-$V$6)*((V$8+W$8)/2/V$8)+(O53-$V$6)*((V$8+W$8)/2/W$8)+$V$6*2)/2</f>
        <v>104.26297261903932</v>
      </c>
      <c r="S53" s="58">
        <f ca="1">(R53*2+(P53-$V$6)*((Z$8*2+X$8)/3/X$8)+$V$6)/3</f>
        <v>106.730909070245</v>
      </c>
      <c r="T53" s="59">
        <f ca="1">(R53*2+(Q53-$V$6)*((Z$8*2+Y$8)/3/Y$8)+$V$6)/3</f>
        <v>95.584640827495036</v>
      </c>
      <c r="U53" s="60">
        <f ca="1">(S53+T53)/2</f>
        <v>101.15777494887001</v>
      </c>
    </row>
    <row r="54" spans="1:21">
      <c r="A54" s="31" t="s">
        <v>378</v>
      </c>
      <c r="B54" s="29" t="s">
        <v>386</v>
      </c>
      <c r="C54" s="17">
        <v>2022</v>
      </c>
      <c r="D54" s="21"/>
      <c r="E54" s="7">
        <v>185400000</v>
      </c>
      <c r="F54" s="7">
        <v>3000000</v>
      </c>
      <c r="G54" s="7">
        <v>274300000</v>
      </c>
      <c r="H54" s="4">
        <f>G54</f>
        <v>274300000</v>
      </c>
      <c r="I54" s="9">
        <v>1882</v>
      </c>
      <c r="J54" s="11">
        <v>13672</v>
      </c>
      <c r="K54" s="12">
        <v>10.09</v>
      </c>
      <c r="L54" s="13">
        <v>2.2000000000000002</v>
      </c>
      <c r="M54" s="10">
        <v>32</v>
      </c>
      <c r="N54" s="26">
        <f>LOG((D54+E54)/(F54+E54)+1,V$3)</f>
        <v>117.25760075449888</v>
      </c>
      <c r="O54" s="14">
        <f>LOG(I54*H54/J54^2,W$3)</f>
        <v>103.58741042576013</v>
      </c>
      <c r="P54" s="58">
        <f>LOG(K54/J54+1,X$3)</f>
        <v>29.37109206455855</v>
      </c>
      <c r="Q54" s="60">
        <f>LOG(L54/M54/J54+1,Y$3)</f>
        <v>83.40720191673752</v>
      </c>
      <c r="R54" s="14">
        <f ca="1">((N54-$V$6)*((V$8+W$8)/2/V$8)+(O54-$V$6)*((V$8+W$8)/2/W$8)+$V$6*2)/2</f>
        <v>109.37983664928576</v>
      </c>
      <c r="S54" s="58">
        <f ca="1">(R54*2+(P54-$V$6)*((Z$8*2+X$8)/3/X$8)+$V$6)/3</f>
        <v>96.756910593524978</v>
      </c>
      <c r="T54" s="59">
        <f ca="1">(R54*2+(Q54-$V$6)*((Z$8*2+Y$8)/3/Y$8)+$V$6)/3</f>
        <v>104.29756414024384</v>
      </c>
      <c r="U54" s="60">
        <f ca="1">(S54+T54)/2</f>
        <v>100.52723736688441</v>
      </c>
    </row>
    <row r="55" spans="1:21">
      <c r="A55" s="31" t="s">
        <v>378</v>
      </c>
      <c r="B55" s="29" t="s">
        <v>381</v>
      </c>
      <c r="C55" s="17">
        <v>2023</v>
      </c>
      <c r="D55" s="21"/>
      <c r="E55" s="7">
        <v>348491228.31999999</v>
      </c>
      <c r="F55" s="7">
        <v>12535023.300000001</v>
      </c>
      <c r="G55" s="7">
        <v>479059030.54000002</v>
      </c>
      <c r="H55" s="4">
        <f>G55</f>
        <v>479059030.54000002</v>
      </c>
      <c r="I55" s="9">
        <v>4377</v>
      </c>
      <c r="J55" s="11">
        <v>26110</v>
      </c>
      <c r="K55" s="12">
        <v>41.51</v>
      </c>
      <c r="L55" s="13">
        <v>2.5</v>
      </c>
      <c r="M55" s="10">
        <v>39</v>
      </c>
      <c r="N55" s="26">
        <f>LOG((D55+E55)/(F55+E55)+1,V$3)</f>
        <v>115.62850044538936</v>
      </c>
      <c r="O55" s="14">
        <f>LOG(I55*H55/J55^2,W$3)</f>
        <v>104.99530941201277</v>
      </c>
      <c r="P55" s="58">
        <f>LOG(K55/J55+1,X$3)</f>
        <v>63.244396268215247</v>
      </c>
      <c r="Q55" s="60">
        <f>LOG(L55/M55/J55+1,Y$3)</f>
        <v>40.722270826610924</v>
      </c>
      <c r="R55" s="14">
        <f ca="1">((N55-$V$6)*((V$8+W$8)/2/V$8)+(O55-$V$6)*((V$8+W$8)/2/W$8)+$V$6*2)/2</f>
        <v>109.61026999601687</v>
      </c>
      <c r="S55" s="58">
        <f ca="1">(R55*2+(P55-$V$6)*((Z$8*2+X$8)/3/X$8)+$V$6)/3</f>
        <v>101.46492191118621</v>
      </c>
      <c r="T55" s="59">
        <f ca="1">(R55*2+(Q55-$V$6)*((Z$8*2+Y$8)/3/Y$8)+$V$6)/3</f>
        <v>99.420255216386593</v>
      </c>
      <c r="U55" s="60">
        <f ca="1">(S55+T55)/2</f>
        <v>100.4425885637864</v>
      </c>
    </row>
    <row r="56" spans="1:21">
      <c r="A56" s="31" t="s">
        <v>378</v>
      </c>
      <c r="B56" s="29" t="s">
        <v>382</v>
      </c>
      <c r="C56" s="17">
        <v>2021</v>
      </c>
      <c r="D56" s="21"/>
      <c r="E56" s="7">
        <v>274012155.56</v>
      </c>
      <c r="F56" s="7">
        <v>5156210.1900000004</v>
      </c>
      <c r="G56" s="7">
        <v>340610086.33999997</v>
      </c>
      <c r="H56" s="4">
        <f>G56</f>
        <v>340610086.33999997</v>
      </c>
      <c r="I56" s="9">
        <v>3992</v>
      </c>
      <c r="J56" s="11">
        <v>27867</v>
      </c>
      <c r="K56" s="12">
        <v>36.54</v>
      </c>
      <c r="L56" s="13">
        <v>1.3</v>
      </c>
      <c r="M56" s="10">
        <v>8</v>
      </c>
      <c r="N56" s="26">
        <f>LOG((D56+E56)/(F56+E56)+1,V$3)</f>
        <v>117.03782095545101</v>
      </c>
      <c r="O56" s="14">
        <f>LOG(I56*H56/J56^2,W$3)</f>
        <v>97.629755667624693</v>
      </c>
      <c r="P56" s="58">
        <f>LOG(K56/J56+1,X$3)</f>
        <v>52.169291143298167</v>
      </c>
      <c r="Q56" s="60">
        <f>LOG(L56/M56/J56+1,Y$3)</f>
        <v>96.722134616663766</v>
      </c>
      <c r="R56" s="14">
        <f ca="1">((N56-$V$6)*((V$8+W$8)/2/V$8)+(O56-$V$6)*((V$8+W$8)/2/W$8)+$V$6*2)/2</f>
        <v>105.48318593649331</v>
      </c>
      <c r="S56" s="58">
        <f ca="1">(R56*2+(P56-$V$6)*((Z$8*2+X$8)/3/X$8)+$V$6)/3</f>
        <v>97.224444328482477</v>
      </c>
      <c r="T56" s="59">
        <f ca="1">(R56*2+(Q56-$V$6)*((Z$8*2+Y$8)/3/Y$8)+$V$6)/3</f>
        <v>103.26912153601586</v>
      </c>
      <c r="U56" s="60">
        <f ca="1">(S56+T56)/2</f>
        <v>100.24678293224918</v>
      </c>
    </row>
    <row r="57" spans="1:21">
      <c r="A57" s="31" t="s">
        <v>321</v>
      </c>
      <c r="B57" s="29" t="s">
        <v>325</v>
      </c>
      <c r="C57" s="17">
        <v>2017</v>
      </c>
      <c r="D57" s="20" t="s">
        <v>307</v>
      </c>
      <c r="E57" s="6" t="s">
        <v>307</v>
      </c>
      <c r="F57" s="6" t="s">
        <v>307</v>
      </c>
      <c r="G57" s="6" t="s">
        <v>307</v>
      </c>
      <c r="H57" s="4" t="str">
        <f>G57</f>
        <v>*</v>
      </c>
      <c r="I57" s="9">
        <v>50</v>
      </c>
      <c r="J57" s="11">
        <v>600</v>
      </c>
      <c r="K57" s="12">
        <v>2.89</v>
      </c>
      <c r="N57" s="50">
        <f>$V$6</f>
        <v>100</v>
      </c>
      <c r="O57" s="46">
        <f>$V$6</f>
        <v>100</v>
      </c>
      <c r="P57" s="58">
        <f>LOG(K57/J57+1,X$3)</f>
        <v>191.30395296148745</v>
      </c>
      <c r="Q57" s="60">
        <v>0</v>
      </c>
      <c r="R57" s="14">
        <f ca="1">((N57-$V$6)*((V$8+W$8)/2/V$8)+(O57-$V$6)*((V$8+W$8)/2/W$8)+$V$6*2)/2</f>
        <v>100</v>
      </c>
      <c r="S57" s="58">
        <f ca="1">(R57*2+(P57-$V$6)*((Z$8*2+X$8)/3/X$8)+$V$6)/3</f>
        <v>112.27614892313555</v>
      </c>
      <c r="T57" s="59">
        <f ca="1">(R57*2+(Q57-$V$6)*((Z$8*2+Y$8)/3/Y$8)+$V$6)/3</f>
        <v>88.213800452462223</v>
      </c>
      <c r="U57" s="60">
        <f ca="1">(S57+T57)/2</f>
        <v>100.24497468779889</v>
      </c>
    </row>
    <row r="58" spans="1:21">
      <c r="A58" s="31" t="s">
        <v>351</v>
      </c>
      <c r="B58" s="29" t="s">
        <v>353</v>
      </c>
      <c r="C58" s="17">
        <v>2023</v>
      </c>
      <c r="D58" s="54">
        <v>927812000</v>
      </c>
      <c r="E58" s="55">
        <v>7834599000</v>
      </c>
      <c r="F58" s="55">
        <v>123915000</v>
      </c>
      <c r="G58" s="55">
        <v>10965277000</v>
      </c>
      <c r="H58" s="4" cm="1">
        <f t="array" aca="1" ref="H58" ca="1">G58/INDIRECT("EUR!$B$105")</f>
        <v>945529641.88570666</v>
      </c>
      <c r="I58" s="9">
        <v>5259</v>
      </c>
      <c r="J58" s="11">
        <v>43882</v>
      </c>
      <c r="K58" s="12">
        <v>38.22</v>
      </c>
      <c r="L58" s="13">
        <v>1.4</v>
      </c>
      <c r="M58" s="10">
        <v>17</v>
      </c>
      <c r="N58" s="26">
        <f>LOG((D58+E58)/(F58+E58)+1,V$3)</f>
        <v>127.05798502260966</v>
      </c>
      <c r="O58" s="14">
        <f ca="1">LOG(I58*H58/J58^2,W$3)</f>
        <v>102.7091512355385</v>
      </c>
      <c r="P58" s="58">
        <f>LOG(K58/J58+1,X$3)</f>
        <v>34.660625309120896</v>
      </c>
      <c r="Q58" s="60">
        <f>LOG(L58/M58/J58+1,Y$3)</f>
        <v>31.128363184368329</v>
      </c>
      <c r="R58" s="14">
        <f ca="1">((N58-$V$6)*((V$8+W$8)/2/V$8)+(O58-$V$6)*((V$8+W$8)/2/W$8)+$V$6*2)/2</f>
        <v>112.84379658594356</v>
      </c>
      <c r="S58" s="58">
        <f ca="1">(R58*2+(P58-$V$6)*((Z$8*2+X$8)/3/X$8)+$V$6)/3</f>
        <v>99.777414222451512</v>
      </c>
      <c r="T58" s="59">
        <f ca="1">(R58*2+(Q58-$V$6)*((Z$8*2+Y$8)/3/Y$8)+$V$6)/3</f>
        <v>100.44518251054986</v>
      </c>
      <c r="U58" s="60">
        <f ca="1">(S58+T58)/2</f>
        <v>100.11129836650068</v>
      </c>
    </row>
    <row r="59" spans="1:21">
      <c r="A59" s="31" t="s">
        <v>351</v>
      </c>
      <c r="B59" s="29" t="s">
        <v>356</v>
      </c>
      <c r="C59" s="17">
        <v>2023</v>
      </c>
      <c r="D59" s="54">
        <v>144429000</v>
      </c>
      <c r="E59" s="55">
        <v>1569649000</v>
      </c>
      <c r="F59" s="55">
        <v>13678000</v>
      </c>
      <c r="G59" s="55">
        <v>2639217000</v>
      </c>
      <c r="H59" s="4" cm="1">
        <f t="array" aca="1" ref="H59" ca="1">G59/INDIRECT("EUR!$B$105")</f>
        <v>227578191.12719807</v>
      </c>
      <c r="I59" s="9">
        <v>976</v>
      </c>
      <c r="J59" s="11">
        <v>7687</v>
      </c>
      <c r="K59" s="12">
        <v>6.2</v>
      </c>
      <c r="N59" s="26">
        <f>LOG((D59+E59)/(F59+E59)+1,V$3)</f>
        <v>125.55003695490517</v>
      </c>
      <c r="O59" s="14">
        <f ca="1">LOG(I59*H59/J59^2,W$3)</f>
        <v>107.61766556031455</v>
      </c>
      <c r="P59" s="58">
        <f>LOG(K59/J59+1,X$3)</f>
        <v>32.098217107404544</v>
      </c>
      <c r="Q59" s="60">
        <v>0</v>
      </c>
      <c r="R59" s="14">
        <f ca="1">((N59-$V$6)*((V$8+W$8)/2/V$8)+(O59-$V$6)*((V$8+W$8)/2/W$8)+$V$6*2)/2</f>
        <v>115.36055464173434</v>
      </c>
      <c r="S59" s="58">
        <f ca="1">(R59*2+(P59-$V$6)*((Z$8*2+X$8)/3/X$8)+$V$6)/3</f>
        <v>101.11072781358878</v>
      </c>
      <c r="T59" s="59">
        <f ca="1">(R59*2+(Q59-$V$6)*((Z$8*2+Y$8)/3/Y$8)+$V$6)/3</f>
        <v>98.454170213618454</v>
      </c>
      <c r="U59" s="60">
        <f ca="1">(S59+T59)/2</f>
        <v>99.78244901360361</v>
      </c>
    </row>
    <row r="60" spans="1:21">
      <c r="A60" s="79" t="s">
        <v>50</v>
      </c>
      <c r="B60" s="78" t="s">
        <v>55</v>
      </c>
      <c r="C60" s="17">
        <v>2022</v>
      </c>
      <c r="D60" s="21">
        <v>4010236</v>
      </c>
      <c r="E60" s="7">
        <v>204568000</v>
      </c>
      <c r="F60" s="7"/>
      <c r="G60" s="7">
        <v>316932680.41000003</v>
      </c>
      <c r="H60" s="4">
        <f>G60</f>
        <v>316932680.41000003</v>
      </c>
      <c r="I60" s="9">
        <v>2280</v>
      </c>
      <c r="J60" s="11">
        <v>14200</v>
      </c>
      <c r="K60" s="12">
        <v>20.5</v>
      </c>
      <c r="N60" s="26">
        <f>LOG((D60+E60)/(F60+E60)+1,V$3)</f>
        <v>120.2949430794153</v>
      </c>
      <c r="O60" s="14">
        <f>LOG(I60*H60/J60^2,W$3)</f>
        <v>106.99329863351771</v>
      </c>
      <c r="P60" s="58">
        <f>LOG(K60/J60+1,X$3)</f>
        <v>57.434573757021766</v>
      </c>
      <c r="Q60" s="60">
        <v>0</v>
      </c>
      <c r="R60" s="14">
        <f ca="1">((N60-$V$6)*((V$8+W$8)/2/V$8)+(O60-$V$6)*((V$8+W$8)/2/W$8)+$V$6*2)/2</f>
        <v>112.80333900366864</v>
      </c>
      <c r="S60" s="58">
        <f ca="1">(R60*2+(P60-$V$6)*((Z$8*2+X$8)/3/X$8)+$V$6)/3</f>
        <v>102.81248279213861</v>
      </c>
      <c r="T60" s="59">
        <f ca="1">(R60*2+(Q60-$V$6)*((Z$8*2+Y$8)/3/Y$8)+$V$6)/3</f>
        <v>96.749359788241307</v>
      </c>
      <c r="U60" s="60">
        <f ca="1">(S60+T60)/2</f>
        <v>99.780921290189951</v>
      </c>
    </row>
    <row r="61" spans="1:21">
      <c r="A61" s="31" t="s">
        <v>321</v>
      </c>
      <c r="B61" s="29" t="s">
        <v>329</v>
      </c>
      <c r="C61" s="17">
        <v>2023</v>
      </c>
      <c r="D61" s="21"/>
      <c r="E61" s="7">
        <v>60800000</v>
      </c>
      <c r="F61" s="7">
        <v>39200000</v>
      </c>
      <c r="G61" s="7">
        <v>114700000</v>
      </c>
      <c r="H61" s="4">
        <f>G61</f>
        <v>114700000</v>
      </c>
      <c r="I61" s="9">
        <v>3500</v>
      </c>
      <c r="J61" s="11">
        <v>9484</v>
      </c>
      <c r="K61" s="12">
        <v>3.22</v>
      </c>
      <c r="L61" s="13">
        <v>1.3</v>
      </c>
      <c r="M61" s="10">
        <v>11</v>
      </c>
      <c r="N61" s="26">
        <f>LOG((D61+E61)/(F61+E61)+1,V$3)</f>
        <v>81.290283695187156</v>
      </c>
      <c r="O61" s="14">
        <f>LOG(I61*H61/J61^2,W$3)</f>
        <v>109.86274416483072</v>
      </c>
      <c r="P61" s="58">
        <f>LOG(K61/J61+1,X$3)</f>
        <v>13.514867606678434</v>
      </c>
      <c r="Q61" s="60">
        <f>LOG(L61/M61/J61+1,Y$3)</f>
        <v>206.69044825513316</v>
      </c>
      <c r="R61" s="14">
        <f ca="1">((N61-$V$6)*((V$8+W$8)/2/V$8)+(O61-$V$6)*((V$8+W$8)/2/W$8)+$V$6*2)/2</f>
        <v>98.61716352776736</v>
      </c>
      <c r="S61" s="58">
        <f ca="1">(R61*2+(P61-$V$6)*((Z$8*2+X$8)/3/X$8)+$V$6)/3</f>
        <v>87.449868066607294</v>
      </c>
      <c r="T61" s="59">
        <f ca="1">(R61*2+(Q61-$V$6)*((Z$8*2+Y$8)/3/Y$8)+$V$6)/3</f>
        <v>111.65285814802411</v>
      </c>
      <c r="U61" s="60">
        <f ca="1">(S61+T61)/2</f>
        <v>99.551363107315694</v>
      </c>
    </row>
    <row r="62" spans="1:21">
      <c r="A62" s="31" t="s">
        <v>50</v>
      </c>
      <c r="B62" s="29" t="s">
        <v>318</v>
      </c>
      <c r="C62" s="17">
        <v>2022</v>
      </c>
      <c r="D62" s="21">
        <v>6866583.4000000004</v>
      </c>
      <c r="E62" s="7">
        <v>80722168.060000002</v>
      </c>
      <c r="F62" s="7"/>
      <c r="G62" s="7">
        <v>135345844</v>
      </c>
      <c r="H62" s="4">
        <f>G62</f>
        <v>135345844</v>
      </c>
      <c r="I62" s="9">
        <v>604</v>
      </c>
      <c r="J62" s="11">
        <v>4950</v>
      </c>
      <c r="K62" s="12">
        <v>4.04</v>
      </c>
      <c r="N62" s="26">
        <f>LOG((D62+E62)/(F62+E62)+1,V$3)</f>
        <v>125.7540844173176</v>
      </c>
      <c r="O62" s="14">
        <f>LOG(I62*H62/J62^2,W$3)</f>
        <v>106.05851090575715</v>
      </c>
      <c r="P62" s="58">
        <f>LOG(K62/J62+1,X$3)</f>
        <v>32.480311350930968</v>
      </c>
      <c r="Q62" s="60">
        <v>0</v>
      </c>
      <c r="R62" s="14">
        <f ca="1">((N62-$V$6)*((V$8+W$8)/2/V$8)+(O62-$V$6)*((V$8+W$8)/2/W$8)+$V$6*2)/2</f>
        <v>114.44820396841644</v>
      </c>
      <c r="S62" s="58">
        <f ca="1">(R62*2+(P62-$V$6)*((Z$8*2+X$8)/3/X$8)+$V$6)/3</f>
        <v>100.55386799366504</v>
      </c>
      <c r="T62" s="59">
        <f ca="1">(R62*2+(Q62-$V$6)*((Z$8*2+Y$8)/3/Y$8)+$V$6)/3</f>
        <v>97.845936431406514</v>
      </c>
      <c r="U62" s="60">
        <f ca="1">(S62+T62)/2</f>
        <v>99.199902212535775</v>
      </c>
    </row>
    <row r="63" spans="1:21">
      <c r="A63" s="76" t="s">
        <v>18</v>
      </c>
      <c r="B63" s="75" t="s">
        <v>23</v>
      </c>
      <c r="C63" s="53">
        <v>2022</v>
      </c>
      <c r="D63" s="21"/>
      <c r="E63" s="7">
        <v>196693950</v>
      </c>
      <c r="F63" s="7">
        <v>33135497</v>
      </c>
      <c r="G63" s="7">
        <v>291296473</v>
      </c>
      <c r="H63" s="4">
        <f>G63</f>
        <v>291296473</v>
      </c>
      <c r="I63" s="9">
        <v>1294.4680000000001</v>
      </c>
      <c r="J63" s="11">
        <v>19497</v>
      </c>
      <c r="K63" s="12">
        <v>1.74</v>
      </c>
      <c r="L63" s="13">
        <v>1.1000000000000001</v>
      </c>
      <c r="M63" s="10">
        <v>4</v>
      </c>
      <c r="N63" s="26">
        <f>LOG((D63+E63)/(F63+E63)+1,V$3)</f>
        <v>105.82133272554852</v>
      </c>
      <c r="O63" s="14">
        <f>LOG(I63*H63/J63^2,W$3)</f>
        <v>90.201215679569003</v>
      </c>
      <c r="P63" s="58">
        <f>LOG(K63/J63+1,X$3)</f>
        <v>3.5529022792824736</v>
      </c>
      <c r="Q63" s="60">
        <f>LOG(L63/M63/J63+1,Y$3)</f>
        <v>233.95149810415228</v>
      </c>
      <c r="R63" s="14">
        <f ca="1">((N63-$V$6)*((V$8+W$8)/2/V$8)+(O63-$V$6)*((V$8+W$8)/2/W$8)+$V$6*2)/2</f>
        <v>96.130352531966381</v>
      </c>
      <c r="S63" s="58">
        <f ca="1">(R63*2+(P63-$V$6)*((Z$8*2+X$8)/3/X$8)+$V$6)/3</f>
        <v>84.452571558556443</v>
      </c>
      <c r="T63" s="59">
        <f ca="1">(R63*2+(Q63-$V$6)*((Z$8*2+Y$8)/3/Y$8)+$V$6)/3</f>
        <v>113.2080258847826</v>
      </c>
      <c r="U63" s="60">
        <f ca="1">(S63+T63)/2</f>
        <v>98.830298721669521</v>
      </c>
    </row>
    <row r="64" spans="1:21">
      <c r="A64" s="79" t="s">
        <v>18</v>
      </c>
      <c r="B64" s="78" t="s">
        <v>22</v>
      </c>
      <c r="C64" s="17">
        <v>2022</v>
      </c>
      <c r="D64" s="21"/>
      <c r="E64" s="7">
        <v>498700000</v>
      </c>
      <c r="F64" s="7">
        <v>66000000</v>
      </c>
      <c r="G64" s="7">
        <v>812600000</v>
      </c>
      <c r="H64" s="4">
        <f>G64</f>
        <v>812600000</v>
      </c>
      <c r="I64" s="9">
        <v>1903</v>
      </c>
      <c r="J64" s="11">
        <v>33474</v>
      </c>
      <c r="K64" s="12">
        <v>102.46</v>
      </c>
      <c r="L64" s="13">
        <v>1.3</v>
      </c>
      <c r="M64" s="10">
        <v>14</v>
      </c>
      <c r="N64" s="26">
        <f>LOG((D64+E64)/(F64+E64)+1,V$3)</f>
        <v>108.32037254285042</v>
      </c>
      <c r="O64" s="14">
        <f>LOG(I64*H64/J64^2,W$3)</f>
        <v>94.518166497097383</v>
      </c>
      <c r="P64" s="58">
        <f>LOG(K64/J64+1,X$3)</f>
        <v>121.67577134238374</v>
      </c>
      <c r="Q64" s="60">
        <f>LOG(L64/M64/J64+1,Y$3)</f>
        <v>46.011998147378947</v>
      </c>
      <c r="R64" s="14">
        <f ca="1">((N64-$V$6)*((V$8+W$8)/2/V$8)+(O64-$V$6)*((V$8+W$8)/2/W$8)+$V$6*2)/2</f>
        <v>99.914854340666182</v>
      </c>
      <c r="S64" s="58">
        <f ca="1">(R64*2+(P64-$V$6)*((Z$8*2+X$8)/3/X$8)+$V$6)/3</f>
        <v>102.85762260789734</v>
      </c>
      <c r="T64" s="59">
        <f ca="1">(R64*2+(Q64-$V$6)*((Z$8*2+Y$8)/3/Y$8)+$V$6)/3</f>
        <v>93.580102597032464</v>
      </c>
      <c r="U64" s="60">
        <f ca="1">(S64+T64)/2</f>
        <v>98.218862602464895</v>
      </c>
    </row>
    <row r="65" spans="1:21">
      <c r="A65" s="79" t="s">
        <v>17</v>
      </c>
      <c r="B65" s="78" t="s">
        <v>38</v>
      </c>
      <c r="C65" s="17">
        <v>2022</v>
      </c>
      <c r="D65" s="19"/>
      <c r="E65" s="5">
        <v>110565000</v>
      </c>
      <c r="F65" s="5"/>
      <c r="G65" s="5">
        <v>236734000</v>
      </c>
      <c r="H65" s="4" cm="1">
        <f t="array" aca="1" ref="H65" ca="1">G65/INDIRECT("EUR!$B$30")</f>
        <v>240961917.80989236</v>
      </c>
      <c r="I65" s="9">
        <v>549.79</v>
      </c>
      <c r="J65" s="11">
        <v>10363</v>
      </c>
      <c r="K65" s="12">
        <v>32.840000000000003</v>
      </c>
      <c r="N65" s="26">
        <f>LOG((D65+E65)/(F65+E65)+1,V$3)</f>
        <v>118.62563857863756</v>
      </c>
      <c r="O65" s="14">
        <f ca="1">LOG(I65*H65/J65^2,W$3)</f>
        <v>93.051398746409816</v>
      </c>
      <c r="P65" s="58">
        <f>LOG(K65/J65+1,X$3)</f>
        <v>125.96549839517846</v>
      </c>
      <c r="Q65" s="60">
        <v>0</v>
      </c>
      <c r="R65" s="14">
        <f ca="1">((N65-$V$6)*((V$8+W$8)/2/V$8)+(O65-$V$6)*((V$8+W$8)/2/W$8)+$V$6*2)/2</f>
        <v>103.21017064180907</v>
      </c>
      <c r="S65" s="58">
        <f ca="1">(R65*2+(P65-$V$6)*((Z$8*2+X$8)/3/X$8)+$V$6)/3</f>
        <v>105.63126956359612</v>
      </c>
      <c r="T65" s="59">
        <f ca="1">(R65*2+(Q65-$V$6)*((Z$8*2+Y$8)/3/Y$8)+$V$6)/3</f>
        <v>90.353914213668261</v>
      </c>
      <c r="U65" s="60">
        <f ca="1">(S65+T65)/2</f>
        <v>97.992591888632191</v>
      </c>
    </row>
    <row r="66" spans="1:21">
      <c r="A66" s="31" t="s">
        <v>17</v>
      </c>
      <c r="B66" s="29" t="s">
        <v>299</v>
      </c>
      <c r="C66" s="17">
        <v>2022</v>
      </c>
      <c r="D66" s="19"/>
      <c r="E66" s="5">
        <v>96570451</v>
      </c>
      <c r="F66" s="5"/>
      <c r="G66" s="5">
        <v>141671439</v>
      </c>
      <c r="H66" s="4" cm="1">
        <f t="array" aca="1" ref="H66" ca="1">G66/INDIRECT("EUR!$B$30")</f>
        <v>144201600.27848631</v>
      </c>
      <c r="I66" s="9">
        <v>529</v>
      </c>
      <c r="J66" s="11">
        <v>4409</v>
      </c>
      <c r="K66" s="12">
        <v>2.88</v>
      </c>
      <c r="N66" s="26">
        <f>LOG((D66+E66)/(F66+E66)+1,V$3)</f>
        <v>118.62563857863756</v>
      </c>
      <c r="O66" s="14">
        <f ca="1">LOG(I66*H66/J66^2,W$3)</f>
        <v>108.17994179996825</v>
      </c>
      <c r="P66" s="58">
        <f>LOG(K66/J66+1,X$3)</f>
        <v>25.997510926456503</v>
      </c>
      <c r="Q66" s="60">
        <v>0</v>
      </c>
      <c r="R66" s="14">
        <f ca="1">((N66-$V$6)*((V$8+W$8)/2/V$8)+(O66-$V$6)*((V$8+W$8)/2/W$8)+$V$6*2)/2</f>
        <v>112.87589838176817</v>
      </c>
      <c r="S66" s="58">
        <f ca="1">(R66*2+(P66-$V$6)*((Z$8*2+X$8)/3/X$8)+$V$6)/3</f>
        <v>98.634028147592161</v>
      </c>
      <c r="T66" s="59">
        <f ca="1">(R66*2+(Q66-$V$6)*((Z$8*2+Y$8)/3/Y$8)+$V$6)/3</f>
        <v>96.79773270697433</v>
      </c>
      <c r="U66" s="60">
        <f ca="1">(S66+T66)/2</f>
        <v>97.715880427283253</v>
      </c>
    </row>
    <row r="67" spans="1:21">
      <c r="A67" s="31" t="s">
        <v>378</v>
      </c>
      <c r="B67" s="29" t="s">
        <v>388</v>
      </c>
      <c r="C67" s="17">
        <v>2022</v>
      </c>
      <c r="D67" s="21"/>
      <c r="E67" s="7">
        <v>155924357.50999999</v>
      </c>
      <c r="F67" s="7">
        <v>2664861.37</v>
      </c>
      <c r="G67" s="7">
        <v>222055739.97999999</v>
      </c>
      <c r="H67" s="4">
        <f>G67</f>
        <v>222055739.97999999</v>
      </c>
      <c r="I67" s="9">
        <v>2169</v>
      </c>
      <c r="J67" s="11">
        <v>10941</v>
      </c>
      <c r="K67" s="12">
        <v>7.46</v>
      </c>
      <c r="N67" s="26">
        <f>LOG((D67+E67)/(F67+E67)+1,V$3)</f>
        <v>117.18167942226347</v>
      </c>
      <c r="O67" s="14">
        <f>LOG(I67*H67/J67^2,W$3)</f>
        <v>108.5069117451779</v>
      </c>
      <c r="P67" s="58">
        <f>LOG(K67/J67+1,X$3)</f>
        <v>27.136571472087699</v>
      </c>
      <c r="Q67" s="60">
        <v>0</v>
      </c>
      <c r="R67" s="14">
        <f ca="1">((N67-$V$6)*((V$8+W$8)/2/V$8)+(O67-$V$6)*((V$8+W$8)/2/W$8)+$V$6*2)/2</f>
        <v>112.49175765857633</v>
      </c>
      <c r="S67" s="58">
        <f ca="1">(R67*2+(P67-$V$6)*((Z$8*2+X$8)/3/X$8)+$V$6)/3</f>
        <v>98.531085169932382</v>
      </c>
      <c r="T67" s="59">
        <f ca="1">(R67*2+(Q67-$V$6)*((Z$8*2+Y$8)/3/Y$8)+$V$6)/3</f>
        <v>96.541638891513117</v>
      </c>
      <c r="U67" s="60">
        <f ca="1">(S67+T67)/2</f>
        <v>97.536362030722756</v>
      </c>
    </row>
    <row r="68" spans="1:21">
      <c r="A68" s="31" t="s">
        <v>26</v>
      </c>
      <c r="B68" s="29" t="s">
        <v>371</v>
      </c>
      <c r="C68" s="17">
        <v>2023</v>
      </c>
      <c r="D68" s="22"/>
      <c r="E68" s="8">
        <v>2894000000</v>
      </c>
      <c r="F68" s="8"/>
      <c r="G68" s="8">
        <v>4505000000</v>
      </c>
      <c r="H68" s="4" cm="1">
        <f t="array" aca="1" ref="H68" ca="1">G68/INDIRECT("EUR!$B$125")</f>
        <v>392862786.3276425</v>
      </c>
      <c r="I68" s="9">
        <v>1645</v>
      </c>
      <c r="J68" s="11">
        <v>17585</v>
      </c>
      <c r="K68" s="12">
        <v>31.44</v>
      </c>
      <c r="N68" s="26">
        <f>LOG((D68+E68)/(F68+E68)+1,V$3)</f>
        <v>118.62563857863756</v>
      </c>
      <c r="O68" s="14">
        <f ca="1">LOG(I68*H68/J68^2,W$3)</f>
        <v>99.943249917501035</v>
      </c>
      <c r="P68" s="58">
        <f>LOG(K68/J68+1,X$3)</f>
        <v>71.116995943531251</v>
      </c>
      <c r="Q68" s="60">
        <v>0</v>
      </c>
      <c r="R68" s="14">
        <f ca="1">((N68-$V$6)*((V$8+W$8)/2/V$8)+(O68-$V$6)*((V$8+W$8)/2/W$8)+$V$6*2)/2</f>
        <v>107.61342063146471</v>
      </c>
      <c r="S68" s="58">
        <f ca="1">(R68*2+(P68-$V$6)*((Z$8*2+X$8)/3/X$8)+$V$6)/3</f>
        <v>101.19218869280893</v>
      </c>
      <c r="T68" s="59">
        <f ca="1">(R68*2+(Q68-$V$6)*((Z$8*2+Y$8)/3/Y$8)+$V$6)/3</f>
        <v>93.289414206772037</v>
      </c>
      <c r="U68" s="60">
        <f ca="1">(S68+T68)/2</f>
        <v>97.240801449790482</v>
      </c>
    </row>
    <row r="69" spans="1:21">
      <c r="A69" s="79" t="s">
        <v>39</v>
      </c>
      <c r="B69" s="78" t="s">
        <v>40</v>
      </c>
      <c r="C69" s="17">
        <v>2023</v>
      </c>
      <c r="D69" s="21">
        <v>5160000</v>
      </c>
      <c r="E69" s="7">
        <v>103200000</v>
      </c>
      <c r="F69" s="7"/>
      <c r="G69" s="7">
        <v>516000000</v>
      </c>
      <c r="H69" s="4">
        <f>G69</f>
        <v>516000000</v>
      </c>
      <c r="I69" s="9">
        <v>3567.69</v>
      </c>
      <c r="J69" s="11">
        <v>27678</v>
      </c>
      <c r="K69" s="12">
        <v>28.06</v>
      </c>
      <c r="N69" s="26">
        <f>LOG((D69+E69)/(F69+E69)+1,V$3)</f>
        <v>122.85154761911213</v>
      </c>
      <c r="O69" s="14">
        <f>LOG(I69*H69/J69^2,W$3)</f>
        <v>101.76881343760455</v>
      </c>
      <c r="P69" s="58">
        <f>LOG(K69/J69+1,X$3)</f>
        <v>40.341690661997411</v>
      </c>
      <c r="Q69" s="60">
        <v>0</v>
      </c>
      <c r="R69" s="14">
        <f ca="1">((N69-$V$6)*((V$8+W$8)/2/V$8)+(O69-$V$6)*((V$8+W$8)/2/W$8)+$V$6*2)/2</f>
        <v>110.51539550566467</v>
      </c>
      <c r="S69" s="58">
        <f ca="1">(R69*2+(P69-$V$6)*((Z$8*2+X$8)/3/X$8)+$V$6)/3</f>
        <v>98.988986757660086</v>
      </c>
      <c r="T69" s="59">
        <f ca="1">(R69*2+(Q69-$V$6)*((Z$8*2+Y$8)/3/Y$8)+$V$6)/3</f>
        <v>95.224064122905318</v>
      </c>
      <c r="U69" s="60">
        <f ca="1">(S69+T69)/2</f>
        <v>97.106525440282695</v>
      </c>
    </row>
    <row r="70" spans="1:21">
      <c r="A70" s="31" t="s">
        <v>378</v>
      </c>
      <c r="B70" s="29" t="s">
        <v>392</v>
      </c>
      <c r="C70" s="17">
        <v>2022</v>
      </c>
      <c r="D70" s="21"/>
      <c r="E70" s="7">
        <v>63754113.170000002</v>
      </c>
      <c r="F70" s="7">
        <v>1827396.92</v>
      </c>
      <c r="G70" s="7">
        <v>105968582.40000001</v>
      </c>
      <c r="H70" s="4">
        <f>G70</f>
        <v>105968582.40000001</v>
      </c>
      <c r="I70" s="9">
        <v>549.79999999999995</v>
      </c>
      <c r="J70" s="11">
        <v>3721</v>
      </c>
      <c r="K70" s="12">
        <v>1.93</v>
      </c>
      <c r="N70" s="26">
        <f>LOG((D70+E70)/(F70+E70)+1,V$3)</f>
        <v>116.22449768334761</v>
      </c>
      <c r="O70" s="14">
        <f>LOG(I70*H70/J70^2,W$3)</f>
        <v>109.09255164709496</v>
      </c>
      <c r="P70" s="58">
        <f>LOG(K70/J70+1,X$3)</f>
        <v>20.644587914225873</v>
      </c>
      <c r="Q70" s="60">
        <v>0</v>
      </c>
      <c r="R70" s="14">
        <f ca="1">((N70-$V$6)*((V$8+W$8)/2/V$8)+(O70-$V$6)*((V$8+W$8)/2/W$8)+$V$6*2)/2</f>
        <v>112.47280576110468</v>
      </c>
      <c r="S70" s="58">
        <f ca="1">(R70*2+(P70-$V$6)*((Z$8*2+X$8)/3/X$8)+$V$6)/3</f>
        <v>97.645579744256565</v>
      </c>
      <c r="T70" s="59">
        <f ca="1">(R70*2+(Q70-$V$6)*((Z$8*2+Y$8)/3/Y$8)+$V$6)/3</f>
        <v>96.529004293198682</v>
      </c>
      <c r="U70" s="60">
        <f ca="1">(S70+T70)/2</f>
        <v>97.087292018727624</v>
      </c>
    </row>
    <row r="71" spans="1:21">
      <c r="A71" s="79" t="s">
        <v>18</v>
      </c>
      <c r="B71" s="78" t="s">
        <v>19</v>
      </c>
      <c r="C71" s="17">
        <v>2022</v>
      </c>
      <c r="D71" s="21"/>
      <c r="E71" s="7">
        <v>473310000</v>
      </c>
      <c r="F71" s="7">
        <v>60361000</v>
      </c>
      <c r="G71" s="7">
        <v>690144000</v>
      </c>
      <c r="H71" s="4">
        <f>G71</f>
        <v>690144000</v>
      </c>
      <c r="I71" s="9">
        <v>2797</v>
      </c>
      <c r="J71" s="11">
        <v>31761</v>
      </c>
      <c r="K71" s="12">
        <v>63.65</v>
      </c>
      <c r="L71" s="13">
        <v>1.8</v>
      </c>
      <c r="M71" s="10">
        <v>23</v>
      </c>
      <c r="N71" s="26">
        <f>LOG((D71+E71)/(F71+E71)+1,V$3)</f>
        <v>108.66273867026499</v>
      </c>
      <c r="O71" s="14">
        <f>LOG(I71*H71/J71^2,W$3)</f>
        <v>98.790988688186687</v>
      </c>
      <c r="P71" s="58">
        <f>LOG(K71/J71+1,X$3)</f>
        <v>79.705927166844475</v>
      </c>
      <c r="Q71" s="60">
        <f>LOG(L71/M71/J71+1,Y$3)</f>
        <v>40.870877054777303</v>
      </c>
      <c r="R71" s="14">
        <f ca="1">((N71-$V$6)*((V$8+W$8)/2/V$8)+(O71-$V$6)*((V$8+W$8)/2/W$8)+$V$6*2)/2</f>
        <v>102.78540126656222</v>
      </c>
      <c r="S71" s="58">
        <f ca="1">(R71*2+(P71-$V$6)*((Z$8*2+X$8)/3/X$8)+$V$6)/3</f>
        <v>99.128322192399438</v>
      </c>
      <c r="T71" s="59">
        <f ca="1">(R71*2+(Q71-$V$6)*((Z$8*2+Y$8)/3/Y$8)+$V$6)/3</f>
        <v>94.887857756675245</v>
      </c>
      <c r="U71" s="60">
        <f ca="1">(S71+T71)/2</f>
        <v>97.008089974537342</v>
      </c>
    </row>
    <row r="72" spans="1:21">
      <c r="A72" s="31" t="s">
        <v>321</v>
      </c>
      <c r="B72" s="29" t="s">
        <v>324</v>
      </c>
      <c r="C72" s="17">
        <v>2022</v>
      </c>
      <c r="D72" s="21"/>
      <c r="E72" s="7">
        <v>12486843</v>
      </c>
      <c r="F72" s="7"/>
      <c r="G72" s="7">
        <v>117651589</v>
      </c>
      <c r="H72" s="4">
        <f>G72</f>
        <v>117651589</v>
      </c>
      <c r="I72" s="9">
        <v>501</v>
      </c>
      <c r="J72" s="11">
        <v>4384</v>
      </c>
      <c r="K72" s="12">
        <v>3.87</v>
      </c>
      <c r="N72" s="26">
        <f>LOG((D72+E72)/(F72+E72)+1,V$3)</f>
        <v>118.62563857863756</v>
      </c>
      <c r="O72" s="14">
        <f>LOG(I72*H72/J72^2,W$3)</f>
        <v>104.9574587362154</v>
      </c>
      <c r="P72" s="58">
        <f>LOG(K72/J72+1,X$3)</f>
        <v>35.129339686006141</v>
      </c>
      <c r="Q72" s="60">
        <v>0</v>
      </c>
      <c r="R72" s="14">
        <f ca="1">((N72-$V$6)*((V$8+W$8)/2/V$8)+(O72-$V$6)*((V$8+W$8)/2/W$8)+$V$6*2)/2</f>
        <v>110.81703231445456</v>
      </c>
      <c r="S72" s="58">
        <f ca="1">(R72*2+(P72-$V$6)*((Z$8*2+X$8)/3/X$8)+$V$6)/3</f>
        <v>98.489258396070284</v>
      </c>
      <c r="T72" s="59">
        <f ca="1">(R72*2+(Q72-$V$6)*((Z$8*2+Y$8)/3/Y$8)+$V$6)/3</f>
        <v>95.425155328765257</v>
      </c>
      <c r="U72" s="60">
        <f ca="1">(S72+T72)/2</f>
        <v>96.957206862417763</v>
      </c>
    </row>
    <row r="73" spans="1:21">
      <c r="A73" s="31" t="s">
        <v>39</v>
      </c>
      <c r="B73" s="29" t="s">
        <v>309</v>
      </c>
      <c r="C73" s="17">
        <v>2022</v>
      </c>
      <c r="D73" s="21">
        <v>787395.16</v>
      </c>
      <c r="E73" s="7">
        <v>78111453.140000001</v>
      </c>
      <c r="F73" s="7">
        <v>4919089.51</v>
      </c>
      <c r="G73" s="7">
        <v>138761857.59</v>
      </c>
      <c r="H73" s="4">
        <f>G73</f>
        <v>138761857.59</v>
      </c>
      <c r="I73" s="9">
        <v>1314</v>
      </c>
      <c r="J73" s="11">
        <v>6753</v>
      </c>
      <c r="K73" s="12">
        <v>5.15</v>
      </c>
      <c r="N73" s="26">
        <f>LOG((D73+E73)/(F73+E73)+1,V$3)</f>
        <v>114.31369544940974</v>
      </c>
      <c r="O73" s="14">
        <f>LOG(I73*H73/J73^2,W$3)</f>
        <v>108.42456547937434</v>
      </c>
      <c r="P73" s="58">
        <f>LOG(K73/J73+1,X$3)</f>
        <v>30.350518490529236</v>
      </c>
      <c r="Q73" s="60">
        <v>0</v>
      </c>
      <c r="R73" s="14">
        <f ca="1">((N73-$V$6)*((V$8+W$8)/2/V$8)+(O73-$V$6)*((V$8+W$8)/2/W$8)+$V$6*2)/2</f>
        <v>111.2612452143957</v>
      </c>
      <c r="S73" s="58">
        <f ca="1">(R73*2+(P73-$V$6)*((Z$8*2+X$8)/3/X$8)+$V$6)/3</f>
        <v>98.142870419433123</v>
      </c>
      <c r="T73" s="59">
        <f ca="1">(R73*2+(Q73-$V$6)*((Z$8*2+Y$8)/3/Y$8)+$V$6)/3</f>
        <v>95.721297262059352</v>
      </c>
      <c r="U73" s="60">
        <f ca="1">(S73+T73)/2</f>
        <v>96.93208384074623</v>
      </c>
    </row>
    <row r="74" spans="1:21">
      <c r="A74" s="71" t="s">
        <v>18</v>
      </c>
      <c r="B74" s="78" t="s">
        <v>75</v>
      </c>
      <c r="C74" s="17">
        <v>2022</v>
      </c>
      <c r="D74" s="21"/>
      <c r="E74" s="7">
        <v>556300000</v>
      </c>
      <c r="F74" s="7">
        <v>92100000</v>
      </c>
      <c r="G74" s="7">
        <v>993400000</v>
      </c>
      <c r="H74" s="4">
        <f>G74</f>
        <v>993400000</v>
      </c>
      <c r="I74" s="9">
        <v>3408</v>
      </c>
      <c r="J74" s="11">
        <v>42143</v>
      </c>
      <c r="K74" s="12">
        <v>101</v>
      </c>
      <c r="L74" s="13">
        <v>2.4</v>
      </c>
      <c r="M74" s="10">
        <v>34</v>
      </c>
      <c r="N74" s="26">
        <f>LOG((D74+E74)/(F74+E74)+1,V$3)</f>
        <v>106.01785998701126</v>
      </c>
      <c r="O74" s="14">
        <f>LOG(I74*H74/J74^2,W$3)</f>
        <v>98.740687716039076</v>
      </c>
      <c r="P74" s="58">
        <f>LOG(K74/J74+1,X$3)</f>
        <v>95.300946411788928</v>
      </c>
      <c r="Q74" s="60">
        <f>LOG(L74/M74/J74+1,Y$3)</f>
        <v>27.782447605950125</v>
      </c>
      <c r="R74" s="14">
        <f ca="1">((N74-$V$6)*((V$8+W$8)/2/V$8)+(O74-$V$6)*((V$8+W$8)/2/W$8)+$V$6*2)/2</f>
        <v>101.66699366183806</v>
      </c>
      <c r="S74" s="58">
        <f ca="1">(R74*2+(P74-$V$6)*((Z$8*2+X$8)/3/X$8)+$V$6)/3</f>
        <v>100.47952424320009</v>
      </c>
      <c r="T74" s="59">
        <f ca="1">(R74*2+(Q74-$V$6)*((Z$8*2+Y$8)/3/Y$8)+$V$6)/3</f>
        <v>92.599624274381668</v>
      </c>
      <c r="U74" s="60">
        <f ca="1">(S74+T74)/2</f>
        <v>96.539574258790879</v>
      </c>
    </row>
    <row r="75" spans="1:21">
      <c r="A75" s="31" t="s">
        <v>26</v>
      </c>
      <c r="B75" s="29" t="s">
        <v>368</v>
      </c>
      <c r="C75" s="17">
        <v>2022</v>
      </c>
      <c r="D75" s="22">
        <v>131312000</v>
      </c>
      <c r="E75" s="8">
        <v>4738000000</v>
      </c>
      <c r="F75" s="8">
        <v>377230000</v>
      </c>
      <c r="G75" s="8">
        <v>7492000000</v>
      </c>
      <c r="H75" s="4" cm="1">
        <f t="array" aca="1" ref="H75" ca="1">G75/INDIRECT("EUR!$B$125")</f>
        <v>653346946.76286304</v>
      </c>
      <c r="I75" s="9">
        <v>1994</v>
      </c>
      <c r="J75" s="11">
        <v>28179</v>
      </c>
      <c r="K75" s="12">
        <v>65.28</v>
      </c>
      <c r="N75" s="26">
        <f>LOG((D75+E75)/(F75+E75)+1,V$3)</f>
        <v>114.46153951699374</v>
      </c>
      <c r="O75" s="14">
        <f ca="1">LOG(I75*H75/J75^2,W$3)</f>
        <v>96.779374148706438</v>
      </c>
      <c r="P75" s="58">
        <f>LOG(K75/J75+1,X$3)</f>
        <v>92.124085708668844</v>
      </c>
      <c r="Q75" s="60">
        <v>0</v>
      </c>
      <c r="R75" s="14">
        <f ca="1">((N75-$V$6)*((V$8+W$8)/2/V$8)+(O75-$V$6)*((V$8+W$8)/2/W$8)+$V$6*2)/2</f>
        <v>103.88177486124897</v>
      </c>
      <c r="S75" s="58">
        <f ca="1">(R75*2+(P75-$V$6)*((Z$8*2+X$8)/3/X$8)+$V$6)/3</f>
        <v>101.52890455398307</v>
      </c>
      <c r="T75" s="59">
        <f ca="1">(R75*2+(Q75-$V$6)*((Z$8*2+Y$8)/3/Y$8)+$V$6)/3</f>
        <v>90.801650359961528</v>
      </c>
      <c r="U75" s="60">
        <f ca="1">(S75+T75)/2</f>
        <v>96.165277456972291</v>
      </c>
    </row>
    <row r="76" spans="1:21">
      <c r="A76" s="79" t="s">
        <v>50</v>
      </c>
      <c r="B76" s="78" t="s">
        <v>54</v>
      </c>
      <c r="C76" s="17">
        <v>2022</v>
      </c>
      <c r="D76" s="21"/>
      <c r="E76" s="7">
        <v>145400000</v>
      </c>
      <c r="F76" s="7"/>
      <c r="G76" s="7">
        <v>222200000</v>
      </c>
      <c r="H76" s="4">
        <f>G76</f>
        <v>222200000</v>
      </c>
      <c r="I76" s="9">
        <v>1746</v>
      </c>
      <c r="J76" s="11">
        <v>14340</v>
      </c>
      <c r="K76" s="12">
        <v>21.48</v>
      </c>
      <c r="N76" s="26">
        <f>LOG((D76+E76)/(F76+E76)+1,V$3)</f>
        <v>118.62563857863756</v>
      </c>
      <c r="O76" s="14">
        <f>LOG(I76*H76/J76^2,W$3)</f>
        <v>98.605743576617598</v>
      </c>
      <c r="P76" s="58">
        <f>LOG(K76/J76+1,X$3)</f>
        <v>59.591078627064476</v>
      </c>
      <c r="Q76" s="60">
        <v>0</v>
      </c>
      <c r="R76" s="14">
        <f ca="1">((N76-$V$6)*((V$8+W$8)/2/V$8)+(O76-$V$6)*((V$8+W$8)/2/W$8)+$V$6*2)/2</f>
        <v>106.75887884937238</v>
      </c>
      <c r="S76" s="58">
        <f ca="1">(R76*2+(P76-$V$6)*((Z$8*2+X$8)/3/X$8)+$V$6)/3</f>
        <v>99.072792621116676</v>
      </c>
      <c r="T76" s="59">
        <f ca="1">(R76*2+(Q76-$V$6)*((Z$8*2+Y$8)/3/Y$8)+$V$6)/3</f>
        <v>92.719719685377143</v>
      </c>
      <c r="U76" s="60">
        <f ca="1">(S76+T76)/2</f>
        <v>95.89625615324691</v>
      </c>
    </row>
    <row r="77" spans="1:21">
      <c r="A77" s="76" t="s">
        <v>18</v>
      </c>
      <c r="B77" s="75" t="s">
        <v>45</v>
      </c>
      <c r="C77" s="53">
        <v>2022</v>
      </c>
      <c r="D77" s="21"/>
      <c r="E77" s="7">
        <v>406000000</v>
      </c>
      <c r="F77" s="7">
        <v>59000000</v>
      </c>
      <c r="G77" s="7">
        <v>810000000</v>
      </c>
      <c r="H77" s="4">
        <f>G77</f>
        <v>810000000</v>
      </c>
      <c r="I77" s="9">
        <v>3049</v>
      </c>
      <c r="J77" s="11">
        <v>33334</v>
      </c>
      <c r="K77" s="12">
        <v>71.78</v>
      </c>
      <c r="N77" s="26">
        <f>LOG((D77+E77)/(F77+E77)+1,V$3)</f>
        <v>107.40863575475714</v>
      </c>
      <c r="O77" s="14">
        <f>LOG(I77*H77/J77^2,W$3)</f>
        <v>100.74835144963969</v>
      </c>
      <c r="P77" s="58">
        <f>LOG(K77/J77+1,X$3)</f>
        <v>85.638693064733729</v>
      </c>
      <c r="Q77" s="60">
        <v>0</v>
      </c>
      <c r="R77" s="14">
        <f ca="1">((N77-$V$6)*((V$8+W$8)/2/V$8)+(O77-$V$6)*((V$8+W$8)/2/W$8)+$V$6*2)/2</f>
        <v>103.5209047329956</v>
      </c>
      <c r="S77" s="58">
        <f ca="1">(R77*2+(P77-$V$6)*((Z$8*2+X$8)/3/X$8)+$V$6)/3</f>
        <v>100.4163398134951</v>
      </c>
      <c r="T77" s="59">
        <f ca="1">(R77*2+(Q77-$V$6)*((Z$8*2+Y$8)/3/Y$8)+$V$6)/3</f>
        <v>90.561070274459283</v>
      </c>
      <c r="U77" s="60">
        <f ca="1">(S77+T77)/2</f>
        <v>95.488705043977191</v>
      </c>
    </row>
    <row r="78" spans="1:21">
      <c r="A78" s="31" t="s">
        <v>26</v>
      </c>
      <c r="B78" s="29" t="s">
        <v>370</v>
      </c>
      <c r="C78" s="17">
        <v>2022</v>
      </c>
      <c r="D78" s="22"/>
      <c r="E78" s="8">
        <v>2900832000</v>
      </c>
      <c r="F78" s="8">
        <v>110445000</v>
      </c>
      <c r="G78" s="8">
        <v>4598000000</v>
      </c>
      <c r="H78" s="4" cm="1">
        <f t="array" aca="1" ref="H78" ca="1">G78/INDIRECT("EUR!$B$125")</f>
        <v>400972939.29733634</v>
      </c>
      <c r="I78" s="9">
        <v>1488</v>
      </c>
      <c r="J78" s="11">
        <v>19228</v>
      </c>
      <c r="K78" s="12">
        <v>37.94</v>
      </c>
      <c r="N78" s="26">
        <f>LOG((D78+E78)/(F78+E78)+1,V$3)</f>
        <v>115.45803084121115</v>
      </c>
      <c r="O78" s="14">
        <f ca="1">LOG(I78*H78/J78^2,W$3)</f>
        <v>96.56359806190774</v>
      </c>
      <c r="P78" s="58">
        <f>LOG(K78/J78+1,X$3)</f>
        <v>78.479509909240505</v>
      </c>
      <c r="Q78" s="60">
        <v>0</v>
      </c>
      <c r="R78" s="14">
        <f ca="1">((N78-$V$6)*((V$8+W$8)/2/V$8)+(O78-$V$6)*((V$8+W$8)/2/W$8)+$V$6*2)/2</f>
        <v>104.15317995238726</v>
      </c>
      <c r="S78" s="58">
        <f ca="1">(R78*2+(P78-$V$6)*((Z$8*2+X$8)/3/X$8)+$V$6)/3</f>
        <v>99.875278383814816</v>
      </c>
      <c r="T78" s="59">
        <f ca="1">(R78*2+(Q78-$V$6)*((Z$8*2+Y$8)/3/Y$8)+$V$6)/3</f>
        <v>90.98258708738706</v>
      </c>
      <c r="U78" s="60">
        <f ca="1">(S78+T78)/2</f>
        <v>95.428932735600938</v>
      </c>
    </row>
    <row r="79" spans="1:21">
      <c r="A79" s="79" t="s">
        <v>39</v>
      </c>
      <c r="B79" s="78" t="s">
        <v>41</v>
      </c>
      <c r="C79" s="17">
        <v>2022</v>
      </c>
      <c r="D79" s="21">
        <v>1545561</v>
      </c>
      <c r="E79" s="7">
        <v>146972266.58000001</v>
      </c>
      <c r="F79" s="7"/>
      <c r="G79" s="7">
        <v>331968251.18000001</v>
      </c>
      <c r="H79" s="4">
        <f>G79</f>
        <v>331968251.18000001</v>
      </c>
      <c r="I79" s="9">
        <v>2453</v>
      </c>
      <c r="J79" s="11">
        <v>21617</v>
      </c>
      <c r="K79" s="12">
        <v>27.2</v>
      </c>
      <c r="N79" s="57">
        <f>LOG((D79+E79)/(F79+E79)+1,V$3)</f>
        <v>119.52313886961832</v>
      </c>
      <c r="O79" s="14">
        <f>LOG(I79*H79/J79^2,W$3)</f>
        <v>97.56761407804116</v>
      </c>
      <c r="P79" s="58">
        <f>LOG(K79/J79+1,X$3)</f>
        <v>50.0635427775252</v>
      </c>
      <c r="Q79" s="60">
        <v>0</v>
      </c>
      <c r="R79" s="14">
        <f ca="1">((N79-$V$6)*((V$8+W$8)/2/V$8)+(O79-$V$6)*((V$8+W$8)/2/W$8)+$V$6*2)/2</f>
        <v>106.46422052160452</v>
      </c>
      <c r="S79" s="58">
        <f ca="1">(R79*2+(P79-$V$6)*((Z$8*2+X$8)/3/X$8)+$V$6)/3</f>
        <v>97.595341850189968</v>
      </c>
      <c r="T79" s="59">
        <f ca="1">(R79*2+(Q79-$V$6)*((Z$8*2+Y$8)/3/Y$8)+$V$6)/3</f>
        <v>92.523280800198563</v>
      </c>
      <c r="U79" s="60">
        <f ca="1">(S79+T79)/2</f>
        <v>95.059311325194273</v>
      </c>
    </row>
    <row r="80" spans="1:21">
      <c r="A80" s="31" t="s">
        <v>321</v>
      </c>
      <c r="B80" s="29" t="s">
        <v>349</v>
      </c>
      <c r="C80" s="53">
        <v>2022</v>
      </c>
      <c r="D80" s="21"/>
      <c r="E80" s="7">
        <v>13700000</v>
      </c>
      <c r="F80" s="7">
        <v>7300000</v>
      </c>
      <c r="G80" s="7">
        <v>20800000</v>
      </c>
      <c r="H80" s="4">
        <f>G80</f>
        <v>20800000</v>
      </c>
      <c r="I80" s="9">
        <v>519</v>
      </c>
      <c r="J80" s="11">
        <v>2524</v>
      </c>
      <c r="K80" s="12">
        <v>11.95</v>
      </c>
      <c r="N80" s="57">
        <f>LOG((D80+E80)/(F80+E80)+1,V$3)</f>
        <v>85.949771658763794</v>
      </c>
      <c r="O80" s="14">
        <f>LOG(I80*H80/J80^2,W$3)</f>
        <v>97.201833363501322</v>
      </c>
      <c r="P80" s="58">
        <f>LOG(K80/J80+1,X$3)</f>
        <v>188.05014277974567</v>
      </c>
      <c r="Q80" s="60">
        <v>0</v>
      </c>
      <c r="R80" s="14">
        <f ca="1">((N80-$V$6)*((V$8+W$8)/2/V$8)+(O80-$V$6)*((V$8+W$8)/2/W$8)+$V$6*2)/2</f>
        <v>92.441706550008632</v>
      </c>
      <c r="S80" s="58">
        <f ca="1">(R80*2+(P80-$V$6)*((Z$8*2+X$8)/3/X$8)+$V$6)/3</f>
        <v>106.79979999673503</v>
      </c>
      <c r="T80" s="59">
        <f ca="1">(R80*2+(Q80-$V$6)*((Z$8*2+Y$8)/3/Y$8)+$V$6)/3</f>
        <v>83.174938152467973</v>
      </c>
      <c r="U80" s="60">
        <f ca="1">(S80+T80)/2</f>
        <v>94.987369074601503</v>
      </c>
    </row>
    <row r="81" spans="1:21">
      <c r="A81" s="71" t="s">
        <v>50</v>
      </c>
      <c r="B81" s="70" t="s">
        <v>53</v>
      </c>
      <c r="C81" s="53">
        <v>2022</v>
      </c>
      <c r="D81" s="21"/>
      <c r="E81" s="7">
        <v>170900000</v>
      </c>
      <c r="F81" s="7"/>
      <c r="G81" s="7">
        <v>289107937</v>
      </c>
      <c r="H81" s="4">
        <f>G81</f>
        <v>289107937</v>
      </c>
      <c r="I81" s="9">
        <v>3439.4</v>
      </c>
      <c r="J81" s="11">
        <v>22287</v>
      </c>
      <c r="K81" s="12">
        <v>23</v>
      </c>
      <c r="N81" s="26">
        <f>LOG((D81+E81)/(F81+E81)+1,V$3)</f>
        <v>118.62563857863756</v>
      </c>
      <c r="O81" s="14">
        <f>LOG(I81*H81/J81^2,W$3)</f>
        <v>99.38086180851775</v>
      </c>
      <c r="P81" s="58">
        <f>LOG(K81/J81+1,X$3)</f>
        <v>41.06514962675822</v>
      </c>
      <c r="Q81" s="60">
        <v>0</v>
      </c>
      <c r="R81" s="14">
        <f ca="1">((N81-$V$6)*((V$8+W$8)/2/V$8)+(O81-$V$6)*((V$8+W$8)/2/W$8)+$V$6*2)/2</f>
        <v>107.25410709238969</v>
      </c>
      <c r="S81" s="58">
        <f ca="1">(R81*2+(P81-$V$6)*((Z$8*2+X$8)/3/X$8)+$V$6)/3</f>
        <v>96.912066174147029</v>
      </c>
      <c r="T81" s="59">
        <f ca="1">(R81*2+(Q81-$V$6)*((Z$8*2+Y$8)/3/Y$8)+$V$6)/3</f>
        <v>93.049871847388673</v>
      </c>
      <c r="U81" s="60">
        <f ca="1">(S81+T81)/2</f>
        <v>94.980969010767851</v>
      </c>
    </row>
    <row r="82" spans="1:21">
      <c r="A82" s="31" t="s">
        <v>26</v>
      </c>
      <c r="B82" s="29" t="s">
        <v>377</v>
      </c>
      <c r="C82" s="27">
        <v>2024</v>
      </c>
      <c r="D82" s="22" t="s">
        <v>307</v>
      </c>
      <c r="E82" s="8" t="s">
        <v>307</v>
      </c>
      <c r="F82" s="8" t="s">
        <v>307</v>
      </c>
      <c r="G82" s="8" t="s">
        <v>307</v>
      </c>
      <c r="H82" s="4" t="e" cm="1">
        <f t="array" aca="1" ref="H82" ca="1">G82/INDIRECT("EUR!$B$125")</f>
        <v>#VALUE!</v>
      </c>
      <c r="I82" s="9">
        <v>566</v>
      </c>
      <c r="J82" s="11">
        <v>18000</v>
      </c>
      <c r="K82" s="12">
        <v>0.04</v>
      </c>
      <c r="L82" s="13">
        <v>1.1000000000000001</v>
      </c>
      <c r="M82" s="10">
        <v>8</v>
      </c>
      <c r="N82" s="56">
        <f>$V$6</f>
        <v>100</v>
      </c>
      <c r="O82" s="46">
        <f>$V$6</f>
        <v>100</v>
      </c>
      <c r="P82" s="58">
        <f>LOG(K82/J82+1,X$3)</f>
        <v>8.8472477327621105E-2</v>
      </c>
      <c r="Q82" s="60">
        <f>LOG(L82/M82/J82+1,Y$3)</f>
        <v>126.7046418056669</v>
      </c>
      <c r="R82" s="14">
        <f ca="1">((N82-$V$6)*((V$8+W$8)/2/V$8)+(O82-$V$6)*((V$8+W$8)/2/W$8)+$V$6*2)/2</f>
        <v>100</v>
      </c>
      <c r="S82" s="58">
        <f ca="1">(R82*2+(P82-$V$6)*((Z$8*2+X$8)/3/X$8)+$V$6)/3</f>
        <v>86.566531336013028</v>
      </c>
      <c r="T82" s="59">
        <f ca="1">(R82*2+(Q82-$V$6)*((Z$8*2+Y$8)/3/Y$8)+$V$6)/3</f>
        <v>103.1474623716711</v>
      </c>
      <c r="U82" s="60">
        <f ca="1">(S82+T82)/2</f>
        <v>94.856996853842062</v>
      </c>
    </row>
    <row r="83" spans="1:21">
      <c r="A83" s="31" t="s">
        <v>26</v>
      </c>
      <c r="B83" s="29" t="s">
        <v>367</v>
      </c>
      <c r="C83" s="53">
        <v>2023</v>
      </c>
      <c r="D83" s="22">
        <v>310086000</v>
      </c>
      <c r="E83" s="8">
        <v>3767402000</v>
      </c>
      <c r="F83" s="8">
        <v>345352000</v>
      </c>
      <c r="G83" s="8">
        <v>6129423000</v>
      </c>
      <c r="H83" s="4" cm="1">
        <f t="array" aca="1" ref="H83" ca="1">G83/INDIRECT("EUR!$B$125")</f>
        <v>534522130.60171753</v>
      </c>
      <c r="I83" s="9">
        <v>1476</v>
      </c>
      <c r="J83" s="11">
        <v>29440</v>
      </c>
      <c r="K83" s="12">
        <v>77.849999999999994</v>
      </c>
      <c r="N83" s="26">
        <f>LOG((D83+E83)/(F83+E83)+1,V$3)</f>
        <v>117.89031373420396</v>
      </c>
      <c r="O83" s="14">
        <f ca="1">LOG(I83*H83/J83^2,W$3)</f>
        <v>89.077963335314806</v>
      </c>
      <c r="P83" s="58">
        <f>LOG(K83/J83+1,X$3)</f>
        <v>105.14010626501035</v>
      </c>
      <c r="Q83" s="60">
        <v>0</v>
      </c>
      <c r="R83" s="14">
        <f ca="1">((N83-$V$6)*((V$8+W$8)/2/V$8)+(O83-$V$6)*((V$8+W$8)/2/W$8)+$V$6*2)/2</f>
        <v>100.36951307586158</v>
      </c>
      <c r="S83" s="58">
        <f ca="1">(R83*2+(P83-$V$6)*((Z$8*2+X$8)/3/X$8)+$V$6)/3</f>
        <v>100.93744805358199</v>
      </c>
      <c r="T83" s="59">
        <f ca="1">(R83*2+(Q83-$V$6)*((Z$8*2+Y$8)/3/Y$8)+$V$6)/3</f>
        <v>88.460142503036607</v>
      </c>
      <c r="U83" s="60">
        <f ca="1">(S83+T83)/2</f>
        <v>94.698795278309291</v>
      </c>
    </row>
    <row r="84" spans="1:21">
      <c r="A84" s="31" t="s">
        <v>351</v>
      </c>
      <c r="B84" s="29" t="s">
        <v>357</v>
      </c>
      <c r="C84" s="27">
        <v>2023</v>
      </c>
      <c r="D84" s="54">
        <v>169012000</v>
      </c>
      <c r="E84" s="55">
        <v>1970997000</v>
      </c>
      <c r="F84" s="55"/>
      <c r="G84" s="55">
        <v>2463768000</v>
      </c>
      <c r="H84" s="4" cm="1">
        <f t="array" aca="1" ref="H84" ca="1">G84/INDIRECT("EUR!$B$105")</f>
        <v>212449322.96096703</v>
      </c>
      <c r="I84" s="9">
        <v>1256</v>
      </c>
      <c r="J84" s="11">
        <v>12383</v>
      </c>
      <c r="K84" s="12">
        <v>5.07</v>
      </c>
      <c r="N84" s="57">
        <f>LOG((D84+E84)/(F84+E84)+1,V$3)</f>
        <v>125.8103067881634</v>
      </c>
      <c r="O84" s="14">
        <f ca="1">LOG(I84*H84/J84^2,W$3)</f>
        <v>97.549251423750647</v>
      </c>
      <c r="P84" s="58">
        <f>LOG(K84/J84+1,X$3)</f>
        <v>16.297251924753127</v>
      </c>
      <c r="Q84" s="60">
        <v>0</v>
      </c>
      <c r="R84" s="14">
        <f ca="1">((N84-$V$6)*((V$8+W$8)/2/V$8)+(O84-$V$6)*((V$8+W$8)/2/W$8)+$V$6*2)/2</f>
        <v>109.03467186529286</v>
      </c>
      <c r="S84" s="58">
        <f ca="1">(R84*2+(P84-$V$6)*((Z$8*2+X$8)/3/X$8)+$V$6)/3</f>
        <v>94.76897532748184</v>
      </c>
      <c r="T84" s="59">
        <f ca="1">(R84*2+(Q84-$V$6)*((Z$8*2+Y$8)/3/Y$8)+$V$6)/3</f>
        <v>94.236915029324123</v>
      </c>
      <c r="U84" s="60">
        <f ca="1">(S84+T84)/2</f>
        <v>94.502945178402982</v>
      </c>
    </row>
    <row r="85" spans="1:21">
      <c r="A85" s="31" t="s">
        <v>42</v>
      </c>
      <c r="B85" s="29" t="s">
        <v>311</v>
      </c>
      <c r="C85" s="27">
        <v>2022</v>
      </c>
      <c r="D85" s="21">
        <v>13059331</v>
      </c>
      <c r="E85" s="7">
        <v>51775598</v>
      </c>
      <c r="F85" s="7">
        <v>5408741</v>
      </c>
      <c r="G85" s="7">
        <v>127845362</v>
      </c>
      <c r="H85" s="4">
        <f>G85</f>
        <v>127845362</v>
      </c>
      <c r="I85" s="9">
        <v>859.21199999999999</v>
      </c>
      <c r="J85" s="11">
        <v>8846</v>
      </c>
      <c r="K85" s="12">
        <v>3.85</v>
      </c>
      <c r="N85" s="26">
        <f>LOG((D85+E85)/(F85+E85)+1,V$3)</f>
        <v>129.70728793612423</v>
      </c>
      <c r="O85" s="14">
        <f>LOG(I85*H85/J85^2,W$3)</f>
        <v>94.740654219081989</v>
      </c>
      <c r="P85" s="58">
        <f>LOG(K85/J85+1,X$3)</f>
        <v>17.323693374095246</v>
      </c>
      <c r="Q85" s="60">
        <v>0</v>
      </c>
      <c r="R85" s="14">
        <f ca="1">((N85-$V$6)*((V$8+W$8)/2/V$8)+(O85-$V$6)*((V$8+W$8)/2/W$8)+$V$6*2)/2</f>
        <v>108.84075737421766</v>
      </c>
      <c r="S85" s="58">
        <f ca="1">(R85*2+(P85-$V$6)*((Z$8*2+X$8)/3/X$8)+$V$6)/3</f>
        <v>94.777707790345588</v>
      </c>
      <c r="T85" s="59">
        <f ca="1">(R85*2+(Q85-$V$6)*((Z$8*2+Y$8)/3/Y$8)+$V$6)/3</f>
        <v>94.107638701940644</v>
      </c>
      <c r="U85" s="60">
        <f ca="1">(S85+T85)/2</f>
        <v>94.442673246143116</v>
      </c>
    </row>
    <row r="86" spans="1:21">
      <c r="A86" s="79" t="s">
        <v>39</v>
      </c>
      <c r="B86" s="29" t="s">
        <v>303</v>
      </c>
      <c r="C86" s="27">
        <v>2021</v>
      </c>
      <c r="D86" s="21" t="s">
        <v>306</v>
      </c>
      <c r="E86" s="7" t="s">
        <v>306</v>
      </c>
      <c r="F86" s="7" t="s">
        <v>306</v>
      </c>
      <c r="G86" s="7" t="s">
        <v>306</v>
      </c>
      <c r="H86" s="4" t="str">
        <f>G86</f>
        <v>*</v>
      </c>
      <c r="I86" s="9">
        <v>2300.8000000000002</v>
      </c>
      <c r="J86" s="11">
        <v>31632</v>
      </c>
      <c r="K86" s="12">
        <v>38.19</v>
      </c>
      <c r="L86" s="13">
        <v>1.2</v>
      </c>
      <c r="M86" s="10">
        <v>10</v>
      </c>
      <c r="N86" s="50">
        <f>$V$6</f>
        <v>100</v>
      </c>
      <c r="O86" s="46">
        <f>$V$6</f>
        <v>100</v>
      </c>
      <c r="P86" s="58">
        <f>LOG(K86/J86+1,X$3)</f>
        <v>48.037694523653258</v>
      </c>
      <c r="Q86" s="60">
        <f>LOG(L86/M86/J86+1,Y$3)</f>
        <v>62.924208509237516</v>
      </c>
      <c r="R86" s="14">
        <f ca="1">((N86-$V$6)*((V$8+W$8)/2/V$8)+(O86-$V$6)*((V$8+W$8)/2/W$8)+$V$6*2)/2</f>
        <v>100</v>
      </c>
      <c r="S86" s="58">
        <f ca="1">(R86*2+(P86-$V$6)*((Z$8*2+X$8)/3/X$8)+$V$6)/3</f>
        <v>93.013478828390248</v>
      </c>
      <c r="T86" s="59">
        <f ca="1">(R86*2+(Q86-$V$6)*((Z$8*2+Y$8)/3/Y$8)+$V$6)/3</f>
        <v>95.630173231069705</v>
      </c>
      <c r="U86" s="60">
        <f ca="1">(S86+T86)/2</f>
        <v>94.321826029729976</v>
      </c>
    </row>
    <row r="87" spans="1:21">
      <c r="A87" s="31" t="s">
        <v>321</v>
      </c>
      <c r="B87" s="29" t="s">
        <v>334</v>
      </c>
      <c r="C87" s="17">
        <v>2022</v>
      </c>
      <c r="D87" s="21">
        <v>600</v>
      </c>
      <c r="E87" s="7">
        <v>83016762</v>
      </c>
      <c r="F87" s="7"/>
      <c r="G87" s="7">
        <v>128175173</v>
      </c>
      <c r="H87" s="4">
        <f>G87</f>
        <v>128175173</v>
      </c>
      <c r="I87" s="9">
        <v>800</v>
      </c>
      <c r="J87" s="11">
        <v>8350</v>
      </c>
      <c r="K87" s="12">
        <v>11.61</v>
      </c>
      <c r="N87" s="26">
        <f>LOG((D87+E87)/(F87+E87)+1,V$3)</f>
        <v>118.62625703317789</v>
      </c>
      <c r="O87" s="14">
        <f>LOG(I87*H87/J87^2,W$3)</f>
        <v>95.34960855003898</v>
      </c>
      <c r="P87" s="58">
        <f>LOG(K87/J87+1,X$3)</f>
        <v>55.317835413971586</v>
      </c>
      <c r="Q87" s="60">
        <v>0</v>
      </c>
      <c r="R87" s="14">
        <f ca="1">((N87-$V$6)*((V$8+W$8)/2/V$8)+(O87-$V$6)*((V$8+W$8)/2/W$8)+$V$6*2)/2</f>
        <v>104.67876632060684</v>
      </c>
      <c r="S87" s="58">
        <f ca="1">(R87*2+(P87-$V$6)*((Z$8*2+X$8)/3/X$8)+$V$6)/3</f>
        <v>97.111497825936837</v>
      </c>
      <c r="T87" s="59">
        <f ca="1">(R87*2+(Q87-$V$6)*((Z$8*2+Y$8)/3/Y$8)+$V$6)/3</f>
        <v>91.332977999533455</v>
      </c>
      <c r="U87" s="60">
        <f ca="1">(S87+T87)/2</f>
        <v>94.222237912735153</v>
      </c>
    </row>
    <row r="88" spans="1:21">
      <c r="A88" s="79" t="s">
        <v>39</v>
      </c>
      <c r="B88" s="80" t="s">
        <v>79</v>
      </c>
      <c r="C88" s="53">
        <v>2022</v>
      </c>
      <c r="D88" s="21">
        <v>16962080</v>
      </c>
      <c r="E88" s="7">
        <v>447679492</v>
      </c>
      <c r="F88" s="7">
        <v>54750430</v>
      </c>
      <c r="G88" s="7">
        <v>1199200318</v>
      </c>
      <c r="H88" s="4">
        <f>G88</f>
        <v>1199200318</v>
      </c>
      <c r="I88" s="9">
        <v>4353</v>
      </c>
      <c r="J88" s="11">
        <v>65651</v>
      </c>
      <c r="K88" s="12">
        <v>124.13</v>
      </c>
      <c r="L88" s="13">
        <v>2.1</v>
      </c>
      <c r="M88" s="10">
        <v>28</v>
      </c>
      <c r="N88" s="26">
        <f>LOG((D88+E88)/(F88+E88)+1,V$3)</f>
        <v>112.06566019992947</v>
      </c>
      <c r="O88" s="14">
        <f>LOG(I88*H88/J88^2,W$3)</f>
        <v>92.811286683020256</v>
      </c>
      <c r="P88" s="58">
        <f>LOG(K88/J88+1,X$3)</f>
        <v>75.204935811563729</v>
      </c>
      <c r="Q88" s="60">
        <f>LOG(L88/M88/J88+1,Y$3)</f>
        <v>18.948885031096562</v>
      </c>
      <c r="R88" s="14">
        <f ca="1">((N88-$V$6)*((V$8+W$8)/2/V$8)+(O88-$V$6)*((V$8+W$8)/2/W$8)+$V$6*2)/2</f>
        <v>100.36253292178419</v>
      </c>
      <c r="S88" s="58">
        <f ca="1">(R88*2+(P88-$V$6)*((Z$8*2+X$8)/3/X$8)+$V$6)/3</f>
        <v>96.907901952905419</v>
      </c>
      <c r="T88" s="59">
        <f ca="1">(R88*2+(Q88-$V$6)*((Z$8*2+Y$8)/3/Y$8)+$V$6)/3</f>
        <v>90.688842468783562</v>
      </c>
      <c r="U88" s="60">
        <f ca="1">(S88+T88)/2</f>
        <v>93.798372210844491</v>
      </c>
    </row>
    <row r="89" spans="1:21">
      <c r="A89" s="79" t="s">
        <v>50</v>
      </c>
      <c r="B89" s="78" t="s">
        <v>56</v>
      </c>
      <c r="C89" s="30">
        <v>2022</v>
      </c>
      <c r="D89" s="21"/>
      <c r="E89" s="7">
        <v>155350916.22</v>
      </c>
      <c r="F89" s="7"/>
      <c r="G89" s="7">
        <v>256352554.86000001</v>
      </c>
      <c r="H89" s="4">
        <f>G89</f>
        <v>256352554.86000001</v>
      </c>
      <c r="I89" s="9">
        <v>1689</v>
      </c>
      <c r="J89" s="11">
        <v>16170</v>
      </c>
      <c r="K89" s="12">
        <v>14.69</v>
      </c>
      <c r="N89" s="26">
        <f>LOG((D89+E89)/(F89+E89)+1,V$3)</f>
        <v>118.62563857863756</v>
      </c>
      <c r="O89" s="14">
        <f>LOG(I89*H89/J89^2,W$3)</f>
        <v>96.900668104995987</v>
      </c>
      <c r="P89" s="58">
        <f>LOG(K89/J89+1,X$3)</f>
        <v>36.152285890425333</v>
      </c>
      <c r="Q89" s="60">
        <v>0</v>
      </c>
      <c r="R89" s="14">
        <f ca="1">((N89-$V$6)*((V$8+W$8)/2/V$8)+(O89-$V$6)*((V$8+W$8)/2/W$8)+$V$6*2)/2</f>
        <v>105.66949468154927</v>
      </c>
      <c r="S89" s="58">
        <f ca="1">(R89*2+(P89-$V$6)*((Z$8*2+X$8)/3/X$8)+$V$6)/3</f>
        <v>95.195105482640841</v>
      </c>
      <c r="T89" s="59">
        <f ca="1">(R89*2+(Q89-$V$6)*((Z$8*2+Y$8)/3/Y$8)+$V$6)/3</f>
        <v>91.993463573495049</v>
      </c>
      <c r="U89" s="60">
        <f ca="1">(S89+T89)/2</f>
        <v>93.594284528067945</v>
      </c>
    </row>
    <row r="90" spans="1:21">
      <c r="A90" s="31" t="s">
        <v>351</v>
      </c>
      <c r="B90" s="29" t="s">
        <v>355</v>
      </c>
      <c r="C90" s="53">
        <v>2023</v>
      </c>
      <c r="D90" s="54" t="s">
        <v>307</v>
      </c>
      <c r="E90" s="55">
        <v>3916722000</v>
      </c>
      <c r="F90" s="55" t="s">
        <v>307</v>
      </c>
      <c r="G90" s="55">
        <v>5006248000</v>
      </c>
      <c r="H90" s="4" cm="1">
        <f t="array" aca="1" ref="H90" ca="1">G90/INDIRECT("EUR!$B$105")</f>
        <v>431685937.22083217</v>
      </c>
      <c r="I90" s="9">
        <v>2347</v>
      </c>
      <c r="J90" s="11">
        <v>16572</v>
      </c>
      <c r="K90" s="12">
        <v>17.010000000000002</v>
      </c>
      <c r="N90" s="50">
        <f>$V$6</f>
        <v>100</v>
      </c>
      <c r="O90" s="14">
        <f ca="1">LOG(I90*H90/J90^2,W$3)</f>
        <v>107.37276678344773</v>
      </c>
      <c r="P90" s="58">
        <f>LOG(K90/J90+1,X$3)</f>
        <v>40.843954364113223</v>
      </c>
      <c r="Q90" s="60">
        <v>0</v>
      </c>
      <c r="R90" s="14">
        <f ca="1">((N90-$V$6)*((V$8+W$8)/2/V$8)+(O90-$V$6)*((V$8+W$8)/2/W$8)+$V$6*2)/2</f>
        <v>104.71051020357561</v>
      </c>
      <c r="S90" s="58">
        <f ca="1">(R90*2+(P90-$V$6)*((Z$8*2+X$8)/3/X$8)+$V$6)/3</f>
        <v>95.186594406479401</v>
      </c>
      <c r="T90" s="59">
        <f ca="1">(R90*2+(Q90-$V$6)*((Z$8*2+Y$8)/3/Y$8)+$V$6)/3</f>
        <v>91.354140588179291</v>
      </c>
      <c r="U90" s="60">
        <f ca="1">(S90+T90)/2</f>
        <v>93.270367497329346</v>
      </c>
    </row>
    <row r="91" spans="1:21">
      <c r="A91" s="31" t="s">
        <v>378</v>
      </c>
      <c r="B91" s="29" t="s">
        <v>390</v>
      </c>
      <c r="C91" s="17">
        <v>2020</v>
      </c>
      <c r="D91" s="21">
        <v>25000</v>
      </c>
      <c r="E91" s="7">
        <v>144281031.91</v>
      </c>
      <c r="F91" s="7">
        <v>3888844.49</v>
      </c>
      <c r="G91" s="7">
        <v>176588560.88</v>
      </c>
      <c r="H91" s="4">
        <f>G91</f>
        <v>176588560.88</v>
      </c>
      <c r="I91" s="9">
        <v>1047.5999999999999</v>
      </c>
      <c r="J91" s="11">
        <v>17947</v>
      </c>
      <c r="K91" s="12">
        <v>3.39</v>
      </c>
      <c r="L91" s="13">
        <v>1.3</v>
      </c>
      <c r="M91" s="10">
        <v>9</v>
      </c>
      <c r="N91" s="26">
        <f>LOG((D91+E91)/(F91+E91)+1,V$3)</f>
        <v>116.37953583751654</v>
      </c>
      <c r="O91" s="14">
        <f>LOG(I91*H91/J91^2,W$3)</f>
        <v>83.057443569448253</v>
      </c>
      <c r="P91" s="58">
        <f>LOG(K91/J91+1,X$3)</f>
        <v>7.5194834234142744</v>
      </c>
      <c r="Q91" s="60">
        <f>LOG(L91/M91/J91+1,Y$3)</f>
        <v>133.49691312759876</v>
      </c>
      <c r="R91" s="14">
        <f ca="1">((N91-$V$6)*((V$8+W$8)/2/V$8)+(O91-$V$6)*((V$8+W$8)/2/W$8)+$V$6*2)/2</f>
        <v>95.902475636036272</v>
      </c>
      <c r="S91" s="58">
        <f ca="1">(R91*2+(P91-$V$6)*((Z$8*2+X$8)/3/X$8)+$V$6)/3</f>
        <v>84.833974905511312</v>
      </c>
      <c r="T91" s="59">
        <f ca="1">(R91*2+(Q91-$V$6)*((Z$8*2+Y$8)/3/Y$8)+$V$6)/3</f>
        <v>101.21633011417502</v>
      </c>
      <c r="U91" s="60">
        <f ca="1">(S91+T91)/2</f>
        <v>93.025152509843167</v>
      </c>
    </row>
    <row r="92" spans="1:21">
      <c r="A92" s="31" t="s">
        <v>321</v>
      </c>
      <c r="B92" s="29" t="s">
        <v>320</v>
      </c>
      <c r="C92" s="17">
        <v>2022</v>
      </c>
      <c r="D92" s="21"/>
      <c r="E92" s="7">
        <v>516000000</v>
      </c>
      <c r="F92" s="7">
        <v>37000000</v>
      </c>
      <c r="G92" s="7">
        <v>693000000</v>
      </c>
      <c r="H92" s="4">
        <f>G92</f>
        <v>693000000</v>
      </c>
      <c r="I92" s="9">
        <v>7850</v>
      </c>
      <c r="J92" s="11">
        <v>63000</v>
      </c>
      <c r="K92" s="12">
        <v>94.92</v>
      </c>
      <c r="N92" s="57">
        <f>LOG((D92+E92)/(F92+E92)+1,V$3)</f>
        <v>112.80236143661185</v>
      </c>
      <c r="O92" s="14">
        <f>LOG(I92*H92/J92^2,W$3)</f>
        <v>94.428504134006189</v>
      </c>
      <c r="P92" s="58">
        <f>LOG(K92/J92+1,X$3)</f>
        <v>59.939263362112534</v>
      </c>
      <c r="Q92" s="60">
        <v>0</v>
      </c>
      <c r="R92" s="14">
        <f ca="1">((N92-$V$6)*((V$8+W$8)/2/V$8)+(O92-$V$6)*((V$8+W$8)/2/W$8)+$V$6*2)/2</f>
        <v>101.69835230563297</v>
      </c>
      <c r="S92" s="58">
        <f ca="1">(R92*2+(P92-$V$6)*((Z$8*2+X$8)/3/X$8)+$V$6)/3</f>
        <v>95.74592296402885</v>
      </c>
      <c r="T92" s="59">
        <f ca="1">(R92*2+(Q92-$V$6)*((Z$8*2+Y$8)/3/Y$8)+$V$6)/3</f>
        <v>89.346035322884191</v>
      </c>
      <c r="U92" s="60">
        <f ca="1">(S92+T92)/2</f>
        <v>92.54597914345652</v>
      </c>
    </row>
    <row r="93" spans="1:21">
      <c r="A93" s="79" t="s">
        <v>48</v>
      </c>
      <c r="B93" s="78" t="s">
        <v>47</v>
      </c>
      <c r="C93" s="53">
        <v>2022</v>
      </c>
      <c r="D93" s="23">
        <v>1644641233</v>
      </c>
      <c r="E93" s="15">
        <v>21390200000</v>
      </c>
      <c r="F93" s="15">
        <v>727601475</v>
      </c>
      <c r="G93" s="15">
        <v>31234324081</v>
      </c>
      <c r="H93" s="4" cm="1">
        <f t="array" aca="1" ref="H93" ca="1">G93/INDIRECT("EUR!$B$68")</f>
        <v>207804728.23436713</v>
      </c>
      <c r="I93" s="9">
        <v>876</v>
      </c>
      <c r="J93" s="11">
        <v>14167</v>
      </c>
      <c r="K93" s="12">
        <v>19.309999999999999</v>
      </c>
      <c r="N93" s="26">
        <f>LOG((D93+E93)/(F93+E93)+1,V$3)</f>
        <v>122.13724703208966</v>
      </c>
      <c r="O93" s="14">
        <f ca="1">LOG(I93*H93/J93^2,W$3)</f>
        <v>89.03062166670496</v>
      </c>
      <c r="P93" s="58">
        <f>LOG(K93/J93+1,X$3)</f>
        <v>54.228770100969797</v>
      </c>
      <c r="Q93" s="60">
        <v>0</v>
      </c>
      <c r="R93" s="14">
        <f ca="1">((N93-$V$6)*((V$8+W$8)/2/V$8)+(O93-$V$6)*((V$8+W$8)/2/W$8)+$V$6*2)/2</f>
        <v>102.08351105706028</v>
      </c>
      <c r="S93" s="58">
        <f ca="1">(R93*2+(P93-$V$6)*((Z$8*2+X$8)/3/X$8)+$V$6)/3</f>
        <v>95.234898853502671</v>
      </c>
      <c r="T93" s="59">
        <f ca="1">(R93*2+(Q93-$V$6)*((Z$8*2+Y$8)/3/Y$8)+$V$6)/3</f>
        <v>89.602807823835747</v>
      </c>
      <c r="U93" s="60">
        <f ca="1">(S93+T93)/2</f>
        <v>92.418853338669209</v>
      </c>
    </row>
    <row r="94" spans="1:21">
      <c r="A94" s="31" t="s">
        <v>378</v>
      </c>
      <c r="B94" s="29" t="s">
        <v>384</v>
      </c>
      <c r="C94" s="17">
        <v>2021</v>
      </c>
      <c r="D94" s="21" t="s">
        <v>307</v>
      </c>
      <c r="E94" s="7" t="s">
        <v>307</v>
      </c>
      <c r="F94" s="7" t="s">
        <v>307</v>
      </c>
      <c r="G94" s="7">
        <v>614400000</v>
      </c>
      <c r="H94" s="4">
        <f>G94</f>
        <v>614400000</v>
      </c>
      <c r="I94" s="9">
        <v>1311.2</v>
      </c>
      <c r="J94" s="11">
        <v>24271</v>
      </c>
      <c r="K94" s="12">
        <v>11.8</v>
      </c>
      <c r="L94" s="13">
        <v>1.3</v>
      </c>
      <c r="M94" s="10">
        <v>9</v>
      </c>
      <c r="N94" s="50">
        <f>$V$6</f>
        <v>100</v>
      </c>
      <c r="O94" s="14">
        <f>LOG(I94*H94/J94^2,W$3)</f>
        <v>94.399094644798566</v>
      </c>
      <c r="P94" s="58">
        <f>LOG(K94/J94+1,X$3)</f>
        <v>19.351292209595876</v>
      </c>
      <c r="Q94" s="60">
        <f>LOG(L94/M94/J94+1,Y$3)</f>
        <v>98.713345640038199</v>
      </c>
      <c r="R94" s="14">
        <f ca="1">((N94-$V$6)*((V$8+W$8)/2/V$8)+(O94-$V$6)*((V$8+W$8)/2/W$8)+$V$6*2)/2</f>
        <v>96.421543960380092</v>
      </c>
      <c r="S94" s="58">
        <f ca="1">(R94*2+(P94-$V$6)*((Z$8*2+X$8)/3/X$8)+$V$6)/3</f>
        <v>86.770850227257938</v>
      </c>
      <c r="T94" s="59">
        <f ca="1">(R94*2+(Q94-$V$6)*((Z$8*2+Y$8)/3/Y$8)+$V$6)/3</f>
        <v>97.462714989901201</v>
      </c>
      <c r="U94" s="60">
        <f ca="1">(S94+T94)/2</f>
        <v>92.11678260857957</v>
      </c>
    </row>
    <row r="95" spans="1:21">
      <c r="A95" s="79" t="s">
        <v>39</v>
      </c>
      <c r="B95" s="29" t="s">
        <v>302</v>
      </c>
      <c r="C95" s="17">
        <v>2021</v>
      </c>
      <c r="D95" s="21"/>
      <c r="E95" s="7">
        <v>296960000</v>
      </c>
      <c r="F95" s="7">
        <v>20480000</v>
      </c>
      <c r="G95" s="7">
        <v>512000000</v>
      </c>
      <c r="H95" s="4">
        <f>G95</f>
        <v>512000000</v>
      </c>
      <c r="I95" s="9">
        <v>3106</v>
      </c>
      <c r="J95" s="11">
        <v>34318</v>
      </c>
      <c r="K95" s="12">
        <v>41.16</v>
      </c>
      <c r="N95" s="26">
        <f>LOG((D95+E95)/(F95+E95)+1,V$3)</f>
        <v>113.01396795463612</v>
      </c>
      <c r="O95" s="14">
        <f>LOG(I95*H95/J95^2,W$3)</f>
        <v>94.233010285923328</v>
      </c>
      <c r="P95" s="58">
        <f>LOG(K95/J95+1,X$3)</f>
        <v>47.721520284630209</v>
      </c>
      <c r="Q95" s="60">
        <v>0</v>
      </c>
      <c r="R95" s="14">
        <f ca="1">((N95-$V$6)*((V$8+W$8)/2/V$8)+(O95-$V$6)*((V$8+W$8)/2/W$8)+$V$6*2)/2</f>
        <v>101.66035823453493</v>
      </c>
      <c r="S95" s="58">
        <f ca="1">(R95*2+(P95-$V$6)*((Z$8*2+X$8)/3/X$8)+$V$6)/3</f>
        <v>94.077873540419304</v>
      </c>
      <c r="T95" s="59">
        <f ca="1">(R95*2+(Q95-$V$6)*((Z$8*2+Y$8)/3/Y$8)+$V$6)/3</f>
        <v>89.320705942152173</v>
      </c>
      <c r="U95" s="60">
        <f ca="1">(S95+T95)/2</f>
        <v>91.699289741285739</v>
      </c>
    </row>
    <row r="96" spans="1:21">
      <c r="A96" s="79" t="s">
        <v>14</v>
      </c>
      <c r="B96" s="78" t="s">
        <v>78</v>
      </c>
      <c r="C96" s="17">
        <v>2023</v>
      </c>
      <c r="D96" s="21"/>
      <c r="E96" s="7">
        <v>147241458</v>
      </c>
      <c r="F96" s="7">
        <v>20629278</v>
      </c>
      <c r="G96" s="7">
        <v>209455095</v>
      </c>
      <c r="H96" s="4">
        <f>G96</f>
        <v>209455095</v>
      </c>
      <c r="I96" s="9">
        <v>824</v>
      </c>
      <c r="J96" s="11">
        <v>16410</v>
      </c>
      <c r="K96" s="12">
        <v>20.56</v>
      </c>
      <c r="L96" s="13">
        <v>1.9</v>
      </c>
      <c r="M96" s="10">
        <v>21</v>
      </c>
      <c r="N96" s="26">
        <f>LOG((D96+E96)/(F96+E96)+1,V$3)</f>
        <v>107.77315174011083</v>
      </c>
      <c r="O96" s="14">
        <f>LOG(I96*H96/J96^2,W$3)</f>
        <v>84.491114331491531</v>
      </c>
      <c r="P96" s="58">
        <f>LOG(K96/J96+1,X$3)</f>
        <v>49.849842796136464</v>
      </c>
      <c r="Q96" s="60">
        <f>LOG(L96/M96/J96+1,Y$3)</f>
        <v>91.451012707683503</v>
      </c>
      <c r="R96" s="14">
        <f ca="1">((N96-$V$6)*((V$8+W$8)/2/V$8)+(O96-$V$6)*((V$8+W$8)/2/W$8)+$V$6*2)/2</f>
        <v>93.283756013744366</v>
      </c>
      <c r="S96" s="58">
        <f ca="1">(R96*2+(P96-$V$6)*((Z$8*2+X$8)/3/X$8)+$V$6)/3</f>
        <v>88.779632771014306</v>
      </c>
      <c r="T96" s="59">
        <f ca="1">(R96*2+(Q96-$V$6)*((Z$8*2+Y$8)/3/Y$8)+$V$6)/3</f>
        <v>94.514903307596839</v>
      </c>
      <c r="U96" s="60">
        <f ca="1">(S96+T96)/2</f>
        <v>91.647268039305573</v>
      </c>
    </row>
    <row r="97" spans="1:21">
      <c r="A97" s="31" t="s">
        <v>321</v>
      </c>
      <c r="B97" s="29" t="s">
        <v>335</v>
      </c>
      <c r="C97" s="17">
        <v>2024</v>
      </c>
      <c r="D97" s="21" t="s">
        <v>307</v>
      </c>
      <c r="E97" s="7" t="s">
        <v>307</v>
      </c>
      <c r="F97" s="7" t="s">
        <v>307</v>
      </c>
      <c r="G97" s="7" t="s">
        <v>307</v>
      </c>
      <c r="H97" s="4" t="str">
        <f>G97</f>
        <v>*</v>
      </c>
      <c r="I97" s="9">
        <v>1500</v>
      </c>
      <c r="J97" s="11">
        <v>16710</v>
      </c>
      <c r="K97" s="12">
        <v>25.87</v>
      </c>
      <c r="N97" s="50">
        <f>$V$6</f>
        <v>100</v>
      </c>
      <c r="O97" s="46">
        <f>$V$6</f>
        <v>100</v>
      </c>
      <c r="P97" s="58">
        <f>LOG(K97/J97+1,X$3)</f>
        <v>61.589290073527884</v>
      </c>
      <c r="Q97" s="60">
        <v>0</v>
      </c>
      <c r="R97" s="14">
        <f ca="1">((N97-$V$6)*((V$8+W$8)/2/V$8)+(O97-$V$6)*((V$8+W$8)/2/W$8)+$V$6*2)/2</f>
        <v>100</v>
      </c>
      <c r="S97" s="58">
        <f ca="1">(R97*2+(P97-$V$6)*((Z$8*2+X$8)/3/X$8)+$V$6)/3</f>
        <v>94.835540192880487</v>
      </c>
      <c r="T97" s="59">
        <f ca="1">(R97*2+(Q97-$V$6)*((Z$8*2+Y$8)/3/Y$8)+$V$6)/3</f>
        <v>88.213800452462223</v>
      </c>
      <c r="U97" s="60">
        <f ca="1">(S97+T97)/2</f>
        <v>91.524670322671355</v>
      </c>
    </row>
    <row r="98" spans="1:21">
      <c r="A98" s="31" t="s">
        <v>351</v>
      </c>
      <c r="B98" s="29" t="s">
        <v>362</v>
      </c>
      <c r="C98" s="53">
        <v>2023</v>
      </c>
      <c r="D98" s="54">
        <v>109857000</v>
      </c>
      <c r="E98" s="55">
        <v>1759140000</v>
      </c>
      <c r="F98" s="55"/>
      <c r="G98" s="55">
        <v>1919867000</v>
      </c>
      <c r="H98" s="4" cm="1">
        <f t="array" aca="1" ref="H98" ca="1">G98/INDIRECT("EUR!$B$105")</f>
        <v>165549046.95779103</v>
      </c>
      <c r="I98" s="9">
        <v>939</v>
      </c>
      <c r="J98" s="11">
        <v>11141</v>
      </c>
      <c r="K98" s="12">
        <v>1.1200000000000001</v>
      </c>
      <c r="N98" s="26">
        <f>LOG((D98+E98)/(F98+E98)+1,V$3)</f>
        <v>123.88770943155561</v>
      </c>
      <c r="O98" s="14">
        <f ca="1">LOG(I98*H98/J98^2,W$3)</f>
        <v>93.249161035579093</v>
      </c>
      <c r="P98" s="58">
        <f>LOG(K98/J98+1,X$3)</f>
        <v>4.0021485460733155</v>
      </c>
      <c r="Q98" s="60">
        <v>0</v>
      </c>
      <c r="R98" s="14">
        <f ca="1">((N98-$V$6)*((V$8+W$8)/2/V$8)+(O98-$V$6)*((V$8+W$8)/2/W$8)+$V$6*2)/2</f>
        <v>105.49769120529433</v>
      </c>
      <c r="S98" s="58">
        <f ca="1">(R98*2+(P98-$V$6)*((Z$8*2+X$8)/3/X$8)+$V$6)/3</f>
        <v>90.757866803765509</v>
      </c>
      <c r="T98" s="59">
        <f ca="1">(R98*2+(Q98-$V$6)*((Z$8*2+Y$8)/3/Y$8)+$V$6)/3</f>
        <v>91.878927922658434</v>
      </c>
      <c r="U98" s="60">
        <f ca="1">(S98+T98)/2</f>
        <v>91.318397363211972</v>
      </c>
    </row>
    <row r="99" spans="1:21">
      <c r="A99" s="31" t="s">
        <v>296</v>
      </c>
      <c r="B99" s="78" t="s">
        <v>295</v>
      </c>
      <c r="C99" s="40">
        <v>2022</v>
      </c>
      <c r="D99" s="21">
        <v>339239</v>
      </c>
      <c r="E99" s="7">
        <v>351034175</v>
      </c>
      <c r="F99" s="7"/>
      <c r="G99" s="7">
        <v>464664582</v>
      </c>
      <c r="H99" s="4">
        <f>G99</f>
        <v>464664582</v>
      </c>
      <c r="I99" s="9">
        <v>4121.8999999999996</v>
      </c>
      <c r="J99" s="11">
        <v>37509</v>
      </c>
      <c r="K99" s="12">
        <v>13.61</v>
      </c>
      <c r="N99" s="26">
        <f>LOG((D99+E99)/(F99+E99)+1,V$3)</f>
        <v>118.70831364977919</v>
      </c>
      <c r="O99" s="14">
        <f>LOG(I99*H99/J99^2,W$3)</f>
        <v>94.339529545688279</v>
      </c>
      <c r="P99" s="58">
        <f>LOG(K99/J99+1,X$3)</f>
        <v>14.443253860261176</v>
      </c>
      <c r="Q99" s="60">
        <v>0</v>
      </c>
      <c r="R99" s="14">
        <f ca="1">((N99-$V$6)*((V$8+W$8)/2/V$8)+(O99-$V$6)*((V$8+W$8)/2/W$8)+$V$6*2)/2</f>
        <v>104.06712128259966</v>
      </c>
      <c r="S99" s="58">
        <f ca="1">(R99*2+(P99-$V$6)*((Z$8*2+X$8)/3/X$8)+$V$6)/3</f>
        <v>91.207998148643398</v>
      </c>
      <c r="T99" s="59">
        <f ca="1">(R99*2+(Q99-$V$6)*((Z$8*2+Y$8)/3/Y$8)+$V$6)/3</f>
        <v>90.925214640861995</v>
      </c>
      <c r="U99" s="60">
        <f ca="1">(S99+T99)/2</f>
        <v>91.066606394752696</v>
      </c>
    </row>
    <row r="100" spans="1:21">
      <c r="A100" s="79" t="s">
        <v>39</v>
      </c>
      <c r="B100" s="29" t="s">
        <v>305</v>
      </c>
      <c r="C100" s="40">
        <v>2024</v>
      </c>
      <c r="D100" s="20" t="s">
        <v>306</v>
      </c>
      <c r="E100" s="6" t="s">
        <v>306</v>
      </c>
      <c r="F100" s="6" t="s">
        <v>306</v>
      </c>
      <c r="G100" s="6" t="s">
        <v>306</v>
      </c>
      <c r="H100" s="4" t="str">
        <f>G100</f>
        <v>*</v>
      </c>
      <c r="I100" s="9">
        <v>900</v>
      </c>
      <c r="J100" s="11">
        <v>10000</v>
      </c>
      <c r="K100" s="12">
        <v>12.92</v>
      </c>
      <c r="N100" s="50">
        <f>$V$6</f>
        <v>100</v>
      </c>
      <c r="O100" s="46">
        <f>$V$6</f>
        <v>100</v>
      </c>
      <c r="P100" s="58">
        <f>LOG(K100/J100+1,X$3)</f>
        <v>51.404755145380072</v>
      </c>
      <c r="Q100" s="60">
        <v>0</v>
      </c>
      <c r="R100" s="14">
        <f ca="1">((N100-$V$6)*((V$8+W$8)/2/V$8)+(O100-$V$6)*((V$8+W$8)/2/W$8)+$V$6*2)/2</f>
        <v>100</v>
      </c>
      <c r="S100" s="58">
        <f ca="1">(R100*2+(P100-$V$6)*((Z$8*2+X$8)/3/X$8)+$V$6)/3</f>
        <v>93.466192388809461</v>
      </c>
      <c r="T100" s="59">
        <f ca="1">(R100*2+(Q100-$V$6)*((Z$8*2+Y$8)/3/Y$8)+$V$6)/3</f>
        <v>88.213800452462223</v>
      </c>
      <c r="U100" s="60">
        <f ca="1">(S100+T100)/2</f>
        <v>90.839996420635842</v>
      </c>
    </row>
    <row r="101" spans="1:21">
      <c r="A101" s="31" t="s">
        <v>321</v>
      </c>
      <c r="B101" s="29" t="s">
        <v>332</v>
      </c>
      <c r="C101" s="40">
        <v>2022</v>
      </c>
      <c r="D101" s="21"/>
      <c r="E101" s="7">
        <v>112390000</v>
      </c>
      <c r="F101" s="7"/>
      <c r="G101" s="7">
        <v>149000000</v>
      </c>
      <c r="H101" s="4">
        <f>G101</f>
        <v>149000000</v>
      </c>
      <c r="I101" s="9">
        <v>910</v>
      </c>
      <c r="J101" s="11">
        <v>20337</v>
      </c>
      <c r="K101" s="12">
        <v>5.86</v>
      </c>
      <c r="L101" s="13">
        <v>1.3</v>
      </c>
      <c r="M101" s="10">
        <v>8</v>
      </c>
      <c r="N101" s="26">
        <f>LOG((D101+E101)/(F101+E101)+1,V$3)</f>
        <v>118.62563857863756</v>
      </c>
      <c r="O101" s="14">
        <f>LOG(I101*H101/J101^2,W$3)</f>
        <v>75.726922394816725</v>
      </c>
      <c r="P101" s="58">
        <f>LOG(K101/J101+1,X$3)</f>
        <v>11.470156659799061</v>
      </c>
      <c r="Q101" s="60">
        <f>LOG(L101/M101/J101+1,Y$3)</f>
        <v>132.53443554301609</v>
      </c>
      <c r="R101" s="14">
        <f ca="1">((N101-$V$6)*((V$8+W$8)/2/V$8)+(O101-$V$6)*((V$8+W$8)/2/W$8)+$V$6*2)/2</f>
        <v>92.14144637278757</v>
      </c>
      <c r="S101" s="58">
        <f ca="1">(R101*2+(P101-$V$6)*((Z$8*2+X$8)/3/X$8)+$V$6)/3</f>
        <v>82.857804464801475</v>
      </c>
      <c r="T101" s="59">
        <f ca="1">(R101*2+(Q101-$V$6)*((Z$8*2+Y$8)/3/Y$8)+$V$6)/3</f>
        <v>98.595537743289981</v>
      </c>
      <c r="U101" s="60">
        <f ca="1">(S101+T101)/2</f>
        <v>90.726671104045721</v>
      </c>
    </row>
    <row r="102" spans="1:21">
      <c r="A102" s="79" t="s">
        <v>15</v>
      </c>
      <c r="B102" s="78" t="s">
        <v>84</v>
      </c>
      <c r="C102" s="40">
        <v>2023</v>
      </c>
      <c r="D102" s="20">
        <v>29000000</v>
      </c>
      <c r="E102" s="6">
        <v>236700000</v>
      </c>
      <c r="F102" s="6">
        <v>929300000</v>
      </c>
      <c r="G102" s="6">
        <v>1968300000</v>
      </c>
      <c r="H102" s="4" cm="1">
        <f t="array" aca="1" ref="H102" ca="1">G102/INDIRECT("EUR!$B$48")</f>
        <v>2294491844.0216498</v>
      </c>
      <c r="I102" s="9">
        <v>7380</v>
      </c>
      <c r="J102" s="11">
        <v>46830</v>
      </c>
      <c r="K102" s="12">
        <v>219.78</v>
      </c>
      <c r="L102" s="13">
        <v>3.6</v>
      </c>
      <c r="M102" s="10">
        <v>58</v>
      </c>
      <c r="N102" s="26">
        <f>LOG((D102+E102)/(F102+E102)+1,V$3)</f>
        <v>35.13233897187672</v>
      </c>
      <c r="O102" s="14">
        <f ca="1">LOG(I102*H102/J102^2,W$3)</f>
        <v>117.02847777214545</v>
      </c>
      <c r="P102" s="58">
        <f>LOG(K102/J102+1,X$3)</f>
        <v>186.40951624926305</v>
      </c>
      <c r="Q102" s="60">
        <f>LOG(L102/M102/J102+1,Y$3)</f>
        <v>21.984371424828872</v>
      </c>
      <c r="R102" s="14">
        <f ca="1">((N102-$V$6)*((V$8+W$8)/2/V$8)+(O102-$V$6)*((V$8+W$8)/2/W$8)+$V$6*2)/2</f>
        <v>84.238011567406289</v>
      </c>
      <c r="S102" s="58">
        <f ca="1">(R102*2+(P102-$V$6)*((Z$8*2+X$8)/3/X$8)+$V$6)/3</f>
        <v>101.11008179761332</v>
      </c>
      <c r="T102" s="59">
        <f ca="1">(R102*2+(Q102-$V$6)*((Z$8*2+Y$8)/3/Y$8)+$V$6)/3</f>
        <v>80.296930049468628</v>
      </c>
      <c r="U102" s="60">
        <f ca="1">(S102+T102)/2</f>
        <v>90.703505923540973</v>
      </c>
    </row>
    <row r="103" spans="1:21">
      <c r="A103" s="79" t="s">
        <v>39</v>
      </c>
      <c r="B103" s="29" t="s">
        <v>308</v>
      </c>
      <c r="C103" s="17">
        <v>2021</v>
      </c>
      <c r="D103" s="21" t="s">
        <v>307</v>
      </c>
      <c r="E103" s="7" t="s">
        <v>307</v>
      </c>
      <c r="F103" s="7" t="s">
        <v>306</v>
      </c>
      <c r="G103" s="7" t="s">
        <v>306</v>
      </c>
      <c r="H103" s="4" t="str">
        <f>G103</f>
        <v>*</v>
      </c>
      <c r="I103" s="9">
        <v>830</v>
      </c>
      <c r="J103" s="11">
        <v>6499</v>
      </c>
      <c r="K103" s="12">
        <v>7.92</v>
      </c>
      <c r="N103" s="50">
        <f>$V$6</f>
        <v>100</v>
      </c>
      <c r="O103" s="46">
        <f>$V$6</f>
        <v>100</v>
      </c>
      <c r="P103" s="58">
        <f>LOG(K103/J103+1,X$3)</f>
        <v>48.48811902889291</v>
      </c>
      <c r="Q103" s="60">
        <v>0</v>
      </c>
      <c r="R103" s="14">
        <f ca="1">((N103-$V$6)*((V$8+W$8)/2/V$8)+(O103-$V$6)*((V$8+W$8)/2/W$8)+$V$6*2)/2</f>
        <v>100</v>
      </c>
      <c r="S103" s="58">
        <f ca="1">(R103*2+(P103-$V$6)*((Z$8*2+X$8)/3/X$8)+$V$6)/3</f>
        <v>93.074040043163521</v>
      </c>
      <c r="T103" s="59">
        <f ca="1">(R103*2+(Q103-$V$6)*((Z$8*2+Y$8)/3/Y$8)+$V$6)/3</f>
        <v>88.213800452462223</v>
      </c>
      <c r="U103" s="60">
        <f ca="1">(S103+T103)/2</f>
        <v>90.643920247812872</v>
      </c>
    </row>
    <row r="104" spans="1:21">
      <c r="A104" s="31" t="s">
        <v>44</v>
      </c>
      <c r="B104" s="29" t="s">
        <v>315</v>
      </c>
      <c r="C104" s="45">
        <v>2022</v>
      </c>
      <c r="D104" s="21"/>
      <c r="E104" s="7">
        <v>53158584</v>
      </c>
      <c r="F104" s="7"/>
      <c r="G104" s="7">
        <v>82284663</v>
      </c>
      <c r="H104" s="4">
        <f>G104</f>
        <v>82284663</v>
      </c>
      <c r="I104" s="9">
        <v>908.75</v>
      </c>
      <c r="J104" s="11">
        <v>7298</v>
      </c>
      <c r="K104" s="12">
        <v>1.03</v>
      </c>
      <c r="N104" s="26">
        <f>LOG((D104+E104)/(F104+E104)+1,V$3)</f>
        <v>118.62563857863756</v>
      </c>
      <c r="O104" s="14">
        <f>LOG(I104*H104/J104^2,W$3)</f>
        <v>94.742585568932697</v>
      </c>
      <c r="P104" s="58">
        <f>LOG(K104/J104+1,X$3)</f>
        <v>5.6185455359666561</v>
      </c>
      <c r="Q104" s="60">
        <v>0</v>
      </c>
      <c r="R104" s="14">
        <f ca="1">((N104-$V$6)*((V$8+W$8)/2/V$8)+(O104-$V$6)*((V$8+W$8)/2/W$8)+$V$6*2)/2</f>
        <v>104.29068125846543</v>
      </c>
      <c r="S104" s="58">
        <f ca="1">(R104*2+(P104-$V$6)*((Z$8*2+X$8)/3/X$8)+$V$6)/3</f>
        <v>90.170523966645149</v>
      </c>
      <c r="T104" s="59">
        <f ca="1">(R104*2+(Q104-$V$6)*((Z$8*2+Y$8)/3/Y$8)+$V$6)/3</f>
        <v>91.074254624772493</v>
      </c>
      <c r="U104" s="60">
        <f ca="1">(S104+T104)/2</f>
        <v>90.622389295708814</v>
      </c>
    </row>
    <row r="105" spans="1:21">
      <c r="A105" s="79" t="s">
        <v>39</v>
      </c>
      <c r="B105" s="29" t="s">
        <v>304</v>
      </c>
      <c r="C105" s="53">
        <v>2022</v>
      </c>
      <c r="D105" s="21">
        <v>2604620</v>
      </c>
      <c r="E105" s="7" t="s">
        <v>307</v>
      </c>
      <c r="F105" s="7" t="s">
        <v>306</v>
      </c>
      <c r="G105" s="7" t="s">
        <v>306</v>
      </c>
      <c r="H105" s="4" t="str">
        <f>G105</f>
        <v>*</v>
      </c>
      <c r="I105" s="9">
        <v>5135</v>
      </c>
      <c r="J105" s="11">
        <v>23202</v>
      </c>
      <c r="K105" s="12">
        <v>27.84</v>
      </c>
      <c r="N105" s="50">
        <f>$V$6</f>
        <v>100</v>
      </c>
      <c r="O105" s="46">
        <f>$V$6</f>
        <v>100</v>
      </c>
      <c r="P105" s="58">
        <f>LOG(K105/J105+1,X$3)</f>
        <v>47.742435376815962</v>
      </c>
      <c r="Q105" s="60">
        <v>0</v>
      </c>
      <c r="R105" s="14">
        <f ca="1">((N105-$V$6)*((V$8+W$8)/2/V$8)+(O105-$V$6)*((V$8+W$8)/2/W$8)+$V$6*2)/2</f>
        <v>100</v>
      </c>
      <c r="S105" s="58">
        <f ca="1">(R105*2+(P105-$V$6)*((Z$8*2+X$8)/3/X$8)+$V$6)/3</f>
        <v>92.973780161027818</v>
      </c>
      <c r="T105" s="59">
        <f ca="1">(R105*2+(Q105-$V$6)*((Z$8*2+Y$8)/3/Y$8)+$V$6)/3</f>
        <v>88.213800452462223</v>
      </c>
      <c r="U105" s="60">
        <f ca="1">(S105+T105)/2</f>
        <v>90.593790306745021</v>
      </c>
    </row>
    <row r="106" spans="1:21">
      <c r="A106" s="31" t="s">
        <v>321</v>
      </c>
      <c r="B106" s="29" t="s">
        <v>336</v>
      </c>
      <c r="C106" s="17">
        <v>2024</v>
      </c>
      <c r="D106" s="21" t="s">
        <v>307</v>
      </c>
      <c r="E106" s="7" t="s">
        <v>307</v>
      </c>
      <c r="F106" s="7" t="s">
        <v>307</v>
      </c>
      <c r="G106" s="7" t="s">
        <v>307</v>
      </c>
      <c r="H106" s="4" t="str">
        <f>G106</f>
        <v>*</v>
      </c>
      <c r="I106" s="9" t="s">
        <v>307</v>
      </c>
      <c r="J106" s="11">
        <v>4311</v>
      </c>
      <c r="K106" s="12">
        <v>4.97</v>
      </c>
      <c r="N106" s="50">
        <f>$V$6</f>
        <v>100</v>
      </c>
      <c r="O106" s="46">
        <f>$V$6</f>
        <v>100</v>
      </c>
      <c r="P106" s="58">
        <f>LOG(K106/J106+1,X$3)</f>
        <v>45.872174653742249</v>
      </c>
      <c r="Q106" s="60">
        <v>0</v>
      </c>
      <c r="R106" s="14">
        <f ca="1">((N106-$V$6)*((V$8+W$8)/2/V$8)+(O106-$V$6)*((V$8+W$8)/2/W$8)+$V$6*2)/2</f>
        <v>100</v>
      </c>
      <c r="S106" s="58">
        <f ca="1">(R106*2+(P106-$V$6)*((Z$8*2+X$8)/3/X$8)+$V$6)/3</f>
        <v>92.722316796991109</v>
      </c>
      <c r="T106" s="59">
        <f ca="1">(R106*2+(Q106-$V$6)*((Z$8*2+Y$8)/3/Y$8)+$V$6)/3</f>
        <v>88.213800452462223</v>
      </c>
      <c r="U106" s="60">
        <f ca="1">(S106+T106)/2</f>
        <v>90.468058624726666</v>
      </c>
    </row>
    <row r="107" spans="1:21">
      <c r="A107" s="31" t="s">
        <v>321</v>
      </c>
      <c r="B107" s="29" t="s">
        <v>343</v>
      </c>
      <c r="C107" s="47">
        <v>2022</v>
      </c>
      <c r="D107" s="21" t="s">
        <v>307</v>
      </c>
      <c r="E107" s="7" t="s">
        <v>307</v>
      </c>
      <c r="F107" s="7" t="s">
        <v>307</v>
      </c>
      <c r="G107" s="7" t="s">
        <v>307</v>
      </c>
      <c r="H107" s="4" t="str">
        <f>G107</f>
        <v>*</v>
      </c>
      <c r="I107" s="9">
        <v>1580</v>
      </c>
      <c r="J107" s="11">
        <v>21900</v>
      </c>
      <c r="K107" s="12">
        <v>24.71</v>
      </c>
      <c r="N107" s="50">
        <f>$V$6</f>
        <v>100</v>
      </c>
      <c r="O107" s="46">
        <f>$V$6</f>
        <v>100</v>
      </c>
      <c r="P107" s="58">
        <f>LOG(K107/J107+1,X$3)</f>
        <v>44.895717916490106</v>
      </c>
      <c r="Q107" s="60">
        <v>0</v>
      </c>
      <c r="R107" s="14">
        <f ca="1">((N107-$V$6)*((V$8+W$8)/2/V$8)+(O107-$V$6)*((V$8+W$8)/2/W$8)+$V$6*2)/2</f>
        <v>100</v>
      </c>
      <c r="S107" s="58">
        <f ca="1">(R107*2+(P107-$V$6)*((Z$8*2+X$8)/3/X$8)+$V$6)/3</f>
        <v>92.591028633284097</v>
      </c>
      <c r="T107" s="59">
        <f ca="1">(R107*2+(Q107-$V$6)*((Z$8*2+Y$8)/3/Y$8)+$V$6)/3</f>
        <v>88.213800452462223</v>
      </c>
      <c r="U107" s="60">
        <f ca="1">(S107+T107)/2</f>
        <v>90.40241454287316</v>
      </c>
    </row>
    <row r="108" spans="1:21">
      <c r="A108" s="31" t="s">
        <v>26</v>
      </c>
      <c r="B108" s="29" t="s">
        <v>374</v>
      </c>
      <c r="C108" s="17">
        <v>2023</v>
      </c>
      <c r="D108" s="22"/>
      <c r="E108" s="8">
        <v>1176691000</v>
      </c>
      <c r="F108" s="8">
        <v>129639000</v>
      </c>
      <c r="G108" s="8">
        <v>1986102000</v>
      </c>
      <c r="H108" s="4" cm="1">
        <f t="array" aca="1" ref="H108" ca="1">G108/INDIRECT("EUR!$B$125")</f>
        <v>173199903.58510619</v>
      </c>
      <c r="I108" s="9">
        <v>613</v>
      </c>
      <c r="J108" s="11">
        <v>7710</v>
      </c>
      <c r="K108" s="12">
        <v>3.34</v>
      </c>
      <c r="N108" s="26">
        <f>LOG((D108+E108)/(F108+E108)+1,V$3)</f>
        <v>109.91579687514162</v>
      </c>
      <c r="O108" s="14">
        <f ca="1">LOG(I108*H108/J108^2,W$3)</f>
        <v>97.889591416662611</v>
      </c>
      <c r="P108" s="58">
        <f>LOG(K108/J108+1,X$3)</f>
        <v>17.243253828312945</v>
      </c>
      <c r="Q108" s="60">
        <v>0</v>
      </c>
      <c r="R108" s="14">
        <f ca="1">((N108-$V$6)*((V$8+W$8)/2/V$8)+(O108-$V$6)*((V$8+W$8)/2/W$8)+$V$6*2)/2</f>
        <v>102.72413217221002</v>
      </c>
      <c r="S108" s="58">
        <f ca="1">(R108*2+(P108-$V$6)*((Z$8*2+X$8)/3/X$8)+$V$6)/3</f>
        <v>90.6891422658544</v>
      </c>
      <c r="T108" s="59">
        <f ca="1">(R108*2+(Q108-$V$6)*((Z$8*2+Y$8)/3/Y$8)+$V$6)/3</f>
        <v>90.029888567268884</v>
      </c>
      <c r="U108" s="60">
        <f ca="1">(S108+T108)/2</f>
        <v>90.359515416561635</v>
      </c>
    </row>
    <row r="109" spans="1:21">
      <c r="A109" s="31" t="s">
        <v>50</v>
      </c>
      <c r="B109" s="29" t="s">
        <v>319</v>
      </c>
      <c r="C109" s="17">
        <v>2022</v>
      </c>
      <c r="D109" s="21">
        <v>3082276</v>
      </c>
      <c r="E109" s="7">
        <v>56319000</v>
      </c>
      <c r="F109" s="7"/>
      <c r="G109" s="7">
        <v>107036020.98999999</v>
      </c>
      <c r="H109" s="4">
        <f>G109</f>
        <v>107036020.98999999</v>
      </c>
      <c r="I109" s="9">
        <v>788</v>
      </c>
      <c r="J109" s="11">
        <v>9092</v>
      </c>
      <c r="K109" s="12">
        <v>2.13</v>
      </c>
      <c r="N109" s="26">
        <f>LOG((D109+E109)/(F109+E109)+1,V$3)</f>
        <v>123.24587546308211</v>
      </c>
      <c r="O109" s="14">
        <f>LOG(I109*H109/J109^2,W$3)</f>
        <v>90.569858990334566</v>
      </c>
      <c r="P109" s="58">
        <f>LOG(K109/J109+1,X$3)</f>
        <v>9.3258944183175707</v>
      </c>
      <c r="Q109" s="60">
        <v>0</v>
      </c>
      <c r="R109" s="14">
        <f ca="1">((N109-$V$6)*((V$8+W$8)/2/V$8)+(O109-$V$6)*((V$8+W$8)/2/W$8)+$V$6*2)/2</f>
        <v>103.52226148610201</v>
      </c>
      <c r="S109" s="58">
        <f ca="1">(R109*2+(P109-$V$6)*((Z$8*2+X$8)/3/X$8)+$V$6)/3</f>
        <v>90.156710674488977</v>
      </c>
      <c r="T109" s="59">
        <f ca="1">(R109*2+(Q109-$V$6)*((Z$8*2+Y$8)/3/Y$8)+$V$6)/3</f>
        <v>90.561974776530221</v>
      </c>
      <c r="U109" s="60">
        <f ca="1">(S109+T109)/2</f>
        <v>90.359342725509606</v>
      </c>
    </row>
    <row r="110" spans="1:21">
      <c r="A110" s="31" t="s">
        <v>290</v>
      </c>
      <c r="B110" s="29" t="s">
        <v>291</v>
      </c>
      <c r="C110" s="17">
        <v>2022</v>
      </c>
      <c r="D110" s="41">
        <v>1527000</v>
      </c>
      <c r="E110" s="42">
        <v>9986630000</v>
      </c>
      <c r="F110" s="42">
        <v>888843000</v>
      </c>
      <c r="G110" s="42">
        <v>13836220000</v>
      </c>
      <c r="H110" s="4" cm="1">
        <f t="array" aca="1" ref="H110" ca="1">G110/INDIRECT("EUR!$B$37")</f>
        <v>546019290.24382508</v>
      </c>
      <c r="I110" s="9">
        <v>5097</v>
      </c>
      <c r="J110" s="11">
        <v>51727</v>
      </c>
      <c r="K110" s="12">
        <v>43.38</v>
      </c>
      <c r="L110" s="13">
        <v>1.6</v>
      </c>
      <c r="M110" s="10">
        <v>23</v>
      </c>
      <c r="N110" s="26">
        <f>LOG((D110+E110)/(F110+E110)+1,V$3)</f>
        <v>111.49766610834571</v>
      </c>
      <c r="O110" s="14">
        <f ca="1">LOG(I110*H110/J110^2,W$3)</f>
        <v>90.821234638513261</v>
      </c>
      <c r="P110" s="58">
        <f>LOG(K110/J110+1,X$3)</f>
        <v>33.374240971227358</v>
      </c>
      <c r="Q110" s="60">
        <f>LOG(L110/M110/J110+1,Y$3)</f>
        <v>22.306865790670692</v>
      </c>
      <c r="R110" s="14">
        <f ca="1">((N110-$V$6)*((V$8+W$8)/2/V$8)+(O110-$V$6)*((V$8+W$8)/2/W$8)+$V$6*2)/2</f>
        <v>98.857796204500616</v>
      </c>
      <c r="S110" s="58">
        <f ca="1">(R110*2+(P110-$V$6)*((Z$8*2+X$8)/3/X$8)+$V$6)/3</f>
        <v>90.280454910063398</v>
      </c>
      <c r="T110" s="59">
        <f ca="1">(R110*2+(Q110-$V$6)*((Z$8*2+Y$8)/3/Y$8)+$V$6)/3</f>
        <v>90.081462970352518</v>
      </c>
      <c r="U110" s="60">
        <f ca="1">(S110+T110)/2</f>
        <v>90.180958940207958</v>
      </c>
    </row>
    <row r="111" spans="1:21">
      <c r="A111" s="31" t="s">
        <v>321</v>
      </c>
      <c r="B111" s="29" t="s">
        <v>338</v>
      </c>
      <c r="C111" s="53">
        <v>2022</v>
      </c>
      <c r="D111" s="21">
        <v>555998</v>
      </c>
      <c r="E111" s="7">
        <v>303223695</v>
      </c>
      <c r="F111" s="7">
        <v>22772999</v>
      </c>
      <c r="G111" s="7">
        <v>381483717</v>
      </c>
      <c r="H111" s="4">
        <f>G111</f>
        <v>381483717</v>
      </c>
      <c r="I111" s="9">
        <v>4054.06</v>
      </c>
      <c r="J111" s="11">
        <v>37000</v>
      </c>
      <c r="K111" s="12">
        <v>36.86</v>
      </c>
      <c r="N111" s="26">
        <f>LOG((D111+E111)/(F111+E111)+1,V$3)</f>
        <v>112.69226075320414</v>
      </c>
      <c r="O111" s="14">
        <f>LOG(I111*H111/J111^2,W$3)</f>
        <v>91.901144747940407</v>
      </c>
      <c r="P111" s="58">
        <f>LOG(K111/J111+1,X$3)</f>
        <v>39.642273678748097</v>
      </c>
      <c r="Q111" s="60">
        <v>0</v>
      </c>
      <c r="R111" s="14">
        <f ca="1">((N111-$V$6)*((V$8+W$8)/2/V$8)+(O111-$V$6)*((V$8+W$8)/2/W$8)+$V$6*2)/2</f>
        <v>100.03838631102074</v>
      </c>
      <c r="S111" s="58">
        <f ca="1">(R111*2+(P111-$V$6)*((Z$8*2+X$8)/3/X$8)+$V$6)/3</f>
        <v>91.910274801180847</v>
      </c>
      <c r="T111" s="59">
        <f ca="1">(R111*2+(Q111-$V$6)*((Z$8*2+Y$8)/3/Y$8)+$V$6)/3</f>
        <v>88.239391326476039</v>
      </c>
      <c r="U111" s="60">
        <f ca="1">(S111+T111)/2</f>
        <v>90.074833063828436</v>
      </c>
    </row>
    <row r="112" spans="1:21">
      <c r="A112" s="31" t="s">
        <v>290</v>
      </c>
      <c r="B112" s="29" t="s">
        <v>292</v>
      </c>
      <c r="C112" s="17">
        <v>2022</v>
      </c>
      <c r="D112" s="41">
        <v>21450000</v>
      </c>
      <c r="E112" s="42">
        <v>4831049000</v>
      </c>
      <c r="F112" s="42">
        <v>304293000</v>
      </c>
      <c r="G112" s="42">
        <v>8743272000</v>
      </c>
      <c r="H112" s="4" cm="1">
        <f t="array" aca="1" ref="H112" ca="1">G112/INDIRECT("EUR!$B$37")</f>
        <v>345036084.41096699</v>
      </c>
      <c r="I112" s="9">
        <v>2666.7</v>
      </c>
      <c r="J112" s="11">
        <v>32335</v>
      </c>
      <c r="K112" s="12">
        <v>15.09</v>
      </c>
      <c r="L112" s="13">
        <v>1.3</v>
      </c>
      <c r="M112" s="10">
        <v>17</v>
      </c>
      <c r="N112" s="57">
        <f>LOG((D112+E112)/(F112+E112)+1,V$3)</f>
        <v>113.8465076080834</v>
      </c>
      <c r="O112" s="14">
        <f ca="1">LOG(I112*H112/J112^2,W$3)</f>
        <v>88.635956780004165</v>
      </c>
      <c r="P112" s="58">
        <f>LOG(K112/J112+1,X$3)</f>
        <v>18.575317301471198</v>
      </c>
      <c r="Q112" s="60">
        <f>LOG(L112/M112/J112+1,Y$3)</f>
        <v>39.226995287117582</v>
      </c>
      <c r="R112" s="14">
        <f ca="1">((N112-$V$6)*((V$8+W$8)/2/V$8)+(O112-$V$6)*((V$8+W$8)/2/W$8)+$V$6*2)/2</f>
        <v>98.426292963530017</v>
      </c>
      <c r="S112" s="58">
        <f ca="1">(R112*2+(P112-$V$6)*((Z$8*2+X$8)/3/X$8)+$V$6)/3</f>
        <v>88.003016910886174</v>
      </c>
      <c r="T112" s="59">
        <f ca="1">(R112*2+(Q112-$V$6)*((Z$8*2+Y$8)/3/Y$8)+$V$6)/3</f>
        <v>91.788034369191834</v>
      </c>
      <c r="U112" s="60">
        <f ca="1">(S112+T112)/2</f>
        <v>89.895525640039011</v>
      </c>
    </row>
    <row r="113" spans="1:21">
      <c r="A113" s="31" t="s">
        <v>378</v>
      </c>
      <c r="B113" s="29" t="s">
        <v>379</v>
      </c>
      <c r="C113" s="53">
        <v>2022</v>
      </c>
      <c r="D113" s="21"/>
      <c r="E113" s="7">
        <v>566540800.72000003</v>
      </c>
      <c r="F113" s="7">
        <v>23193956.800000001</v>
      </c>
      <c r="G113" s="7">
        <v>731461935.13</v>
      </c>
      <c r="H113" s="4">
        <f>G113</f>
        <v>731461935.13</v>
      </c>
      <c r="I113" s="9">
        <v>7535</v>
      </c>
      <c r="J113" s="11">
        <v>84600</v>
      </c>
      <c r="K113" s="12">
        <v>74.790000000000006</v>
      </c>
      <c r="L113" s="13">
        <v>1.5</v>
      </c>
      <c r="M113" s="10">
        <v>12</v>
      </c>
      <c r="N113" s="26">
        <f>LOG((D113+E113)/(F113+E113)+1,V$3)</f>
        <v>115.22667292936995</v>
      </c>
      <c r="O113" s="14">
        <f>LOG(I113*H113/J113^2,W$3)</f>
        <v>86.891268080328672</v>
      </c>
      <c r="P113" s="58">
        <f>LOG(K113/J113+1,X$3)</f>
        <v>35.180536485785495</v>
      </c>
      <c r="Q113" s="60">
        <f>LOG(L113/M113/J113+1,Y$3)</f>
        <v>24.507743161861164</v>
      </c>
      <c r="R113" s="14">
        <f ca="1">((N113-$V$6)*((V$8+W$8)/2/V$8)+(O113-$V$6)*((V$8+W$8)/2/W$8)+$V$6*2)/2</f>
        <v>97.878443085514775</v>
      </c>
      <c r="S113" s="58">
        <f ca="1">(R113*2+(P113-$V$6)*((Z$8*2+X$8)/3/X$8)+$V$6)/3</f>
        <v>89.870415839587125</v>
      </c>
      <c r="T113" s="59">
        <f ca="1">(R113*2+(Q113-$V$6)*((Z$8*2+Y$8)/3/Y$8)+$V$6)/3</f>
        <v>89.687960689793726</v>
      </c>
      <c r="U113" s="60">
        <f ca="1">(S113+T113)/2</f>
        <v>89.779188264690418</v>
      </c>
    </row>
    <row r="114" spans="1:21">
      <c r="A114" s="31" t="s">
        <v>26</v>
      </c>
      <c r="B114" s="29" t="s">
        <v>373</v>
      </c>
      <c r="C114" s="17">
        <v>2023</v>
      </c>
      <c r="D114" s="22"/>
      <c r="E114" s="8">
        <v>1315913000</v>
      </c>
      <c r="F114" s="8">
        <v>27707000</v>
      </c>
      <c r="G114" s="8">
        <v>1695465000</v>
      </c>
      <c r="H114" s="4" cm="1">
        <f t="array" aca="1" ref="H114" ca="1">G114/INDIRECT("EUR!$B$125")</f>
        <v>147854629.08346203</v>
      </c>
      <c r="I114" s="9">
        <v>635.70000000000005</v>
      </c>
      <c r="J114" s="11">
        <v>9669</v>
      </c>
      <c r="K114" s="12">
        <v>6.57</v>
      </c>
      <c r="N114" s="26">
        <f>LOG((D114+E114)/(F114+E114)+1,V$3)</f>
        <v>116.85191988254789</v>
      </c>
      <c r="O114" s="14">
        <f ca="1">LOG(I114*H114/J114^2,W$3)</f>
        <v>90.376803955080746</v>
      </c>
      <c r="P114" s="58">
        <f>LOG(K114/J114+1,X$3)</f>
        <v>27.043163007151112</v>
      </c>
      <c r="Q114" s="60">
        <v>0</v>
      </c>
      <c r="R114" s="14">
        <f ca="1">((N114-$V$6)*((V$8+W$8)/2/V$8)+(O114-$V$6)*((V$8+W$8)/2/W$8)+$V$6*2)/2</f>
        <v>100.77287552929309</v>
      </c>
      <c r="S114" s="58">
        <f ca="1">(R114*2+(P114-$V$6)*((Z$8*2+X$8)/3/X$8)+$V$6)/3</f>
        <v>90.705937975522616</v>
      </c>
      <c r="T114" s="59">
        <f ca="1">(R114*2+(Q114-$V$6)*((Z$8*2+Y$8)/3/Y$8)+$V$6)/3</f>
        <v>88.729050805324277</v>
      </c>
      <c r="U114" s="60">
        <f ca="1">(S114+T114)/2</f>
        <v>89.71749439042344</v>
      </c>
    </row>
    <row r="115" spans="1:21">
      <c r="A115" s="31" t="s">
        <v>378</v>
      </c>
      <c r="B115" s="29" t="s">
        <v>393</v>
      </c>
      <c r="C115" s="48">
        <v>2024</v>
      </c>
      <c r="D115" s="21" t="s">
        <v>307</v>
      </c>
      <c r="E115" s="7" t="s">
        <v>307</v>
      </c>
      <c r="F115" s="7" t="s">
        <v>307</v>
      </c>
      <c r="G115" s="7" t="s">
        <v>307</v>
      </c>
      <c r="H115" s="4" t="str">
        <f>G115</f>
        <v>*</v>
      </c>
      <c r="I115" s="9">
        <v>400</v>
      </c>
      <c r="J115" s="11">
        <v>1700</v>
      </c>
      <c r="K115" s="12">
        <v>1.34</v>
      </c>
      <c r="N115" s="50">
        <f>$V$6</f>
        <v>100</v>
      </c>
      <c r="O115" s="46">
        <f>$V$6</f>
        <v>100</v>
      </c>
      <c r="P115" s="58">
        <f>LOG(K115/J115+1,X$3)</f>
        <v>31.369381399556797</v>
      </c>
      <c r="Q115" s="60">
        <v>0</v>
      </c>
      <c r="R115" s="14">
        <f ca="1">((N115-$V$6)*((V$8+W$8)/2/V$8)+(O115-$V$6)*((V$8+W$8)/2/W$8)+$V$6*2)/2</f>
        <v>100</v>
      </c>
      <c r="S115" s="58">
        <f ca="1">(R115*2+(P115-$V$6)*((Z$8*2+X$8)/3/X$8)+$V$6)/3</f>
        <v>90.772363437743635</v>
      </c>
      <c r="T115" s="59">
        <f ca="1">(R115*2+(Q115-$V$6)*((Z$8*2+Y$8)/3/Y$8)+$V$6)/3</f>
        <v>88.213800452462223</v>
      </c>
      <c r="U115" s="60">
        <f ca="1">(S115+T115)/2</f>
        <v>89.493081945102929</v>
      </c>
    </row>
    <row r="116" spans="1:21">
      <c r="A116" s="31" t="s">
        <v>351</v>
      </c>
      <c r="B116" s="29" t="s">
        <v>360</v>
      </c>
      <c r="C116" s="48">
        <v>2023</v>
      </c>
      <c r="D116" s="54">
        <v>176542000</v>
      </c>
      <c r="E116" s="55">
        <v>3003985000</v>
      </c>
      <c r="F116" s="55">
        <v>19815000</v>
      </c>
      <c r="G116" s="55">
        <v>3582317000</v>
      </c>
      <c r="H116" s="4" cm="1">
        <f t="array" aca="1" ref="H116" ca="1">G116/INDIRECT("EUR!$B$105")</f>
        <v>308901171.40963048</v>
      </c>
      <c r="I116" s="9">
        <v>1618</v>
      </c>
      <c r="J116" s="11">
        <v>22837</v>
      </c>
      <c r="K116" s="12">
        <v>1.29</v>
      </c>
      <c r="N116" s="26">
        <f>LOG((D116+E116)/(F116+E116)+1,V$3)</f>
        <v>123.00434883491238</v>
      </c>
      <c r="O116" s="14">
        <f ca="1">LOG(I116*H116/J116^2,W$3)</f>
        <v>89.750554626296932</v>
      </c>
      <c r="P116" s="58">
        <f>LOG(K116/J116+1,X$3)</f>
        <v>2.2488452800903707</v>
      </c>
      <c r="Q116" s="60">
        <v>0</v>
      </c>
      <c r="R116" s="14">
        <f ca="1">((N116-$V$6)*((V$8+W$8)/2/V$8)+(O116-$V$6)*((V$8+W$8)/2/W$8)+$V$6*2)/2</f>
        <v>102.8996057691878</v>
      </c>
      <c r="S116" s="58">
        <f ca="1">(R116*2+(P116-$V$6)*((Z$8*2+X$8)/3/X$8)+$V$6)/3</f>
        <v>88.790071838284916</v>
      </c>
      <c r="T116" s="59">
        <f ca="1">(R116*2+(Q116-$V$6)*((Z$8*2+Y$8)/3/Y$8)+$V$6)/3</f>
        <v>90.146870965254081</v>
      </c>
      <c r="U116" s="60">
        <f ca="1">(S116+T116)/2</f>
        <v>89.468471401769506</v>
      </c>
    </row>
    <row r="117" spans="1:21">
      <c r="A117" s="31" t="s">
        <v>351</v>
      </c>
      <c r="B117" s="29" t="s">
        <v>359</v>
      </c>
      <c r="C117" s="48">
        <v>2023</v>
      </c>
      <c r="D117" s="54">
        <v>135381000</v>
      </c>
      <c r="E117" s="55">
        <v>1755078000</v>
      </c>
      <c r="F117" s="55">
        <v>30204000</v>
      </c>
      <c r="G117" s="55">
        <v>2058302000</v>
      </c>
      <c r="H117" s="4" cm="1">
        <f t="array" aca="1" ref="H117" ca="1">G117/INDIRECT("EUR!$B$105")</f>
        <v>177486218.81167561</v>
      </c>
      <c r="I117" s="9">
        <v>982</v>
      </c>
      <c r="J117" s="11">
        <v>13861</v>
      </c>
      <c r="K117" s="12">
        <v>1.38</v>
      </c>
      <c r="N117" s="26">
        <f>LOG((D117+E117)/(F117+E117)+1,V$3)</f>
        <v>123.59405247855771</v>
      </c>
      <c r="O117" s="14">
        <f ca="1">LOG(I117*H117/J117^2,W$3)</f>
        <v>89.033127822393098</v>
      </c>
      <c r="P117" s="58">
        <f>LOG(K117/J117+1,X$3)</f>
        <v>3.9635476995598604</v>
      </c>
      <c r="Q117" s="60">
        <v>0</v>
      </c>
      <c r="R117" s="14">
        <f ca="1">((N117-$V$6)*((V$8+W$8)/2/V$8)+(O117-$V$6)*((V$8+W$8)/2/W$8)+$V$6*2)/2</f>
        <v>102.68343233366474</v>
      </c>
      <c r="S117" s="58">
        <f ca="1">(R117*2+(P117-$V$6)*((Z$8*2+X$8)/3/X$8)+$V$6)/3</f>
        <v>88.876504198315558</v>
      </c>
      <c r="T117" s="59">
        <f ca="1">(R117*2+(Q117-$V$6)*((Z$8*2+Y$8)/3/Y$8)+$V$6)/3</f>
        <v>90.00275534157204</v>
      </c>
      <c r="U117" s="60">
        <f ca="1">(S117+T117)/2</f>
        <v>89.439629769943792</v>
      </c>
    </row>
    <row r="118" spans="1:21">
      <c r="A118" s="31" t="s">
        <v>321</v>
      </c>
      <c r="B118" s="29" t="s">
        <v>322</v>
      </c>
      <c r="C118" s="17">
        <v>2022</v>
      </c>
      <c r="D118" s="21">
        <v>73475</v>
      </c>
      <c r="E118" s="7">
        <v>516209384</v>
      </c>
      <c r="F118" s="7">
        <v>27579916</v>
      </c>
      <c r="G118" s="7">
        <v>718883124</v>
      </c>
      <c r="H118" s="4">
        <f>G118</f>
        <v>718883124</v>
      </c>
      <c r="I118" s="9">
        <v>3001</v>
      </c>
      <c r="J118" s="11">
        <v>58132</v>
      </c>
      <c r="K118" s="12">
        <v>94.29</v>
      </c>
      <c r="N118" s="26">
        <f>LOG((D118+E118)/(F118+E118)+1,V$3)</f>
        <v>114.24156748550804</v>
      </c>
      <c r="O118" s="14">
        <f>LOG(I118*H118/J118^2,W$3)</f>
        <v>84.439722980140601</v>
      </c>
      <c r="P118" s="58">
        <f>LOG(K118/J118+1,X$3)</f>
        <v>64.523747159534111</v>
      </c>
      <c r="Q118" s="60">
        <v>0</v>
      </c>
      <c r="R118" s="14">
        <f ca="1">((N118-$V$6)*((V$8+W$8)/2/V$8)+(O118-$V$6)*((V$8+W$8)/2/W$8)+$V$6*2)/2</f>
        <v>95.907544837696719</v>
      </c>
      <c r="S118" s="58">
        <f ca="1">(R118*2+(P118-$V$6)*((Z$8*2+X$8)/3/X$8)+$V$6)/3</f>
        <v>92.50178519123078</v>
      </c>
      <c r="T118" s="59">
        <f ca="1">(R118*2+(Q118-$V$6)*((Z$8*2+Y$8)/3/Y$8)+$V$6)/3</f>
        <v>85.485497010926693</v>
      </c>
      <c r="U118" s="60">
        <f ca="1">(S118+T118)/2</f>
        <v>88.993641101078737</v>
      </c>
    </row>
    <row r="119" spans="1:21">
      <c r="A119" s="79" t="s">
        <v>15</v>
      </c>
      <c r="B119" s="78" t="s">
        <v>68</v>
      </c>
      <c r="C119" s="17">
        <v>2023</v>
      </c>
      <c r="D119" s="20">
        <v>55100000</v>
      </c>
      <c r="E119" s="6">
        <v>210900000</v>
      </c>
      <c r="F119" s="6">
        <v>513700000</v>
      </c>
      <c r="G119" s="6">
        <v>1385000000</v>
      </c>
      <c r="H119" s="4" cm="1">
        <f t="array" aca="1" ref="H119" ca="1">G119/INDIRECT("EUR!$B$48")</f>
        <v>1614525836.4934132</v>
      </c>
      <c r="I119" s="9">
        <v>5015</v>
      </c>
      <c r="J119" s="11">
        <v>41250</v>
      </c>
      <c r="K119" s="12">
        <v>127.71</v>
      </c>
      <c r="L119" s="13">
        <v>4.9000000000000004</v>
      </c>
      <c r="M119" s="10">
        <v>78</v>
      </c>
      <c r="N119" s="26">
        <f>LOG((D119+E119)/(F119+E119)+1,V$3)</f>
        <v>53.514138900060964</v>
      </c>
      <c r="O119" s="14">
        <f ca="1">LOG(I119*H119/J119^2,W$3)</f>
        <v>110.70017938767596</v>
      </c>
      <c r="P119" s="58">
        <f>LOG(K119/J119+1,X$3)</f>
        <v>123.06957881154206</v>
      </c>
      <c r="Q119" s="60">
        <f>LOG(L119/M119/J119+1,Y$3)</f>
        <v>25.260455928976814</v>
      </c>
      <c r="R119" s="14">
        <f ca="1">((N119-$V$6)*((V$8+W$8)/2/V$8)+(O119-$V$6)*((V$8+W$8)/2/W$8)+$V$6*2)/2</f>
        <v>87.744351656491389</v>
      </c>
      <c r="S119" s="58">
        <f ca="1">(R119*2+(P119-$V$6)*((Z$8*2+X$8)/3/X$8)+$V$6)/3</f>
        <v>94.931356641011305</v>
      </c>
      <c r="T119" s="59">
        <f ca="1">(R119*2+(Q119-$V$6)*((Z$8*2+Y$8)/3/Y$8)+$V$6)/3</f>
        <v>83.020615965863527</v>
      </c>
      <c r="U119" s="60">
        <f ca="1">(S119+T119)/2</f>
        <v>88.975986303437423</v>
      </c>
    </row>
    <row r="120" spans="1:21">
      <c r="A120" s="79" t="s">
        <v>39</v>
      </c>
      <c r="B120" s="29" t="s">
        <v>301</v>
      </c>
      <c r="C120" s="48">
        <v>2022</v>
      </c>
      <c r="D120" s="21">
        <v>2800000</v>
      </c>
      <c r="E120" s="7">
        <v>338800000</v>
      </c>
      <c r="F120" s="7">
        <v>33940644.689999998</v>
      </c>
      <c r="G120" s="7">
        <v>818252566.36000001</v>
      </c>
      <c r="H120" s="4">
        <f>G120</f>
        <v>818252566.36000001</v>
      </c>
      <c r="I120" s="9">
        <v>2115.35</v>
      </c>
      <c r="J120" s="11">
        <v>50000</v>
      </c>
      <c r="K120" s="12">
        <v>84.27</v>
      </c>
      <c r="N120" s="57">
        <f>LOG((D120+E120)/(F120+E120)+1,V$3)</f>
        <v>111.3230522424338</v>
      </c>
      <c r="O120" s="14">
        <f>LOG(I120*H120/J120^2,W$3)</f>
        <v>85.500402411716081</v>
      </c>
      <c r="P120" s="58">
        <f>LOG(K120/J120+1,X$3)</f>
        <v>67.043773603728269</v>
      </c>
      <c r="Q120" s="60">
        <v>0</v>
      </c>
      <c r="R120" s="14">
        <f ca="1">((N120-$V$6)*((V$8+W$8)/2/V$8)+(O120-$V$6)*((V$8+W$8)/2/W$8)+$V$6*2)/2</f>
        <v>95.386565644282314</v>
      </c>
      <c r="S120" s="58">
        <f ca="1">(R120*2+(P120-$V$6)*((Z$8*2+X$8)/3/X$8)+$V$6)/3</f>
        <v>92.493292460062378</v>
      </c>
      <c r="T120" s="59">
        <f ca="1">(R120*2+(Q120-$V$6)*((Z$8*2+Y$8)/3/Y$8)+$V$6)/3</f>
        <v>85.138177548650432</v>
      </c>
      <c r="U120" s="60">
        <f ca="1">(S120+T120)/2</f>
        <v>88.815735004356412</v>
      </c>
    </row>
    <row r="121" spans="1:21">
      <c r="A121" s="31" t="s">
        <v>378</v>
      </c>
      <c r="B121" s="29" t="s">
        <v>383</v>
      </c>
      <c r="C121" s="17">
        <v>2022</v>
      </c>
      <c r="D121" s="21"/>
      <c r="E121" s="7">
        <v>230732611.02000001</v>
      </c>
      <c r="F121" s="7">
        <v>7200334.6799999997</v>
      </c>
      <c r="G121" s="7">
        <v>277883165.13</v>
      </c>
      <c r="H121" s="4">
        <f>G121</f>
        <v>277883165.13</v>
      </c>
      <c r="I121" s="9">
        <v>3274</v>
      </c>
      <c r="J121" s="11">
        <v>30000</v>
      </c>
      <c r="K121" s="12">
        <v>12.29</v>
      </c>
      <c r="N121" s="26">
        <f>LOG((D121+E121)/(F121+E121)+1,V$3)</f>
        <v>116.01631600186064</v>
      </c>
      <c r="O121" s="14">
        <f>LOG(I121*H121/J121^2,W$3)</f>
        <v>90.448278375651199</v>
      </c>
      <c r="P121" s="58">
        <f>LOG(K121/J121+1,X$3)</f>
        <v>16.306579414338149</v>
      </c>
      <c r="Q121" s="60">
        <v>0</v>
      </c>
      <c r="R121" s="14">
        <f ca="1">((N121-$V$6)*((V$8+W$8)/2/V$8)+(O121-$V$6)*((V$8+W$8)/2/W$8)+$V$6*2)/2</f>
        <v>100.47535272094768</v>
      </c>
      <c r="S121" s="58">
        <f ca="1">(R121*2+(P121-$V$6)*((Z$8*2+X$8)/3/X$8)+$V$6)/3</f>
        <v>89.06401667952214</v>
      </c>
      <c r="T121" s="59">
        <f ca="1">(R121*2+(Q121-$V$6)*((Z$8*2+Y$8)/3/Y$8)+$V$6)/3</f>
        <v>88.53070226642734</v>
      </c>
      <c r="U121" s="60">
        <f ca="1">(S121+T121)/2</f>
        <v>88.797359472974733</v>
      </c>
    </row>
    <row r="122" spans="1:21">
      <c r="A122" s="31" t="s">
        <v>20</v>
      </c>
      <c r="B122" s="29" t="s">
        <v>310</v>
      </c>
      <c r="C122" s="17">
        <v>2022</v>
      </c>
      <c r="D122" s="18"/>
      <c r="E122" s="3">
        <v>634700000</v>
      </c>
      <c r="F122" s="3"/>
      <c r="G122" s="3">
        <v>787500000</v>
      </c>
      <c r="H122" s="4" cm="1">
        <f t="array" aca="1" ref="H122" ca="1">G122/INDIRECT("EUR!$B$39")</f>
        <v>105566441.37335841</v>
      </c>
      <c r="I122" s="9">
        <v>538</v>
      </c>
      <c r="J122" s="11">
        <v>8045</v>
      </c>
      <c r="K122" s="12">
        <v>2.5099999999999998</v>
      </c>
      <c r="N122" s="26">
        <f>LOG((D122+E122)/(F122+E122)+1,V$3)</f>
        <v>118.62563857863756</v>
      </c>
      <c r="O122" s="14">
        <f ca="1">LOG(I122*H122/J122^2,W$3)</f>
        <v>88.59872367721816</v>
      </c>
      <c r="P122" s="58">
        <f>LOG(K122/J122+1,X$3)</f>
        <v>12.41941437155352</v>
      </c>
      <c r="Q122" s="60">
        <v>0</v>
      </c>
      <c r="R122" s="14">
        <f ca="1">((N122-$V$6)*((V$8+W$8)/2/V$8)+(O122-$V$6)*((V$8+W$8)/2/W$8)+$V$6*2)/2</f>
        <v>100.36532664189812</v>
      </c>
      <c r="S122" s="58">
        <f ca="1">(R122*2+(P122-$V$6)*((Z$8*2+X$8)/3/X$8)+$V$6)/3</f>
        <v>88.468022466569479</v>
      </c>
      <c r="T122" s="59">
        <f ca="1">(R122*2+(Q122-$V$6)*((Z$8*2+Y$8)/3/Y$8)+$V$6)/3</f>
        <v>88.457351547060966</v>
      </c>
      <c r="U122" s="60">
        <f ca="1">(S122+T122)/2</f>
        <v>88.46268700681523</v>
      </c>
    </row>
    <row r="123" spans="1:21">
      <c r="A123" s="79" t="s">
        <v>44</v>
      </c>
      <c r="B123" s="78" t="s">
        <v>43</v>
      </c>
      <c r="C123" s="17">
        <v>2022</v>
      </c>
      <c r="D123" s="21"/>
      <c r="E123" s="7">
        <v>117080000</v>
      </c>
      <c r="F123" s="7"/>
      <c r="G123" s="7">
        <v>192860000</v>
      </c>
      <c r="H123" s="4">
        <f>G123</f>
        <v>192860000</v>
      </c>
      <c r="I123" s="9">
        <v>2214</v>
      </c>
      <c r="J123" s="11">
        <v>23245</v>
      </c>
      <c r="K123" s="12">
        <v>11.33</v>
      </c>
      <c r="N123" s="26">
        <f>LOG((D123+E123)/(F123+E123)+1,V$3)</f>
        <v>118.62563857863756</v>
      </c>
      <c r="O123" s="14">
        <f>LOG(I123*H123/J123^2,W$3)</f>
        <v>87.22920884220143</v>
      </c>
      <c r="P123" s="58">
        <f>LOG(K123/J123+1,X$3)</f>
        <v>19.400625133704057</v>
      </c>
      <c r="Q123" s="60">
        <v>0</v>
      </c>
      <c r="R123" s="14">
        <f ca="1">((N123-$V$6)*((V$8+W$8)/2/V$8)+(O123-$V$6)*((V$8+W$8)/2/W$8)+$V$6*2)/2</f>
        <v>99.490334417977849</v>
      </c>
      <c r="S123" s="58">
        <f ca="1">(R123*2+(P123-$V$6)*((Z$8*2+X$8)/3/X$8)+$V$6)/3</f>
        <v>88.823343523595909</v>
      </c>
      <c r="T123" s="59">
        <f ca="1">(R123*2+(Q123-$V$6)*((Z$8*2+Y$8)/3/Y$8)+$V$6)/3</f>
        <v>87.874023397780775</v>
      </c>
      <c r="U123" s="60">
        <f ca="1">(S123+T123)/2</f>
        <v>88.348683460688335</v>
      </c>
    </row>
    <row r="124" spans="1:21">
      <c r="A124" s="31" t="s">
        <v>14</v>
      </c>
      <c r="B124" s="29" t="s">
        <v>286</v>
      </c>
      <c r="C124" s="17">
        <v>2022</v>
      </c>
      <c r="D124" s="21"/>
      <c r="E124" s="7">
        <v>243288828.80000001</v>
      </c>
      <c r="F124" s="7">
        <v>47175453.299999997</v>
      </c>
      <c r="G124" s="7">
        <v>360460467.07999998</v>
      </c>
      <c r="H124" s="4">
        <f>G124</f>
        <v>360460467.07999998</v>
      </c>
      <c r="I124" s="9">
        <v>1355</v>
      </c>
      <c r="J124" s="11">
        <v>26339</v>
      </c>
      <c r="K124" s="12">
        <v>10.59</v>
      </c>
      <c r="L124" s="13">
        <v>1.3</v>
      </c>
      <c r="M124" s="10">
        <v>10</v>
      </c>
      <c r="N124" s="26">
        <f>LOG((D124+E124)/(F124+E124)+1,V$3)</f>
        <v>104.13098586240257</v>
      </c>
      <c r="O124" s="14">
        <f>LOG(I124*H124/J124^2,W$3)</f>
        <v>85.719208960137635</v>
      </c>
      <c r="P124" s="58">
        <f>LOG(K124/J124+1,X$3)</f>
        <v>16.004074690216026</v>
      </c>
      <c r="Q124" s="60">
        <f>LOG(L124/M124/J124+1,Y$3)</f>
        <v>81.866644362849442</v>
      </c>
      <c r="R124" s="14">
        <f ca="1">((N124-$V$6)*((V$8+W$8)/2/V$8)+(O124-$V$6)*((V$8+W$8)/2/W$8)+$V$6*2)/2</f>
        <v>92.572531191090093</v>
      </c>
      <c r="S124" s="58">
        <f ca="1">(R124*2+(P124-$V$6)*((Z$8*2+X$8)/3/X$8)+$V$6)/3</f>
        <v>83.754796131340129</v>
      </c>
      <c r="T124" s="59">
        <f ca="1">(R124*2+(Q124-$V$6)*((Z$8*2+Y$8)/3/Y$8)+$V$6)/3</f>
        <v>92.911120647334144</v>
      </c>
      <c r="U124" s="60">
        <f ca="1">(S124+T124)/2</f>
        <v>88.332958389337136</v>
      </c>
    </row>
    <row r="125" spans="1:21">
      <c r="A125" s="31" t="s">
        <v>321</v>
      </c>
      <c r="B125" s="29" t="s">
        <v>344</v>
      </c>
      <c r="C125" s="17">
        <v>2022</v>
      </c>
      <c r="D125" s="21" t="s">
        <v>307</v>
      </c>
      <c r="E125" s="7" t="s">
        <v>307</v>
      </c>
      <c r="F125" s="7" t="s">
        <v>307</v>
      </c>
      <c r="G125" s="7" t="s">
        <v>307</v>
      </c>
      <c r="H125" s="4" t="str">
        <f>G125</f>
        <v>*</v>
      </c>
      <c r="I125" s="9">
        <v>4600</v>
      </c>
      <c r="J125" s="11">
        <v>75341</v>
      </c>
      <c r="K125" s="12">
        <v>17.96</v>
      </c>
      <c r="N125" s="50">
        <f>$V$6</f>
        <v>100</v>
      </c>
      <c r="O125" s="46">
        <f>$V$6</f>
        <v>100</v>
      </c>
      <c r="P125" s="58">
        <f>LOG(K125/J125+1,X$3)</f>
        <v>9.4895228854102545</v>
      </c>
      <c r="Q125" s="60">
        <v>0</v>
      </c>
      <c r="R125" s="14">
        <f ca="1">((N125-$V$6)*((V$8+W$8)/2/V$8)+(O125-$V$6)*((V$8+W$8)/2/W$8)+$V$6*2)/2</f>
        <v>100</v>
      </c>
      <c r="S125" s="58">
        <f ca="1">(R125*2+(P125-$V$6)*((Z$8*2+X$8)/3/X$8)+$V$6)/3</f>
        <v>87.830536793610335</v>
      </c>
      <c r="T125" s="59">
        <f ca="1">(R125*2+(Q125-$V$6)*((Z$8*2+Y$8)/3/Y$8)+$V$6)/3</f>
        <v>88.213800452462223</v>
      </c>
      <c r="U125" s="60">
        <f ca="1">(S125+T125)/2</f>
        <v>88.022168623036279</v>
      </c>
    </row>
    <row r="126" spans="1:21">
      <c r="A126" s="31" t="s">
        <v>378</v>
      </c>
      <c r="B126" s="29" t="s">
        <v>394</v>
      </c>
      <c r="C126" s="53">
        <v>2022</v>
      </c>
      <c r="D126" s="21"/>
      <c r="E126" s="7">
        <v>72870499.819999993</v>
      </c>
      <c r="F126" s="7">
        <v>2180949.4900000002</v>
      </c>
      <c r="G126" s="7">
        <v>85450476.629999995</v>
      </c>
      <c r="H126" s="4">
        <f>G126</f>
        <v>85450476.629999995</v>
      </c>
      <c r="I126" s="9">
        <v>537.29999999999995</v>
      </c>
      <c r="J126" s="11">
        <v>12723</v>
      </c>
      <c r="L126" s="13">
        <v>1.3</v>
      </c>
      <c r="M126" s="10">
        <v>15</v>
      </c>
      <c r="N126" s="57">
        <f>LOG((D126+E126)/(F126+E126)+1,V$3)</f>
        <v>116.12077554499675</v>
      </c>
      <c r="O126" s="14">
        <f>LOG(I126*H126/J126^2,W$3)</f>
        <v>73.833440464912556</v>
      </c>
      <c r="P126" s="58">
        <f>LOG(K126/J126+1,X$3)</f>
        <v>0</v>
      </c>
      <c r="Q126" s="60">
        <f>LOG(L126/M126/J126+1,Y$3)</f>
        <v>112.98611559615378</v>
      </c>
      <c r="R126" s="14">
        <f ca="1">((N126-$V$6)*((V$8+W$8)/2/V$8)+(O126-$V$6)*((V$8+W$8)/2/W$8)+$V$6*2)/2</f>
        <v>89.902923473920467</v>
      </c>
      <c r="S126" s="58">
        <f ca="1">(R126*2+(P126-$V$6)*((Z$8*2+X$8)/3/X$8)+$V$6)/3</f>
        <v>79.823251538578887</v>
      </c>
      <c r="T126" s="59">
        <f ca="1">(R126*2+(Q126-$V$6)*((Z$8*2+Y$8)/3/Y$8)+$V$6)/3</f>
        <v>94.799185146916912</v>
      </c>
      <c r="U126" s="60">
        <f ca="1">(S126+T126)/2</f>
        <v>87.311218342747907</v>
      </c>
    </row>
    <row r="127" spans="1:21">
      <c r="A127" s="31" t="s">
        <v>26</v>
      </c>
      <c r="B127" s="29" t="s">
        <v>375</v>
      </c>
      <c r="C127" s="49">
        <v>2024</v>
      </c>
      <c r="D127" s="21" t="s">
        <v>307</v>
      </c>
      <c r="E127" s="7" t="s">
        <v>307</v>
      </c>
      <c r="F127" s="7" t="s">
        <v>307</v>
      </c>
      <c r="G127" s="8">
        <v>2228000000</v>
      </c>
      <c r="H127" s="4" cm="1">
        <f t="array" aca="1" ref="H127" ca="1">G127/INDIRECT("EUR!$B$125")</f>
        <v>194294847.48900944</v>
      </c>
      <c r="I127" s="9">
        <v>2000</v>
      </c>
      <c r="J127" s="11">
        <v>15000</v>
      </c>
      <c r="K127" s="12">
        <v>2.06</v>
      </c>
      <c r="N127" s="56">
        <f>$V$6</f>
        <v>100</v>
      </c>
      <c r="O127" s="14">
        <f ca="1">LOG(I127*H127/J127^2,W$3)</f>
        <v>97.450380968768414</v>
      </c>
      <c r="P127" s="58">
        <f>LOG(K127/J127+1,X$3)</f>
        <v>5.467229766071358</v>
      </c>
      <c r="Q127" s="60">
        <v>0</v>
      </c>
      <c r="R127" s="14">
        <f ca="1">((N127-$V$6)*((V$8+W$8)/2/V$8)+(O127-$V$6)*((V$8+W$8)/2/W$8)+$V$6*2)/2</f>
        <v>98.371031281118235</v>
      </c>
      <c r="S127" s="58">
        <f ca="1">(R127*2+(P127-$V$6)*((Z$8*2+X$8)/3/X$8)+$V$6)/3</f>
        <v>86.203745692194346</v>
      </c>
      <c r="T127" s="59">
        <f ca="1">(R127*2+(Q127-$V$6)*((Z$8*2+Y$8)/3/Y$8)+$V$6)/3</f>
        <v>87.127821306541037</v>
      </c>
      <c r="U127" s="60">
        <f ca="1">(S127+T127)/2</f>
        <v>86.665783499367691</v>
      </c>
    </row>
    <row r="128" spans="1:21">
      <c r="A128" s="31" t="s">
        <v>313</v>
      </c>
      <c r="B128" s="29" t="s">
        <v>314</v>
      </c>
      <c r="C128" s="49">
        <v>2022</v>
      </c>
      <c r="D128" s="21">
        <v>7500</v>
      </c>
      <c r="E128" s="7">
        <v>59146671</v>
      </c>
      <c r="F128" s="7"/>
      <c r="G128" s="7">
        <v>85680826</v>
      </c>
      <c r="H128" s="4">
        <f>G128</f>
        <v>85680826</v>
      </c>
      <c r="I128" s="9">
        <v>1377</v>
      </c>
      <c r="J128" s="11">
        <v>13039</v>
      </c>
      <c r="K128" s="12">
        <v>1.27</v>
      </c>
      <c r="N128" s="26">
        <f>LOG((D128+E128)/(F128+E128)+1,V$3)</f>
        <v>118.63648884243085</v>
      </c>
      <c r="O128" s="14">
        <f>LOG(I128*H128/J128^2,W$3)</f>
        <v>85.53048699276934</v>
      </c>
      <c r="P128" s="58">
        <f>LOG(K128/J128+1,X$3)</f>
        <v>3.8775684298175972</v>
      </c>
      <c r="Q128" s="60">
        <v>0</v>
      </c>
      <c r="R128" s="14">
        <f ca="1">((N128-$V$6)*((V$8+W$8)/2/V$8)+(O128-$V$6)*((V$8+W$8)/2/W$8)+$V$6*2)/2</f>
        <v>98.409465900449945</v>
      </c>
      <c r="S128" s="58">
        <f ca="1">(R128*2+(P128-$V$6)*((Z$8*2+X$8)/3/X$8)+$V$6)/3</f>
        <v>86.015633016962468</v>
      </c>
      <c r="T128" s="59">
        <f ca="1">(R128*2+(Q128-$V$6)*((Z$8*2+Y$8)/3/Y$8)+$V$6)/3</f>
        <v>87.153444386095501</v>
      </c>
      <c r="U128" s="60">
        <f ca="1">(S128+T128)/2</f>
        <v>86.584538701528984</v>
      </c>
    </row>
    <row r="129" spans="1:21">
      <c r="A129" s="31" t="s">
        <v>321</v>
      </c>
      <c r="B129" s="29" t="s">
        <v>339</v>
      </c>
      <c r="C129" s="17">
        <v>2022</v>
      </c>
      <c r="D129" s="21">
        <v>110000</v>
      </c>
      <c r="E129" s="7">
        <v>389295000</v>
      </c>
      <c r="F129" s="7">
        <v>35900000</v>
      </c>
      <c r="G129" s="7">
        <v>542000000</v>
      </c>
      <c r="H129" s="4">
        <f>G129</f>
        <v>542000000</v>
      </c>
      <c r="I129" s="9">
        <v>3470</v>
      </c>
      <c r="J129" s="11">
        <v>54853</v>
      </c>
      <c r="K129" s="12">
        <v>51.54</v>
      </c>
      <c r="N129" s="26">
        <f>LOG((D129+E129)/(F129+E129)+1,V$3)</f>
        <v>111.26695598647642</v>
      </c>
      <c r="O129" s="14">
        <f>LOG(I129*H129/J129^2,W$3)</f>
        <v>84.163812612255612</v>
      </c>
      <c r="P129" s="58">
        <f>LOG(K129/J129+1,X$3)</f>
        <v>37.390499047314364</v>
      </c>
      <c r="Q129" s="60">
        <v>0</v>
      </c>
      <c r="R129" s="14">
        <f ca="1">((N129-$V$6)*((V$8+W$8)/2/V$8)+(O129-$V$6)*((V$8+W$8)/2/W$8)+$V$6*2)/2</f>
        <v>94.509570326192062</v>
      </c>
      <c r="S129" s="58">
        <f ca="1">(R129*2+(P129-$V$6)*((Z$8*2+X$8)/3/X$8)+$V$6)/3</f>
        <v>87.921638179813044</v>
      </c>
      <c r="T129" s="59">
        <f ca="1">(R129*2+(Q129-$V$6)*((Z$8*2+Y$8)/3/Y$8)+$V$6)/3</f>
        <v>84.553514003256922</v>
      </c>
      <c r="U129" s="60">
        <f ca="1">(S129+T129)/2</f>
        <v>86.237576091534976</v>
      </c>
    </row>
    <row r="130" spans="1:21">
      <c r="A130" s="31" t="s">
        <v>26</v>
      </c>
      <c r="B130" s="29" t="s">
        <v>376</v>
      </c>
      <c r="C130" s="17">
        <v>2023</v>
      </c>
      <c r="D130" s="22">
        <v>355000</v>
      </c>
      <c r="E130" s="8">
        <v>1061841000</v>
      </c>
      <c r="F130" s="8">
        <v>91525000</v>
      </c>
      <c r="G130" s="8">
        <v>1378215000</v>
      </c>
      <c r="H130" s="4" cm="1">
        <f t="array" aca="1" ref="H130" ca="1">G130/INDIRECT("EUR!$B$125")</f>
        <v>120188542.74329674</v>
      </c>
      <c r="I130" s="9">
        <v>650</v>
      </c>
      <c r="J130" s="11">
        <v>9365</v>
      </c>
      <c r="K130" s="12">
        <v>1.22</v>
      </c>
      <c r="N130" s="26">
        <f>LOG((D130+E130)/(F130+E130)+1,V$3)</f>
        <v>111.72427183117878</v>
      </c>
      <c r="O130" s="14">
        <f ca="1">LOG(I130*H130/J130^2,W$3)</f>
        <v>88.794533064047741</v>
      </c>
      <c r="P130" s="58">
        <f>LOG(K130/J130+1,X$3)</f>
        <v>5.1861484825211184</v>
      </c>
      <c r="Q130" s="60">
        <v>0</v>
      </c>
      <c r="R130" s="14">
        <f ca="1">((N130-$V$6)*((V$8+W$8)/2/V$8)+(O130-$V$6)*((V$8+W$8)/2/W$8)+$V$6*2)/2</f>
        <v>97.655991498275924</v>
      </c>
      <c r="S130" s="58">
        <f ca="1">(R130*2+(P130-$V$6)*((Z$8*2+X$8)/3/X$8)+$V$6)/3</f>
        <v>85.689260101612447</v>
      </c>
      <c r="T130" s="59">
        <f ca="1">(R130*2+(Q130-$V$6)*((Z$8*2+Y$8)/3/Y$8)+$V$6)/3</f>
        <v>86.651128117979511</v>
      </c>
      <c r="U130" s="60">
        <f ca="1">(S130+T130)/2</f>
        <v>86.170194109795972</v>
      </c>
    </row>
    <row r="131" spans="1:21">
      <c r="A131" s="31" t="s">
        <v>321</v>
      </c>
      <c r="B131" s="29" t="s">
        <v>341</v>
      </c>
      <c r="C131" s="52">
        <v>2023</v>
      </c>
      <c r="D131" s="21"/>
      <c r="E131" s="7">
        <v>360000000</v>
      </c>
      <c r="F131" s="7">
        <v>74000000</v>
      </c>
      <c r="G131" s="7">
        <v>636000000</v>
      </c>
      <c r="H131" s="4">
        <f>G131</f>
        <v>636000000</v>
      </c>
      <c r="I131" s="9">
        <v>3260</v>
      </c>
      <c r="J131" s="11">
        <v>52000</v>
      </c>
      <c r="K131" s="12">
        <v>41.5</v>
      </c>
      <c r="N131" s="26">
        <f>LOG((D131+E131)/(F131+E131)+1,V$3)</f>
        <v>103.37559679785669</v>
      </c>
      <c r="O131" s="14">
        <f>LOG(I131*H131/J131^2,W$3)</f>
        <v>86.835090216477127</v>
      </c>
      <c r="P131" s="58">
        <f>LOG(K131/J131+1,X$3)</f>
        <v>31.760892288389385</v>
      </c>
      <c r="Q131" s="60">
        <v>0</v>
      </c>
      <c r="R131" s="14">
        <f ca="1">((N131-$V$6)*((V$8+W$8)/2/V$8)+(O131-$V$6)*((V$8+W$8)/2/W$8)+$V$6*2)/2</f>
        <v>92.975231702973474</v>
      </c>
      <c r="S131" s="58">
        <f ca="1">(R131*2+(P131-$V$6)*((Z$8*2+X$8)/3/X$8)+$V$6)/3</f>
        <v>86.14182463759586</v>
      </c>
      <c r="T131" s="59">
        <f ca="1">(R131*2+(Q131-$V$6)*((Z$8*2+Y$8)/3/Y$8)+$V$6)/3</f>
        <v>83.530621587777873</v>
      </c>
      <c r="U131" s="60">
        <f ca="1">(S131+T131)/2</f>
        <v>84.836223112686866</v>
      </c>
    </row>
    <row r="132" spans="1:21">
      <c r="A132" s="31" t="s">
        <v>17</v>
      </c>
      <c r="B132" s="29" t="s">
        <v>300</v>
      </c>
      <c r="C132" s="52">
        <v>2022</v>
      </c>
      <c r="D132" s="19"/>
      <c r="E132" s="5">
        <v>18592397.989999998</v>
      </c>
      <c r="F132" s="5">
        <v>15175788.51</v>
      </c>
      <c r="G132" s="5">
        <v>140372577.91</v>
      </c>
      <c r="H132" s="4" cm="1">
        <f t="array" aca="1" ref="H132" ca="1">G132/INDIRECT("EUR!$B$30")</f>
        <v>142879542.36025298</v>
      </c>
      <c r="I132" s="9">
        <v>933</v>
      </c>
      <c r="J132" s="11">
        <v>6010</v>
      </c>
      <c r="K132" s="12">
        <v>1.77</v>
      </c>
      <c r="N132" s="26">
        <f>LOG((D132+E132)/(F132+E132)+1,V$3)</f>
        <v>75.068261357054283</v>
      </c>
      <c r="O132" s="14">
        <f ca="1">LOG(I132*H132/J132^2,W$3)</f>
        <v>107.37793259921125</v>
      </c>
      <c r="P132" s="58">
        <f>LOG(K132/J132+1,X$3)</f>
        <v>11.723466178160503</v>
      </c>
      <c r="Q132" s="60">
        <v>0</v>
      </c>
      <c r="R132" s="14">
        <f ca="1">((N132-$V$6)*((V$8+W$8)/2/V$8)+(O132-$V$6)*((V$8+W$8)/2/W$8)+$V$6*2)/2</f>
        <v>94.474173107647488</v>
      </c>
      <c r="S132" s="58">
        <f ca="1">(R132*2+(P132-$V$6)*((Z$8*2+X$8)/3/X$8)+$V$6)/3</f>
        <v>84.447014008445521</v>
      </c>
      <c r="T132" s="59">
        <f ca="1">(R132*2+(Q132-$V$6)*((Z$8*2+Y$8)/3/Y$8)+$V$6)/3</f>
        <v>84.529915857560539</v>
      </c>
      <c r="U132" s="60">
        <f ca="1">(S132+T132)/2</f>
        <v>84.48846493300303</v>
      </c>
    </row>
    <row r="133" spans="1:21">
      <c r="A133" s="31" t="s">
        <v>351</v>
      </c>
      <c r="B133" s="29" t="s">
        <v>361</v>
      </c>
      <c r="C133" s="17">
        <v>2023</v>
      </c>
      <c r="D133" s="54" t="s">
        <v>307</v>
      </c>
      <c r="E133" s="55">
        <v>2364402000</v>
      </c>
      <c r="F133" s="55" t="s">
        <v>307</v>
      </c>
      <c r="G133" s="55">
        <v>2734859000</v>
      </c>
      <c r="H133" s="4" cm="1">
        <f t="array" aca="1" ref="H133" ca="1">G133/INDIRECT("EUR!$B$105")</f>
        <v>235825346.76305047</v>
      </c>
      <c r="I133" s="9">
        <v>1380</v>
      </c>
      <c r="J133" s="11">
        <v>16483</v>
      </c>
      <c r="K133" s="12">
        <v>1.1299999999999999</v>
      </c>
      <c r="N133" s="50">
        <f>$V$6</f>
        <v>100</v>
      </c>
      <c r="O133" s="14">
        <f ca="1">LOG(I133*H133/J133^2,W$3)</f>
        <v>92.666775863622547</v>
      </c>
      <c r="P133" s="58">
        <f>LOG(K133/J133+1,X$3)</f>
        <v>2.7292824534819897</v>
      </c>
      <c r="Q133" s="60">
        <v>0</v>
      </c>
      <c r="R133" s="14">
        <f ca="1">((N133-$V$6)*((V$8+W$8)/2/V$8)+(O133-$V$6)*((V$8+W$8)/2/W$8)+$V$6*2)/2</f>
        <v>95.314753859153072</v>
      </c>
      <c r="S133" s="58">
        <f ca="1">(R133*2+(P133-$V$6)*((Z$8*2+X$8)/3/X$8)+$V$6)/3</f>
        <v>83.798100425547432</v>
      </c>
      <c r="T133" s="59">
        <f ca="1">(R133*2+(Q133-$V$6)*((Z$8*2+Y$8)/3/Y$8)+$V$6)/3</f>
        <v>85.090303025230938</v>
      </c>
      <c r="U133" s="60">
        <f ca="1">(S133+T133)/2</f>
        <v>84.444201725389178</v>
      </c>
    </row>
    <row r="134" spans="1:21">
      <c r="A134" s="31" t="s">
        <v>321</v>
      </c>
      <c r="B134" s="29" t="s">
        <v>340</v>
      </c>
      <c r="C134" s="17">
        <v>2022</v>
      </c>
      <c r="D134" s="21">
        <v>224251</v>
      </c>
      <c r="E134" s="7">
        <v>537089628</v>
      </c>
      <c r="F134" s="7">
        <v>58723763</v>
      </c>
      <c r="G134" s="7">
        <v>858966842</v>
      </c>
      <c r="H134" s="4">
        <f>G134</f>
        <v>858966842</v>
      </c>
      <c r="I134" s="9">
        <v>4294</v>
      </c>
      <c r="J134" s="11">
        <v>80000</v>
      </c>
      <c r="K134" s="12">
        <v>44.53</v>
      </c>
      <c r="N134" s="26">
        <f>LOG((D134+E134)/(F134+E134)+1,V$3)</f>
        <v>110.01074295321384</v>
      </c>
      <c r="O134" s="14">
        <f>LOG(I134*H134/J134^2,W$3)</f>
        <v>83.102119394415226</v>
      </c>
      <c r="P134" s="58">
        <f>LOG(K134/J134+1,X$3)</f>
        <v>22.154556016444612</v>
      </c>
      <c r="Q134" s="60">
        <v>0</v>
      </c>
      <c r="R134" s="14">
        <f ca="1">((N134-$V$6)*((V$8+W$8)/2/V$8)+(O134-$V$6)*((V$8+W$8)/2/W$8)+$V$6*2)/2</f>
        <v>93.315312015554582</v>
      </c>
      <c r="S134" s="58">
        <f ca="1">(R134*2+(P134-$V$6)*((Z$8*2+X$8)/3/X$8)+$V$6)/3</f>
        <v>85.076937956521917</v>
      </c>
      <c r="T134" s="59">
        <f ca="1">(R134*2+(Q134-$V$6)*((Z$8*2+Y$8)/3/Y$8)+$V$6)/3</f>
        <v>83.757341796165278</v>
      </c>
      <c r="U134" s="60">
        <f ca="1">(S134+T134)/2</f>
        <v>84.417139876343597</v>
      </c>
    </row>
    <row r="135" spans="1:21">
      <c r="A135" s="31" t="s">
        <v>321</v>
      </c>
      <c r="B135" s="29" t="s">
        <v>323</v>
      </c>
      <c r="C135" s="17">
        <v>2022</v>
      </c>
      <c r="D135" s="21"/>
      <c r="E135" s="7">
        <v>15300000</v>
      </c>
      <c r="F135" s="7">
        <v>7700000</v>
      </c>
      <c r="G135" s="7">
        <v>38100000</v>
      </c>
      <c r="H135" s="4">
        <f>G135</f>
        <v>38100000</v>
      </c>
      <c r="I135" s="9">
        <v>250</v>
      </c>
      <c r="J135" s="11">
        <v>3000</v>
      </c>
      <c r="K135" s="12">
        <v>4.8499999999999996</v>
      </c>
      <c r="N135" s="26">
        <f>LOG((D135+E135)/(F135+E135)+1,V$3)</f>
        <v>87.274131546600032</v>
      </c>
      <c r="O135" s="14">
        <f>LOG(I135*H135/J135^2,W$3)</f>
        <v>91.04803841878099</v>
      </c>
      <c r="P135" s="58">
        <f>LOG(K135/J135+1,X$3)</f>
        <v>64.311827372717772</v>
      </c>
      <c r="Q135" s="60">
        <v>0</v>
      </c>
      <c r="R135" s="14">
        <f ca="1">((N135-$V$6)*((V$8+W$8)/2/V$8)+(O135-$V$6)*((V$8+W$8)/2/W$8)+$V$6*2)/2</f>
        <v>89.053929408728351</v>
      </c>
      <c r="S135" s="58">
        <f ca="1">(R135*2+(P135-$V$6)*((Z$8*2+X$8)/3/X$8)+$V$6)/3</f>
        <v>87.904214851625127</v>
      </c>
      <c r="T135" s="59">
        <f ca="1">(R135*2+(Q135-$V$6)*((Z$8*2+Y$8)/3/Y$8)+$V$6)/3</f>
        <v>80.916420058281119</v>
      </c>
      <c r="U135" s="60">
        <f ca="1">(S135+T135)/2</f>
        <v>84.410317454953116</v>
      </c>
    </row>
    <row r="136" spans="1:21">
      <c r="A136" s="31" t="s">
        <v>321</v>
      </c>
      <c r="B136" s="29" t="s">
        <v>345</v>
      </c>
      <c r="C136" s="17">
        <v>2021</v>
      </c>
      <c r="D136" s="21">
        <v>367766.73</v>
      </c>
      <c r="E136" s="7">
        <v>550786107.89999998</v>
      </c>
      <c r="F136" s="7">
        <v>65447233.75</v>
      </c>
      <c r="G136" s="7">
        <v>654174746.38999999</v>
      </c>
      <c r="H136" s="4">
        <f>G136</f>
        <v>654174746.38999999</v>
      </c>
      <c r="I136" s="9">
        <v>4000</v>
      </c>
      <c r="J136" s="11">
        <v>62000</v>
      </c>
      <c r="K136" s="12">
        <v>16.8</v>
      </c>
      <c r="N136" s="26">
        <f>LOG((D136+E136)/(F136+E136)+1,V$3)</f>
        <v>109.34134691970949</v>
      </c>
      <c r="O136" s="14">
        <f>LOG(I136*H136/J136^2,W$3)</f>
        <v>85.278873240656708</v>
      </c>
      <c r="P136" s="58">
        <f>LOG(K136/J136+1,X$3)</f>
        <v>10.78648498997363</v>
      </c>
      <c r="Q136" s="60">
        <v>0</v>
      </c>
      <c r="R136" s="14">
        <f ca="1">((N136-$V$6)*((V$8+W$8)/2/V$8)+(O136-$V$6)*((V$8+W$8)/2/W$8)+$V$6*2)/2</f>
        <v>94.431129081384853</v>
      </c>
      <c r="S136" s="58">
        <f ca="1">(R136*2+(P136-$V$6)*((Z$8*2+X$8)/3/X$8)+$V$6)/3</f>
        <v>84.292337458536593</v>
      </c>
      <c r="T136" s="59">
        <f ca="1">(R136*2+(Q136-$V$6)*((Z$8*2+Y$8)/3/Y$8)+$V$6)/3</f>
        <v>84.501219840052116</v>
      </c>
      <c r="U136" s="60">
        <f ca="1">(S136+T136)/2</f>
        <v>84.396778649294362</v>
      </c>
    </row>
    <row r="137" spans="1:21">
      <c r="A137" s="31" t="s">
        <v>378</v>
      </c>
      <c r="B137" s="29" t="s">
        <v>391</v>
      </c>
      <c r="C137" s="52">
        <v>2022</v>
      </c>
      <c r="D137" s="21"/>
      <c r="E137" s="7">
        <v>2752343.96</v>
      </c>
      <c r="F137" s="7">
        <v>4508650.1100000003</v>
      </c>
      <c r="G137" s="7">
        <v>60272044.780000001</v>
      </c>
      <c r="H137" s="4">
        <f>G137</f>
        <v>60272044.780000001</v>
      </c>
      <c r="I137" s="9">
        <v>200</v>
      </c>
      <c r="J137" s="11">
        <v>1490</v>
      </c>
      <c r="K137" s="12">
        <v>2.1</v>
      </c>
      <c r="N137" s="26">
        <f>LOG((D137+E137)/(F137+E137)+1,V$3)</f>
        <v>55.004811675577855</v>
      </c>
      <c r="O137" s="14">
        <f>LOG(I137*H137/J137^2,W$3)</f>
        <v>112.42520129568845</v>
      </c>
      <c r="P137" s="58">
        <f>LOG(K137/J137+1,X$3)</f>
        <v>56.072296563019194</v>
      </c>
      <c r="Q137" s="60">
        <v>0</v>
      </c>
      <c r="R137" s="14">
        <f ca="1">((N137-$V$6)*((V$8+W$8)/2/V$8)+(O137-$V$6)*((V$8+W$8)/2/W$8)+$V$6*2)/2</f>
        <v>89.458709359743381</v>
      </c>
      <c r="S137" s="58">
        <f ca="1">(R137*2+(P137-$V$6)*((Z$8*2+X$8)/3/X$8)+$V$6)/3</f>
        <v>87.066233233924422</v>
      </c>
      <c r="T137" s="59">
        <f ca="1">(R137*2+(Q137-$V$6)*((Z$8*2+Y$8)/3/Y$8)+$V$6)/3</f>
        <v>81.186273358957806</v>
      </c>
      <c r="U137" s="60">
        <f ca="1">(S137+T137)/2</f>
        <v>84.126253296441121</v>
      </c>
    </row>
    <row r="138" spans="1:21">
      <c r="A138" s="79" t="s">
        <v>15</v>
      </c>
      <c r="B138" s="78" t="s">
        <v>82</v>
      </c>
      <c r="C138" s="17">
        <v>2023</v>
      </c>
      <c r="D138" s="20">
        <v>600000</v>
      </c>
      <c r="E138" s="6">
        <v>127700000</v>
      </c>
      <c r="F138" s="6">
        <v>416400000</v>
      </c>
      <c r="G138" s="6">
        <v>934200000</v>
      </c>
      <c r="H138" s="4" cm="1">
        <f t="array" aca="1" ref="H138" ca="1">G138/INDIRECT("EUR!$B$48")</f>
        <v>1089018076.8607557</v>
      </c>
      <c r="I138" s="9">
        <v>3335</v>
      </c>
      <c r="J138" s="11">
        <v>31485</v>
      </c>
      <c r="K138" s="12">
        <v>112.44</v>
      </c>
      <c r="L138" s="13">
        <v>2.2000000000000002</v>
      </c>
      <c r="M138" s="10">
        <v>47</v>
      </c>
      <c r="N138" s="26">
        <f>LOG((D138+E138)/(F138+E138)+1,V$3)</f>
        <v>36.233951736416969</v>
      </c>
      <c r="O138" s="14">
        <f ca="1">LOG(I138*H138/J138^2,W$3)</f>
        <v>107.28223086744535</v>
      </c>
      <c r="P138" s="58">
        <f>LOG(K138/J138+1,X$3)</f>
        <v>141.92666366285846</v>
      </c>
      <c r="Q138" s="60">
        <f>LOG(L138/M138/J138+1,Y$3)</f>
        <v>24.659529926168752</v>
      </c>
      <c r="R138" s="14">
        <f ca="1">((N138-$V$6)*((V$8+W$8)/2/V$8)+(O138-$V$6)*((V$8+W$8)/2/W$8)+$V$6*2)/2</f>
        <v>78.463508962010152</v>
      </c>
      <c r="S138" s="58">
        <f ca="1">(R138*2+(P138-$V$6)*((Z$8*2+X$8)/3/X$8)+$V$6)/3</f>
        <v>91.279531896947233</v>
      </c>
      <c r="T138" s="59">
        <f ca="1">(R138*2+(Q138-$V$6)*((Z$8*2+Y$8)/3/Y$8)+$V$6)/3</f>
        <v>76.762561165052034</v>
      </c>
      <c r="U138" s="60">
        <f ca="1">(S138+T138)/2</f>
        <v>84.021046530999627</v>
      </c>
    </row>
    <row r="139" spans="1:21">
      <c r="A139" s="31" t="s">
        <v>14</v>
      </c>
      <c r="B139" s="29" t="s">
        <v>280</v>
      </c>
      <c r="C139" s="53">
        <v>2022</v>
      </c>
      <c r="D139" s="21"/>
      <c r="E139" s="7">
        <v>212140470</v>
      </c>
      <c r="F139" s="7">
        <v>32808958</v>
      </c>
      <c r="G139" s="7">
        <v>330933638</v>
      </c>
      <c r="H139" s="4">
        <f>G139</f>
        <v>330933638</v>
      </c>
      <c r="I139" s="9">
        <v>1310</v>
      </c>
      <c r="J139" s="11">
        <v>29362</v>
      </c>
      <c r="K139" s="12">
        <v>22.73</v>
      </c>
      <c r="N139" s="26">
        <f>LOG((D139+E139)/(F139+E139)+1,V$3)</f>
        <v>106.76236439841564</v>
      </c>
      <c r="O139" s="14">
        <f>LOG(I139*H139/J139^2,W$3)</f>
        <v>81.319536763855638</v>
      </c>
      <c r="P139" s="58">
        <f>LOG(K139/J139+1,X$3)</f>
        <v>30.808243624338438</v>
      </c>
      <c r="Q139" s="60">
        <v>0</v>
      </c>
      <c r="R139" s="14">
        <f ca="1">((N139-$V$6)*((V$8+W$8)/2/V$8)+(O139-$V$6)*((V$8+W$8)/2/W$8)+$V$6*2)/2</f>
        <v>90.84227645455951</v>
      </c>
      <c r="S139" s="58">
        <f ca="1">(R139*2+(P139-$V$6)*((Z$8*2+X$8)/3/X$8)+$V$6)/3</f>
        <v>84.591767390409174</v>
      </c>
      <c r="T139" s="59">
        <f ca="1">(R139*2+(Q139-$V$6)*((Z$8*2+Y$8)/3/Y$8)+$V$6)/3</f>
        <v>82.108651422168563</v>
      </c>
      <c r="U139" s="60">
        <f ca="1">(S139+T139)/2</f>
        <v>83.350209406288869</v>
      </c>
    </row>
    <row r="140" spans="1:21">
      <c r="A140" s="31" t="s">
        <v>321</v>
      </c>
      <c r="B140" s="29" t="s">
        <v>342</v>
      </c>
      <c r="C140" s="17">
        <v>2022</v>
      </c>
      <c r="D140" s="21">
        <v>77400</v>
      </c>
      <c r="E140" s="7">
        <v>381658459.5</v>
      </c>
      <c r="F140" s="7">
        <v>51233829.789999999</v>
      </c>
      <c r="G140" s="7">
        <v>460271864.72000003</v>
      </c>
      <c r="H140" s="4">
        <f>G140</f>
        <v>460271864.72000003</v>
      </c>
      <c r="I140" s="9">
        <v>2736.1</v>
      </c>
      <c r="J140" s="11">
        <v>51857</v>
      </c>
      <c r="K140" s="12">
        <v>39.56</v>
      </c>
      <c r="N140" s="26">
        <f>LOG((D140+E140)/(F140+E140)+1,V$3)</f>
        <v>108.20242637144071</v>
      </c>
      <c r="O140" s="14">
        <f>LOG(I140*H140/J140^2,W$3)</f>
        <v>80.389095597966445</v>
      </c>
      <c r="P140" s="58">
        <f>LOG(K140/J140+1,X$3)</f>
        <v>30.360189427430353</v>
      </c>
      <c r="Q140" s="60">
        <v>0</v>
      </c>
      <c r="R140" s="14">
        <f ca="1">((N140-$V$6)*((V$8+W$8)/2/V$8)+(O140-$V$6)*((V$8+W$8)/2/W$8)+$V$6*2)/2</f>
        <v>90.839254762587274</v>
      </c>
      <c r="S140" s="58">
        <f ca="1">(R140*2+(P140-$V$6)*((Z$8*2+X$8)/3/X$8)+$V$6)/3</f>
        <v>84.529510410906781</v>
      </c>
      <c r="T140" s="59">
        <f ca="1">(R140*2+(Q140-$V$6)*((Z$8*2+Y$8)/3/Y$8)+$V$6)/3</f>
        <v>82.106636960853734</v>
      </c>
      <c r="U140" s="60">
        <f ca="1">(S140+T140)/2</f>
        <v>83.31807368588025</v>
      </c>
    </row>
    <row r="141" spans="1:21">
      <c r="A141" s="31" t="s">
        <v>321</v>
      </c>
      <c r="B141" s="29" t="s">
        <v>331</v>
      </c>
      <c r="C141" s="17">
        <v>2022</v>
      </c>
      <c r="D141" s="21" t="s">
        <v>307</v>
      </c>
      <c r="E141" s="7" t="s">
        <v>307</v>
      </c>
      <c r="F141" s="7" t="s">
        <v>307</v>
      </c>
      <c r="G141" s="7">
        <v>479300000</v>
      </c>
      <c r="H141" s="4">
        <f>G141</f>
        <v>479300000</v>
      </c>
      <c r="I141" s="9">
        <v>2840</v>
      </c>
      <c r="J141" s="11">
        <v>46688</v>
      </c>
      <c r="K141" s="12">
        <v>36.200000000000003</v>
      </c>
      <c r="N141" s="50">
        <f>$V$6</f>
        <v>100</v>
      </c>
      <c r="O141" s="14">
        <f>LOG(I141*H141/J141^2,W$3)</f>
        <v>84.151387502559885</v>
      </c>
      <c r="P141" s="58">
        <f>LOG(K141/J141+1,X$3)</f>
        <v>30.857175597103122</v>
      </c>
      <c r="Q141" s="60">
        <v>0</v>
      </c>
      <c r="R141" s="14">
        <f ca="1">((N141-$V$6)*((V$8+W$8)/2/V$8)+(O141-$V$6)*((V$8+W$8)/2/W$8)+$V$6*2)/2</f>
        <v>89.874215057322559</v>
      </c>
      <c r="S141" s="58">
        <f ca="1">(R141*2+(P141-$V$6)*((Z$8*2+X$8)/3/X$8)+$V$6)/3</f>
        <v>83.95297220748931</v>
      </c>
      <c r="T141" s="59">
        <f ca="1">(R141*2+(Q141-$V$6)*((Z$8*2+Y$8)/3/Y$8)+$V$6)/3</f>
        <v>81.463277157343924</v>
      </c>
      <c r="U141" s="60">
        <f ca="1">(S141+T141)/2</f>
        <v>82.70812468241661</v>
      </c>
    </row>
    <row r="142" spans="1:21">
      <c r="A142" s="31" t="s">
        <v>321</v>
      </c>
      <c r="B142" s="29" t="s">
        <v>347</v>
      </c>
      <c r="C142" s="17">
        <v>2024</v>
      </c>
      <c r="D142" s="21" t="s">
        <v>307</v>
      </c>
      <c r="E142" s="7" t="s">
        <v>307</v>
      </c>
      <c r="F142" s="7" t="s">
        <v>307</v>
      </c>
      <c r="G142" s="7">
        <v>288000000</v>
      </c>
      <c r="H142" s="4">
        <f>G142</f>
        <v>288000000</v>
      </c>
      <c r="I142" s="9">
        <v>1817</v>
      </c>
      <c r="J142" s="11">
        <v>28187</v>
      </c>
      <c r="K142" s="12">
        <v>14.83</v>
      </c>
      <c r="N142" s="56">
        <f>$V$6</f>
        <v>100</v>
      </c>
      <c r="O142" s="14">
        <f>LOG(I142*H142/J142^2,W$3)</f>
        <v>84.84778800568256</v>
      </c>
      <c r="P142" s="58">
        <f>LOG(K142/J142+1,X$3)</f>
        <v>20.941088760936672</v>
      </c>
      <c r="Q142" s="60">
        <v>0</v>
      </c>
      <c r="R142" s="14">
        <f ca="1">((N142-$V$6)*((V$8+W$8)/2/V$8)+(O142-$V$6)*((V$8+W$8)/2/W$8)+$V$6*2)/2</f>
        <v>90.319150014861052</v>
      </c>
      <c r="S142" s="58">
        <f ca="1">(R142*2+(P142-$V$6)*((Z$8*2+X$8)/3/X$8)+$V$6)/3</f>
        <v>82.916341531859061</v>
      </c>
      <c r="T142" s="59">
        <f ca="1">(R142*2+(Q142-$V$6)*((Z$8*2+Y$8)/3/Y$8)+$V$6)/3</f>
        <v>81.759900462369586</v>
      </c>
      <c r="U142" s="60">
        <f ca="1">(S142+T142)/2</f>
        <v>82.338120997114316</v>
      </c>
    </row>
    <row r="143" spans="1:21">
      <c r="A143" s="79" t="s">
        <v>15</v>
      </c>
      <c r="B143" s="78" t="s">
        <v>90</v>
      </c>
      <c r="C143" s="17">
        <v>2023</v>
      </c>
      <c r="D143" s="20">
        <v>18564000</v>
      </c>
      <c r="E143" s="6">
        <v>184180000</v>
      </c>
      <c r="F143" s="6">
        <v>659945000</v>
      </c>
      <c r="G143" s="6">
        <v>1344665000</v>
      </c>
      <c r="H143" s="4" cm="1">
        <f t="array" aca="1" ref="H143" ca="1">G143/INDIRECT("EUR!$B$48")</f>
        <v>1567506414.3887477</v>
      </c>
      <c r="I143" s="9">
        <v>4820</v>
      </c>
      <c r="J143" s="11">
        <v>46410</v>
      </c>
      <c r="K143" s="12">
        <v>131.31</v>
      </c>
      <c r="L143" s="13">
        <v>1.4</v>
      </c>
      <c r="M143" s="10">
        <v>18</v>
      </c>
      <c r="N143" s="26">
        <f>LOG((D143+E143)/(F143+E143)+1,V$3)</f>
        <v>36.839472531976128</v>
      </c>
      <c r="O143" s="14">
        <f ca="1">LOG(I143*H143/J143^2,W$3)</f>
        <v>106.71358962116039</v>
      </c>
      <c r="P143" s="58">
        <f>LOG(K143/J143+1,X$3)</f>
        <v>112.48477800474848</v>
      </c>
      <c r="Q143" s="60">
        <f>LOG(L143/M143/J143+1,Y$3)</f>
        <v>27.797618445673773</v>
      </c>
      <c r="R143" s="14">
        <f ca="1">((N143-$V$6)*((V$8+W$8)/2/V$8)+(O143-$V$6)*((V$8+W$8)/2/W$8)+$V$6*2)/2</f>
        <v>78.348891832028698</v>
      </c>
      <c r="S143" s="58">
        <f ca="1">(R143*2+(P143-$V$6)*((Z$8*2+X$8)/3/X$8)+$V$6)/3</f>
        <v>87.244551749170341</v>
      </c>
      <c r="T143" s="59">
        <f ca="1">(R143*2+(Q143-$V$6)*((Z$8*2+Y$8)/3/Y$8)+$V$6)/3</f>
        <v>77.056011119951634</v>
      </c>
      <c r="U143" s="60">
        <f ca="1">(S143+T143)/2</f>
        <v>82.150281434560981</v>
      </c>
    </row>
    <row r="144" spans="1:21">
      <c r="A144" s="79" t="s">
        <v>15</v>
      </c>
      <c r="B144" s="78" t="s">
        <v>86</v>
      </c>
      <c r="C144" s="53">
        <v>2023</v>
      </c>
      <c r="D144" s="20">
        <v>28900000</v>
      </c>
      <c r="E144" s="6">
        <v>148300000</v>
      </c>
      <c r="F144" s="6">
        <v>607800000</v>
      </c>
      <c r="G144" s="6">
        <v>1230000000</v>
      </c>
      <c r="H144" s="4" cm="1">
        <f t="array" aca="1" ref="H144" ca="1">G144/INDIRECT("EUR!$B$48")</f>
        <v>1433838829.5212262</v>
      </c>
      <c r="I144" s="9">
        <v>4525</v>
      </c>
      <c r="J144" s="11">
        <v>41490</v>
      </c>
      <c r="K144" s="12">
        <v>112.24</v>
      </c>
      <c r="L144" s="13">
        <v>2.2999999999999998</v>
      </c>
      <c r="M144" s="10">
        <v>36</v>
      </c>
      <c r="N144" s="26">
        <f>LOG((D144+E144)/(F144+E144)+1,V$3)</f>
        <v>36.034179626381189</v>
      </c>
      <c r="O144" s="14">
        <f ca="1">LOG(I144*H144/J144^2,W$3)</f>
        <v>107.65274538818508</v>
      </c>
      <c r="P144" s="58">
        <f>LOG(K144/J144+1,X$3)</f>
        <v>107.55698890146257</v>
      </c>
      <c r="Q144" s="60">
        <f>LOG(L144/M144/J144+1,Y$3)</f>
        <v>25.541450498553541</v>
      </c>
      <c r="R144" s="14">
        <f ca="1">((N144-$V$6)*((V$8+W$8)/2/V$8)+(O144-$V$6)*((V$8+W$8)/2/W$8)+$V$6*2)/2</f>
        <v>78.618185389319635</v>
      </c>
      <c r="S144" s="58">
        <f ca="1">(R144*2+(P144-$V$6)*((Z$8*2+X$8)/3/X$8)+$V$6)/3</f>
        <v>86.761521599820028</v>
      </c>
      <c r="T144" s="59">
        <f ca="1">(R144*2+(Q144-$V$6)*((Z$8*2+Y$8)/3/Y$8)+$V$6)/3</f>
        <v>76.969623701770416</v>
      </c>
      <c r="U144" s="60">
        <f ca="1">(S144+T144)/2</f>
        <v>81.865572650795229</v>
      </c>
    </row>
    <row r="145" spans="1:21">
      <c r="A145" s="31" t="s">
        <v>14</v>
      </c>
      <c r="B145" s="29" t="s">
        <v>283</v>
      </c>
      <c r="C145" s="53">
        <v>2022</v>
      </c>
      <c r="D145" s="21"/>
      <c r="E145" s="7">
        <v>128991623.3</v>
      </c>
      <c r="F145" s="7">
        <v>20005825.18</v>
      </c>
      <c r="G145" s="7">
        <v>173093242.25999999</v>
      </c>
      <c r="H145" s="4">
        <f>G145</f>
        <v>173093242.25999999</v>
      </c>
      <c r="I145" s="9">
        <v>644</v>
      </c>
      <c r="J145" s="11">
        <v>17201</v>
      </c>
      <c r="K145" s="12">
        <v>13.5</v>
      </c>
      <c r="N145" s="26">
        <f>LOG((D145+E145)/(F145+E145)+1,V$3)</f>
        <v>106.73229658049875</v>
      </c>
      <c r="O145" s="14">
        <f>LOG(I145*H145/J145^2,W$3)</f>
        <v>77.54524185591282</v>
      </c>
      <c r="P145" s="58">
        <f>LOG(K145/J145+1,X$3)</f>
        <v>31.23423599936012</v>
      </c>
      <c r="Q145" s="60">
        <v>0</v>
      </c>
      <c r="R145" s="14">
        <f ca="1">((N145-$V$6)*((V$8+W$8)/2/V$8)+(O145-$V$6)*((V$8+W$8)/2/W$8)+$V$6*2)/2</f>
        <v>88.41850503389729</v>
      </c>
      <c r="S145" s="58">
        <f ca="1">(R145*2+(P145-$V$6)*((Z$8*2+X$8)/3/X$8)+$V$6)/3</f>
        <v>83.033196002539853</v>
      </c>
      <c r="T145" s="59">
        <f ca="1">(R145*2+(Q145-$V$6)*((Z$8*2+Y$8)/3/Y$8)+$V$6)/3</f>
        <v>80.492803808393745</v>
      </c>
      <c r="U145" s="60">
        <f ca="1">(S145+T145)/2</f>
        <v>81.762999905466799</v>
      </c>
    </row>
    <row r="146" spans="1:21">
      <c r="A146" s="79" t="s">
        <v>15</v>
      </c>
      <c r="B146" s="78" t="s">
        <v>85</v>
      </c>
      <c r="C146" s="53">
        <v>2023</v>
      </c>
      <c r="D146" s="20">
        <v>3448000</v>
      </c>
      <c r="E146" s="6">
        <v>91494000</v>
      </c>
      <c r="F146" s="6">
        <v>361632000</v>
      </c>
      <c r="G146" s="6">
        <v>730044000</v>
      </c>
      <c r="H146" s="4" cm="1">
        <f t="array" aca="1" ref="H146" ca="1">G146/INDIRECT("EUR!$B$48")</f>
        <v>851028808.50324714</v>
      </c>
      <c r="I146" s="9">
        <v>2445</v>
      </c>
      <c r="J146" s="11">
        <v>23795</v>
      </c>
      <c r="K146" s="12">
        <v>63.86</v>
      </c>
      <c r="L146" s="13">
        <v>1.7</v>
      </c>
      <c r="M146" s="10">
        <v>34</v>
      </c>
      <c r="N146" s="26">
        <f>LOG((D146+E146)/(F146+E146)+1,V$3)</f>
        <v>32.555932087718894</v>
      </c>
      <c r="O146" s="14">
        <f ca="1">LOG(I146*H146/J146^2,W$3)</f>
        <v>107.32221197316659</v>
      </c>
      <c r="P146" s="58">
        <f>LOG(K146/J146+1,X$3)</f>
        <v>106.70438565897702</v>
      </c>
      <c r="Q146" s="60">
        <f>LOG(L146/M146/J146+1,Y$3)</f>
        <v>34.853615041217459</v>
      </c>
      <c r="R146" s="14">
        <f ca="1">((N146-$V$6)*((V$8+W$8)/2/V$8)+(O146-$V$6)*((V$8+W$8)/2/W$8)+$V$6*2)/2</f>
        <v>76.978465039951686</v>
      </c>
      <c r="S146" s="58">
        <f ca="1">(R146*2+(P146-$V$6)*((Z$8*2+X$8)/3/X$8)+$V$6)/3</f>
        <v>85.553739089869566</v>
      </c>
      <c r="T146" s="59">
        <f ca="1">(R146*2+(Q146-$V$6)*((Z$8*2+Y$8)/3/Y$8)+$V$6)/3</f>
        <v>76.974027097385218</v>
      </c>
      <c r="U146" s="60">
        <f ca="1">(S146+T146)/2</f>
        <v>81.263883093627385</v>
      </c>
    </row>
    <row r="147" spans="1:21">
      <c r="A147" s="79" t="s">
        <v>14</v>
      </c>
      <c r="B147" s="78" t="s">
        <v>98</v>
      </c>
      <c r="C147" s="53">
        <v>2022</v>
      </c>
      <c r="D147" s="21"/>
      <c r="E147" s="7">
        <v>486789762</v>
      </c>
      <c r="F147" s="7">
        <v>69227637</v>
      </c>
      <c r="G147" s="7">
        <v>681246368</v>
      </c>
      <c r="H147" s="4">
        <f>G147</f>
        <v>681246368</v>
      </c>
      <c r="I147" s="9">
        <v>2867</v>
      </c>
      <c r="J147" s="11">
        <v>73553</v>
      </c>
      <c r="K147" s="12">
        <v>38.32</v>
      </c>
      <c r="N147" s="26">
        <f>LOG((D147+E147)/(F147+E147)+1,V$3)</f>
        <v>107.62553782541228</v>
      </c>
      <c r="O147" s="14">
        <f>LOG(I147*H147/J147^2,W$3)</f>
        <v>76.987522501181999</v>
      </c>
      <c r="P147" s="58">
        <f>LOG(K147/J147+1,X$3)</f>
        <v>20.736391709162177</v>
      </c>
      <c r="Q147" s="60">
        <v>0</v>
      </c>
      <c r="R147" s="14">
        <f ca="1">((N147-$V$6)*((V$8+W$8)/2/V$8)+(O147-$V$6)*((V$8+W$8)/2/W$8)+$V$6*2)/2</f>
        <v>88.429034753134388</v>
      </c>
      <c r="S147" s="58">
        <f ca="1">(R147*2+(P147-$V$6)*((Z$8*2+X$8)/3/X$8)+$V$6)/3</f>
        <v>81.628742426773002</v>
      </c>
      <c r="T147" s="59">
        <f ca="1">(R147*2+(Q147-$V$6)*((Z$8*2+Y$8)/3/Y$8)+$V$6)/3</f>
        <v>80.499823621218482</v>
      </c>
      <c r="U147" s="60">
        <f ca="1">(S147+T147)/2</f>
        <v>81.064283023995742</v>
      </c>
    </row>
    <row r="148" spans="1:21">
      <c r="A148" s="31" t="s">
        <v>14</v>
      </c>
      <c r="B148" s="29" t="s">
        <v>278</v>
      </c>
      <c r="C148" s="53">
        <v>2022</v>
      </c>
      <c r="D148" s="21"/>
      <c r="E148" s="7">
        <v>420860592.89999998</v>
      </c>
      <c r="F148" s="7">
        <v>89463377.120000005</v>
      </c>
      <c r="G148" s="7">
        <v>640822754.27999997</v>
      </c>
      <c r="H148" s="4">
        <f>G148</f>
        <v>640822754.27999997</v>
      </c>
      <c r="I148" s="9">
        <v>2538</v>
      </c>
      <c r="J148" s="11">
        <v>59773</v>
      </c>
      <c r="K148" s="12">
        <v>30.47</v>
      </c>
      <c r="N148" s="26">
        <f>LOG((D148+E148)/(F148+E148)+1,V$3)</f>
        <v>102.92597833275737</v>
      </c>
      <c r="O148" s="14">
        <f>LOG(I148*H148/J148^2,W$3)</f>
        <v>80.018470813582411</v>
      </c>
      <c r="P148" s="58">
        <f>LOG(K148/J148+1,X$3)</f>
        <v>20.289806966253646</v>
      </c>
      <c r="Q148" s="60">
        <v>0</v>
      </c>
      <c r="R148" s="14">
        <f ca="1">((N148-$V$6)*((V$8+W$8)/2/V$8)+(O148-$V$6)*((V$8+W$8)/2/W$8)+$V$6*2)/2</f>
        <v>88.435386380522658</v>
      </c>
      <c r="S148" s="58">
        <f ca="1">(R148*2+(P148-$V$6)*((Z$8*2+X$8)/3/X$8)+$V$6)/3</f>
        <v>81.572931900284956</v>
      </c>
      <c r="T148" s="59">
        <f ca="1">(R148*2+(Q148-$V$6)*((Z$8*2+Y$8)/3/Y$8)+$V$6)/3</f>
        <v>80.504058039477329</v>
      </c>
      <c r="U148" s="60">
        <f ca="1">(S148+T148)/2</f>
        <v>81.038494969881143</v>
      </c>
    </row>
    <row r="149" spans="1:21">
      <c r="A149" s="79" t="s">
        <v>15</v>
      </c>
      <c r="B149" s="78" t="s">
        <v>93</v>
      </c>
      <c r="C149" s="17">
        <v>2023</v>
      </c>
      <c r="D149" s="20">
        <v>3135000</v>
      </c>
      <c r="E149" s="6">
        <v>108240000</v>
      </c>
      <c r="F149" s="6">
        <v>160937000</v>
      </c>
      <c r="G149" s="6">
        <v>460525000</v>
      </c>
      <c r="H149" s="4" cm="1">
        <f t="array" aca="1" ref="H149" ca="1">G149/INDIRECT("EUR!$B$48")</f>
        <v>536844412.16688019</v>
      </c>
      <c r="I149" s="9">
        <v>1915</v>
      </c>
      <c r="J149" s="11">
        <v>25295</v>
      </c>
      <c r="K149" s="12">
        <v>24.1</v>
      </c>
      <c r="L149" s="13">
        <v>1.5</v>
      </c>
      <c r="M149" s="10">
        <v>17</v>
      </c>
      <c r="N149" s="26">
        <f>LOG((D149+E149)/(F149+E149)+1,V$3)</f>
        <v>59.258068698419095</v>
      </c>
      <c r="O149" s="14">
        <f ca="1">LOG(I149*H149/J149^2,W$3)</f>
        <v>96.506345913253554</v>
      </c>
      <c r="P149" s="58">
        <f>LOG(K149/J149+1,X$3)</f>
        <v>37.913749536845444</v>
      </c>
      <c r="Q149" s="60">
        <f>LOG(L149/M149/J149+1,Y$3)</f>
        <v>57.858995250883098</v>
      </c>
      <c r="R149" s="14">
        <f ca="1">((N149-$V$6)*((V$8+W$8)/2/V$8)+(O149-$V$6)*((V$8+W$8)/2/W$8)+$V$6*2)/2</f>
        <v>81.034887854937239</v>
      </c>
      <c r="S149" s="58">
        <f ca="1">(R149*2+(P149-$V$6)*((Z$8*2+X$8)/3/X$8)+$V$6)/3</f>
        <v>79.008869465838316</v>
      </c>
      <c r="T149" s="59">
        <f ca="1">(R149*2+(Q149-$V$6)*((Z$8*2+Y$8)/3/Y$8)+$V$6)/3</f>
        <v>82.38976899222321</v>
      </c>
      <c r="U149" s="60">
        <f ca="1">(S149+T149)/2</f>
        <v>80.699319229030763</v>
      </c>
    </row>
    <row r="150" spans="1:21">
      <c r="A150" s="79" t="s">
        <v>15</v>
      </c>
      <c r="B150" s="78" t="s">
        <v>11</v>
      </c>
      <c r="C150" s="53">
        <v>2023</v>
      </c>
      <c r="D150" s="20">
        <v>9373000</v>
      </c>
      <c r="E150" s="6">
        <v>46778000</v>
      </c>
      <c r="F150" s="6">
        <v>289887000</v>
      </c>
      <c r="G150" s="6">
        <v>484223000</v>
      </c>
      <c r="H150" s="4" cm="1">
        <f t="array" aca="1" ref="H150" ca="1">G150/INDIRECT("EUR!$B$48")</f>
        <v>564469706.94898915</v>
      </c>
      <c r="I150" s="9">
        <v>2020</v>
      </c>
      <c r="J150" s="11">
        <v>22230</v>
      </c>
      <c r="K150" s="12">
        <v>72.89</v>
      </c>
      <c r="L150" s="13">
        <v>1.4</v>
      </c>
      <c r="M150" s="10">
        <v>15</v>
      </c>
      <c r="N150" s="26">
        <f>LOG((D150+E150)/(F150+E150)+1,V$3)</f>
        <v>26.398943555462722</v>
      </c>
      <c r="O150" s="14">
        <f ca="1">LOG(I150*H150/J150^2,W$3)</f>
        <v>101.23737815595588</v>
      </c>
      <c r="P150" s="58">
        <f>LOG(K150/J150+1,X$3)</f>
        <v>130.32827235749338</v>
      </c>
      <c r="Q150" s="60">
        <f>LOG(L150/M150/J150+1,Y$3)</f>
        <v>69.640261528734939</v>
      </c>
      <c r="R150" s="14">
        <f ca="1">((N150-$V$6)*((V$8+W$8)/2/V$8)+(O150-$V$6)*((V$8+W$8)/2/W$8)+$V$6*2)/2</f>
        <v>70.562106064421144</v>
      </c>
      <c r="S150" s="58">
        <f ca="1">(R150*2+(P150-$V$6)*((Z$8*2+X$8)/3/X$8)+$V$6)/3</f>
        <v>84.452484023230951</v>
      </c>
      <c r="T150" s="59">
        <f ca="1">(R150*2+(Q150-$V$6)*((Z$8*2+Y$8)/3/Y$8)+$V$6)/3</f>
        <v>76.796478017946868</v>
      </c>
      <c r="U150" s="60">
        <f ca="1">(S150+T150)/2</f>
        <v>80.624481020588917</v>
      </c>
    </row>
    <row r="151" spans="1:21">
      <c r="A151" s="31" t="s">
        <v>14</v>
      </c>
      <c r="B151" s="29" t="s">
        <v>287</v>
      </c>
      <c r="C151" s="53">
        <v>2022</v>
      </c>
      <c r="D151" s="21"/>
      <c r="E151" s="7">
        <v>178626191</v>
      </c>
      <c r="F151" s="7">
        <v>61887234</v>
      </c>
      <c r="G151" s="7">
        <v>253060701</v>
      </c>
      <c r="H151" s="4">
        <f>G151</f>
        <v>253060701</v>
      </c>
      <c r="I151" s="9">
        <v>944</v>
      </c>
      <c r="J151" s="11">
        <v>20087</v>
      </c>
      <c r="K151" s="12">
        <v>10.56</v>
      </c>
      <c r="N151" s="26">
        <f>LOG((D151+E151)/(F151+E151)+1,V$3)</f>
        <v>95.05632125223282</v>
      </c>
      <c r="O151" s="14">
        <f>LOG(I151*H151/J151^2,W$3)</f>
        <v>83.454559209215034</v>
      </c>
      <c r="P151" s="58">
        <f>LOG(K151/J151+1,X$3)</f>
        <v>20.924538632271332</v>
      </c>
      <c r="Q151" s="60">
        <v>0</v>
      </c>
      <c r="R151" s="14">
        <f ca="1">((N151-$V$6)*((V$8+W$8)/2/V$8)+(O151-$V$6)*((V$8+W$8)/2/W$8)+$V$6*2)/2</f>
        <v>87.398603713339568</v>
      </c>
      <c r="S151" s="58">
        <f ca="1">(R151*2+(P151-$V$6)*((Z$8*2+X$8)/3/X$8)+$V$6)/3</f>
        <v>80.967085439118222</v>
      </c>
      <c r="T151" s="59">
        <f ca="1">(R151*2+(Q151-$V$6)*((Z$8*2+Y$8)/3/Y$8)+$V$6)/3</f>
        <v>79.812869594688593</v>
      </c>
      <c r="U151" s="60">
        <f ca="1">(S151+T151)/2</f>
        <v>80.3899775169034</v>
      </c>
    </row>
    <row r="152" spans="1:21">
      <c r="A152" s="79" t="s">
        <v>14</v>
      </c>
      <c r="B152" s="78" t="s">
        <v>83</v>
      </c>
      <c r="C152" s="53">
        <v>2022</v>
      </c>
      <c r="D152" s="21"/>
      <c r="E152" s="7">
        <v>318235849.14999998</v>
      </c>
      <c r="F152" s="7">
        <v>86177594.299999997</v>
      </c>
      <c r="G152" s="7">
        <v>582806127.85000002</v>
      </c>
      <c r="H152" s="4">
        <f>G152</f>
        <v>582806127.85000002</v>
      </c>
      <c r="I152" s="9">
        <v>1627</v>
      </c>
      <c r="J152" s="11">
        <v>47959</v>
      </c>
      <c r="K152" s="12">
        <v>18.43</v>
      </c>
      <c r="L152" s="13">
        <v>2.1</v>
      </c>
      <c r="M152" s="10">
        <v>38</v>
      </c>
      <c r="N152" s="26">
        <f>LOG((D152+E152)/(F152+E152)+1,V$3)</f>
        <v>99.344785993025042</v>
      </c>
      <c r="O152" s="14">
        <f>LOG(I152*H152/J152^2,W$3)</f>
        <v>78.722627467901148</v>
      </c>
      <c r="P152" s="58">
        <f>LOG(K152/J152+1,X$3)</f>
        <v>15.296531568071186</v>
      </c>
      <c r="Q152" s="60">
        <f>LOG(L152/M152/J152+1,Y$3)</f>
        <v>19.113020258103329</v>
      </c>
      <c r="R152" s="14">
        <f ca="1">((N152-$V$6)*((V$8+W$8)/2/V$8)+(O152-$V$6)*((V$8+W$8)/2/W$8)+$V$6*2)/2</f>
        <v>86.136642892621921</v>
      </c>
      <c r="S152" s="58">
        <f ca="1">(R152*2+(P152-$V$6)*((Z$8*2+X$8)/3/X$8)+$V$6)/3</f>
        <v>79.369072183348749</v>
      </c>
      <c r="T152" s="59">
        <f ca="1">(R152*2+(Q152-$V$6)*((Z$8*2+Y$8)/3/Y$8)+$V$6)/3</f>
        <v>81.224261088058213</v>
      </c>
      <c r="U152" s="60">
        <f ca="1">(S152+T152)/2</f>
        <v>80.296666635703474</v>
      </c>
    </row>
    <row r="153" spans="1:21">
      <c r="A153" s="79" t="s">
        <v>15</v>
      </c>
      <c r="B153" s="78" t="s">
        <v>7</v>
      </c>
      <c r="C153" s="53">
        <v>2023</v>
      </c>
      <c r="D153" s="20">
        <v>8000000</v>
      </c>
      <c r="E153" s="6">
        <v>185900000</v>
      </c>
      <c r="F153" s="6">
        <v>410800000</v>
      </c>
      <c r="G153" s="6">
        <v>952200000</v>
      </c>
      <c r="H153" s="4" cm="1">
        <f t="array" aca="1" ref="H153" ca="1">G153/INDIRECT("EUR!$B$48")</f>
        <v>1110001084.1220419</v>
      </c>
      <c r="I153" s="9">
        <v>3810</v>
      </c>
      <c r="J153" s="11">
        <v>42980</v>
      </c>
      <c r="K153" s="12">
        <v>77.62</v>
      </c>
      <c r="L153" s="13">
        <v>1.7</v>
      </c>
      <c r="M153" s="10">
        <v>28</v>
      </c>
      <c r="N153" s="26">
        <f>LOG((D153+E153)/(F153+E153)+1,V$3)</f>
        <v>48.15515012265476</v>
      </c>
      <c r="O153" s="14">
        <f ca="1">LOG(I153*H153/J153^2,W$3)</f>
        <v>101.13510482241</v>
      </c>
      <c r="P153" s="58">
        <f>LOG(K153/J153+1,X$3)</f>
        <v>71.83507476283539</v>
      </c>
      <c r="Q153" s="60">
        <f>LOG(L153/M153/J153+1,Y$3)</f>
        <v>23.430856449758668</v>
      </c>
      <c r="R153" s="14">
        <f ca="1">((N153-$V$6)*((V$8+W$8)/2/V$8)+(O153-$V$6)*((V$8+W$8)/2/W$8)+$V$6*2)/2</f>
        <v>79.432187519290508</v>
      </c>
      <c r="S153" s="58">
        <f ca="1">(R153*2+(P153-$V$6)*((Z$8*2+X$8)/3/X$8)+$V$6)/3</f>
        <v>82.501248263216723</v>
      </c>
      <c r="T153" s="59">
        <f ca="1">(R153*2+(Q153-$V$6)*((Z$8*2+Y$8)/3/Y$8)+$V$6)/3</f>
        <v>77.263532962188251</v>
      </c>
      <c r="U153" s="60">
        <f ca="1">(S153+T153)/2</f>
        <v>79.882390612702494</v>
      </c>
    </row>
    <row r="154" spans="1:21">
      <c r="A154" s="31" t="s">
        <v>14</v>
      </c>
      <c r="B154" s="29" t="s">
        <v>285</v>
      </c>
      <c r="C154" s="53">
        <v>2021</v>
      </c>
      <c r="D154" s="21">
        <v>71722.16</v>
      </c>
      <c r="E154" s="7">
        <v>167965881</v>
      </c>
      <c r="F154" s="7">
        <v>39368427.289999999</v>
      </c>
      <c r="G154" s="7">
        <v>251080695.05000001</v>
      </c>
      <c r="H154" s="4">
        <f>G154</f>
        <v>251080695.05000001</v>
      </c>
      <c r="I154" s="9">
        <v>896</v>
      </c>
      <c r="J154" s="11">
        <v>24023</v>
      </c>
      <c r="K154" s="12">
        <v>11.79</v>
      </c>
      <c r="N154" s="26">
        <f>LOG((D154+E154)/(F154+E154)+1,V$3)</f>
        <v>101.58646961193622</v>
      </c>
      <c r="O154" s="14">
        <f>LOG(I154*H154/J154^2,W$3)</f>
        <v>77.991004295358849</v>
      </c>
      <c r="P154" s="58">
        <f>LOG(K154/J154+1,X$3)</f>
        <v>19.534450478093557</v>
      </c>
      <c r="Q154" s="60">
        <v>0</v>
      </c>
      <c r="R154" s="14">
        <f ca="1">((N154-$V$6)*((V$8+W$8)/2/V$8)+(O154-$V$6)*((V$8+W$8)/2/W$8)+$V$6*2)/2</f>
        <v>86.589878908203502</v>
      </c>
      <c r="S154" s="58">
        <f ca="1">(R154*2+(P154-$V$6)*((Z$8*2+X$8)/3/X$8)+$V$6)/3</f>
        <v>80.241033155238583</v>
      </c>
      <c r="T154" s="59">
        <f ca="1">(R154*2+(Q154-$V$6)*((Z$8*2+Y$8)/3/Y$8)+$V$6)/3</f>
        <v>79.273719724597882</v>
      </c>
      <c r="U154" s="60">
        <f ca="1">(S154+T154)/2</f>
        <v>79.757376439918232</v>
      </c>
    </row>
    <row r="155" spans="1:21">
      <c r="A155" s="31" t="s">
        <v>14</v>
      </c>
      <c r="B155" s="29" t="s">
        <v>279</v>
      </c>
      <c r="C155" s="17">
        <v>2022</v>
      </c>
      <c r="D155" s="21"/>
      <c r="E155" s="7">
        <v>321313102.60000002</v>
      </c>
      <c r="F155" s="7">
        <v>57047349.450000003</v>
      </c>
      <c r="G155" s="7">
        <v>459478287.31999999</v>
      </c>
      <c r="H155" s="4">
        <f>G155</f>
        <v>459478287.31999999</v>
      </c>
      <c r="I155" s="9">
        <v>1800</v>
      </c>
      <c r="J155" s="11">
        <v>51000</v>
      </c>
      <c r="K155" s="12">
        <v>24.93</v>
      </c>
      <c r="M155" s="69"/>
      <c r="N155" s="26">
        <f>LOG((D155+E155)/(F155+E155)+1,V$3)</f>
        <v>105.21153014078804</v>
      </c>
      <c r="O155" s="14">
        <f>LOG(I155*H155/J155^2,W$3)</f>
        <v>75.327864361059753</v>
      </c>
      <c r="P155" s="58">
        <f>LOG(K155/J155+1,X$3)</f>
        <v>19.456609467049034</v>
      </c>
      <c r="Q155" s="60">
        <v>0</v>
      </c>
      <c r="R155" s="14">
        <f ca="1">((N155-$V$6)*((V$8+W$8)/2/V$8)+(O155-$V$6)*((V$8+W$8)/2/W$8)+$V$6*2)/2</f>
        <v>86.377218364101068</v>
      </c>
      <c r="S155" s="58">
        <f ca="1">(R155*2+(P155-$V$6)*((Z$8*2+X$8)/3/X$8)+$V$6)/3</f>
        <v>80.088793451807902</v>
      </c>
      <c r="T155" s="59">
        <f ca="1">(R155*2+(Q155-$V$6)*((Z$8*2+Y$8)/3/Y$8)+$V$6)/3</f>
        <v>79.131946028529597</v>
      </c>
      <c r="U155" s="60">
        <f ca="1">(S155+T155)/2</f>
        <v>79.61036974016875</v>
      </c>
    </row>
    <row r="156" spans="1:21">
      <c r="A156" s="79" t="s">
        <v>15</v>
      </c>
      <c r="B156" s="78" t="s">
        <v>94</v>
      </c>
      <c r="C156" s="53">
        <v>2023</v>
      </c>
      <c r="D156" s="20">
        <v>2900000</v>
      </c>
      <c r="E156" s="6">
        <v>80000000</v>
      </c>
      <c r="F156" s="6">
        <v>382900000</v>
      </c>
      <c r="G156" s="6">
        <v>679800000</v>
      </c>
      <c r="H156" s="4" cm="1">
        <f t="array" aca="1" ref="H156" ca="1">G156/INDIRECT("EUR!$B$48")</f>
        <v>792458240.90124357</v>
      </c>
      <c r="I156" s="9">
        <v>2505</v>
      </c>
      <c r="J156" s="11">
        <v>26045</v>
      </c>
      <c r="K156" s="12">
        <v>61.42</v>
      </c>
      <c r="L156" s="13">
        <v>1.8</v>
      </c>
      <c r="M156" s="69">
        <v>20</v>
      </c>
      <c r="N156" s="26">
        <f>LOG((D156+E156)/(F156+E156)+1,V$3)</f>
        <v>28.193972841049003</v>
      </c>
      <c r="O156" s="14">
        <f ca="1">LOG(I156*H156/J156^2,W$3)</f>
        <v>104.34460519548404</v>
      </c>
      <c r="P156" s="58">
        <f>LOG(K156/J156+1,X$3)</f>
        <v>93.776723563839539</v>
      </c>
      <c r="Q156" s="60">
        <f>LOG(L156/M156/J156+1,Y$3)</f>
        <v>57.316727778650389</v>
      </c>
      <c r="R156" s="14">
        <f ca="1">((N156-$V$6)*((V$8+W$8)/2/V$8)+(O156-$V$6)*((V$8+W$8)/2/W$8)+$V$6*2)/2</f>
        <v>73.284565231850635</v>
      </c>
      <c r="S156" s="58">
        <f ca="1">(R156*2+(P156-$V$6)*((Z$8*2+X$8)/3/X$8)+$V$6)/3</f>
        <v>81.352967978109831</v>
      </c>
      <c r="T156" s="59">
        <f ca="1">(R156*2+(Q156-$V$6)*((Z$8*2+Y$8)/3/Y$8)+$V$6)/3</f>
        <v>77.158974517140066</v>
      </c>
      <c r="U156" s="60">
        <f ca="1">(S156+T156)/2</f>
        <v>79.255971247624956</v>
      </c>
    </row>
    <row r="157" spans="1:21">
      <c r="A157" s="79" t="s">
        <v>15</v>
      </c>
      <c r="B157" s="78" t="s">
        <v>91</v>
      </c>
      <c r="C157" s="53">
        <v>2023</v>
      </c>
      <c r="D157" s="20">
        <v>11700000</v>
      </c>
      <c r="E157" s="6">
        <v>111500000</v>
      </c>
      <c r="F157" s="6">
        <v>397500000</v>
      </c>
      <c r="G157" s="6">
        <v>887000000</v>
      </c>
      <c r="H157" s="4" cm="1">
        <f t="array" aca="1" ref="H157" ca="1">G157/INDIRECT("EUR!$B$48")</f>
        <v>1033995968.9311607</v>
      </c>
      <c r="I157" s="9">
        <v>3345</v>
      </c>
      <c r="J157" s="11">
        <v>30860</v>
      </c>
      <c r="K157" s="12">
        <v>48.8</v>
      </c>
      <c r="L157" s="13">
        <v>1.6</v>
      </c>
      <c r="M157" s="69">
        <v>28</v>
      </c>
      <c r="N157" s="26">
        <f>LOG((D157+E157)/(F157+E157)+1,V$3)</f>
        <v>37.096061520289048</v>
      </c>
      <c r="O157" s="14">
        <f ca="1">LOG(I157*H157/J157^2,W$3)</f>
        <v>107.1678299310974</v>
      </c>
      <c r="P157" s="58">
        <f>LOG(K157/J157+1,X$3)</f>
        <v>62.907427861723455</v>
      </c>
      <c r="Q157" s="60">
        <f>LOG(L157/M157/J157+1,Y$3)</f>
        <v>30.713521835820551</v>
      </c>
      <c r="R157" s="14">
        <f ca="1">((N157-$V$6)*((V$8+W$8)/2/V$8)+(O157-$V$6)*((V$8+W$8)/2/W$8)+$V$6*2)/2</f>
        <v>78.744491889028055</v>
      </c>
      <c r="S157" s="58">
        <f ca="1">(R157*2+(P157-$V$6)*((Z$8*2+X$8)/3/X$8)+$V$6)/3</f>
        <v>80.842429877336158</v>
      </c>
      <c r="T157" s="59">
        <f ca="1">(R157*2+(Q157-$V$6)*((Z$8*2+Y$8)/3/Y$8)+$V$6)/3</f>
        <v>77.663418683460648</v>
      </c>
      <c r="U157" s="60">
        <f ca="1">(S157+T157)/2</f>
        <v>79.252924280398403</v>
      </c>
    </row>
    <row r="158" spans="1:21">
      <c r="A158" s="79" t="s">
        <v>14</v>
      </c>
      <c r="B158" s="78" t="s">
        <v>87</v>
      </c>
      <c r="C158" s="53">
        <v>2023</v>
      </c>
      <c r="D158" s="21"/>
      <c r="E158" s="7">
        <v>271160973</v>
      </c>
      <c r="F158" s="7">
        <v>64849737</v>
      </c>
      <c r="G158" s="7">
        <v>405512751</v>
      </c>
      <c r="H158" s="4">
        <f>G158</f>
        <v>405512751</v>
      </c>
      <c r="I158" s="9">
        <v>1518</v>
      </c>
      <c r="J158" s="11">
        <v>52583</v>
      </c>
      <c r="K158" s="12">
        <v>40.5</v>
      </c>
      <c r="L158" s="13">
        <v>1.4</v>
      </c>
      <c r="M158" s="69">
        <v>20</v>
      </c>
      <c r="N158" s="26">
        <f>LOG((D158+E158)/(F158+E158)+1,V$3)</f>
        <v>101.25852366079287</v>
      </c>
      <c r="O158" s="14">
        <f>LOG(I158*H158/J158^2,W$3)</f>
        <v>70.667682523814278</v>
      </c>
      <c r="P158" s="58">
        <f>LOG(K158/J158+1,X$3)</f>
        <v>30.6523412622081</v>
      </c>
      <c r="Q158" s="60">
        <f>LOG(L158/M158/J158+1,Y$3)</f>
        <v>22.08088022611302</v>
      </c>
      <c r="R158" s="14">
        <f ca="1">((N158-$V$6)*((V$8+W$8)/2/V$8)+(O158-$V$6)*((V$8+W$8)/2/W$8)+$V$6*2)/2</f>
        <v>81.776269783455319</v>
      </c>
      <c r="S158" s="58">
        <f ca="1">(R158*2+(P158-$V$6)*((Z$8*2+X$8)/3/X$8)+$V$6)/3</f>
        <v>78.526801302760774</v>
      </c>
      <c r="T158" s="59">
        <f ca="1">(R158*2+(Q158-$V$6)*((Z$8*2+Y$8)/3/Y$8)+$V$6)/3</f>
        <v>78.667143580068256</v>
      </c>
      <c r="U158" s="60">
        <f ca="1">(S158+T158)/2</f>
        <v>78.596972441414522</v>
      </c>
    </row>
    <row r="159" spans="1:21">
      <c r="A159" s="31" t="s">
        <v>313</v>
      </c>
      <c r="B159" s="29" t="s">
        <v>312</v>
      </c>
      <c r="C159" s="53">
        <v>2022</v>
      </c>
      <c r="D159" s="21"/>
      <c r="E159" s="7">
        <v>34000000</v>
      </c>
      <c r="F159" s="7">
        <v>16000000</v>
      </c>
      <c r="G159" s="7">
        <v>114000000</v>
      </c>
      <c r="H159" s="4">
        <f>G159</f>
        <v>114000000</v>
      </c>
      <c r="I159" s="9">
        <v>1432</v>
      </c>
      <c r="J159" s="11">
        <v>15250</v>
      </c>
      <c r="K159" s="12">
        <v>1.54</v>
      </c>
      <c r="M159" s="69"/>
      <c r="N159" s="26">
        <f>LOG((D159+E159)/(F159+E159)+1,V$3)</f>
        <v>88.786691716458179</v>
      </c>
      <c r="O159" s="14">
        <f>LOG(I159*H159/J159^2,W$3)</f>
        <v>85.680371302889213</v>
      </c>
      <c r="P159" s="58">
        <f>LOG(K159/J159+1,X$3)</f>
        <v>4.0202229109399079</v>
      </c>
      <c r="Q159" s="60">
        <v>0</v>
      </c>
      <c r="R159" s="14">
        <f ca="1">((N159-$V$6)*((V$8+W$8)/2/V$8)+(O159-$V$6)*((V$8+W$8)/2/W$8)+$V$6*2)/2</f>
        <v>86.245709773905247</v>
      </c>
      <c r="S159" s="58">
        <f ca="1">(R159*2+(P159-$V$6)*((Z$8*2+X$8)/3/X$8)+$V$6)/3</f>
        <v>77.925642680339777</v>
      </c>
      <c r="T159" s="59">
        <f ca="1">(R159*2+(Q159-$V$6)*((Z$8*2+Y$8)/3/Y$8)+$V$6)/3</f>
        <v>79.044273635065721</v>
      </c>
      <c r="U159" s="60">
        <f ca="1">(S159+T159)/2</f>
        <v>78.484958157702749</v>
      </c>
    </row>
    <row r="160" spans="1:21">
      <c r="A160" s="79" t="s">
        <v>14</v>
      </c>
      <c r="B160" s="78" t="s">
        <v>99</v>
      </c>
      <c r="C160" s="53">
        <v>2022</v>
      </c>
      <c r="D160" s="21">
        <v>75940</v>
      </c>
      <c r="E160" s="7">
        <v>566196229.53999996</v>
      </c>
      <c r="F160" s="7">
        <v>134624131.96000001</v>
      </c>
      <c r="G160" s="7">
        <v>879831965</v>
      </c>
      <c r="H160" s="4">
        <f>G160</f>
        <v>879831965</v>
      </c>
      <c r="I160" s="9">
        <v>3382</v>
      </c>
      <c r="J160" s="11">
        <v>96984</v>
      </c>
      <c r="K160" s="12">
        <v>37.11</v>
      </c>
      <c r="M160" s="69"/>
      <c r="N160" s="26">
        <f>LOG((D160+E160)/(F160+E160)+1,V$3)</f>
        <v>101.35437271803788</v>
      </c>
      <c r="O160" s="14">
        <f>LOG(I160*H160/J160^2,W$3)</f>
        <v>75.260917146472593</v>
      </c>
      <c r="P160" s="58">
        <f>LOG(K160/J160+1,X$3)</f>
        <v>15.231019376232183</v>
      </c>
      <c r="Q160" s="60">
        <v>0</v>
      </c>
      <c r="R160" s="14">
        <f ca="1">((N160-$V$6)*((V$8+W$8)/2/V$8)+(O160-$V$6)*((V$8+W$8)/2/W$8)+$V$6*2)/2</f>
        <v>84.75028409690276</v>
      </c>
      <c r="S160" s="58">
        <f ca="1">(R160*2+(P160-$V$6)*((Z$8*2+X$8)/3/X$8)+$V$6)/3</f>
        <v>78.436024633472982</v>
      </c>
      <c r="T160" s="59">
        <f ca="1">(R160*2+(Q160-$V$6)*((Z$8*2+Y$8)/3/Y$8)+$V$6)/3</f>
        <v>78.047323183730725</v>
      </c>
      <c r="U160" s="60">
        <f ca="1">(S160+T160)/2</f>
        <v>78.241673908601854</v>
      </c>
    </row>
    <row r="161" spans="1:21">
      <c r="A161" s="79" t="s">
        <v>15</v>
      </c>
      <c r="B161" s="78" t="s">
        <v>5</v>
      </c>
      <c r="C161" s="53">
        <v>2023</v>
      </c>
      <c r="D161" s="20">
        <v>2099000</v>
      </c>
      <c r="E161" s="6">
        <v>48390000</v>
      </c>
      <c r="F161" s="6">
        <v>150726000</v>
      </c>
      <c r="G161" s="6">
        <v>316331000</v>
      </c>
      <c r="H161" s="4" cm="1">
        <f t="array" aca="1" ref="H161" ca="1">G161/INDIRECT("EUR!$B$48")</f>
        <v>368754203.88721871</v>
      </c>
      <c r="I161" s="9">
        <v>1300</v>
      </c>
      <c r="J161" s="11">
        <v>15575</v>
      </c>
      <c r="K161" s="12">
        <v>18.079999999999998</v>
      </c>
      <c r="L161" s="13">
        <v>1.9</v>
      </c>
      <c r="M161" s="69">
        <v>26</v>
      </c>
      <c r="N161" s="26">
        <f>LOG((D161+E161)/(F161+E161)+1,V$3)</f>
        <v>38.676428029881713</v>
      </c>
      <c r="O161" s="14">
        <f ca="1">LOG(I161*H161/J161^2,W$3)</f>
        <v>99.211829856520609</v>
      </c>
      <c r="P161" s="58">
        <f>LOG(K161/J161+1,X$3)</f>
        <v>46.189111171507349</v>
      </c>
      <c r="Q161" s="60">
        <f>LOG(L161/M161/J161+1,Y$3)</f>
        <v>77.824290491056743</v>
      </c>
      <c r="R161" s="14">
        <f ca="1">((N161-$V$6)*((V$8+W$8)/2/V$8)+(O161-$V$6)*((V$8+W$8)/2/W$8)+$V$6*2)/2</f>
        <v>74.31041748002221</v>
      </c>
      <c r="S161" s="58">
        <f ca="1">(R161*2+(P161-$V$6)*((Z$8*2+X$8)/3/X$8)+$V$6)/3</f>
        <v>75.638541719152542</v>
      </c>
      <c r="T161" s="59">
        <f ca="1">(R161*2+(Q161-$V$6)*((Z$8*2+Y$8)/3/Y$8)+$V$6)/3</f>
        <v>80.259938279541771</v>
      </c>
      <c r="U161" s="60">
        <f ca="1">(S161+T161)/2</f>
        <v>77.949239999347157</v>
      </c>
    </row>
    <row r="162" spans="1:21">
      <c r="A162" s="79" t="s">
        <v>15</v>
      </c>
      <c r="B162" s="78" t="s">
        <v>4</v>
      </c>
      <c r="C162" s="53">
        <v>2023</v>
      </c>
      <c r="D162" s="20">
        <v>2600000</v>
      </c>
      <c r="E162" s="6">
        <v>94600000</v>
      </c>
      <c r="F162" s="6">
        <v>342500000</v>
      </c>
      <c r="G162" s="6">
        <v>675100000</v>
      </c>
      <c r="H162" s="4" cm="1">
        <f t="array" aca="1" ref="H162" ca="1">G162/INDIRECT("EUR!$B$48")</f>
        <v>786979344.5607965</v>
      </c>
      <c r="I162" s="9">
        <v>2745</v>
      </c>
      <c r="J162" s="11">
        <v>28680</v>
      </c>
      <c r="K162" s="12">
        <v>58.62</v>
      </c>
      <c r="L162" s="13">
        <v>2.2000000000000002</v>
      </c>
      <c r="M162" s="69">
        <v>42</v>
      </c>
      <c r="N162" s="26">
        <f>LOG((D162+E162)/(F162+E162)+1,V$3)</f>
        <v>34.364262543476009</v>
      </c>
      <c r="O162" s="14">
        <f ca="1">LOG(I162*H162/J162^2,W$3)</f>
        <v>102.93015904866988</v>
      </c>
      <c r="P162" s="58">
        <f>LOG(K162/J162+1,X$3)</f>
        <v>81.291361003512577</v>
      </c>
      <c r="Q162" s="60">
        <f>LOG(L162/M162/J162+1,Y$3)</f>
        <v>30.294084885120476</v>
      </c>
      <c r="R162" s="14">
        <f ca="1">((N162-$V$6)*((V$8+W$8)/2/V$8)+(O162-$V$6)*((V$8+W$8)/2/W$8)+$V$6*2)/2</f>
        <v>74.91504676586537</v>
      </c>
      <c r="S162" s="58">
        <f ca="1">(R162*2+(P162-$V$6)*((Z$8*2+X$8)/3/X$8)+$V$6)/3</f>
        <v>80.761253210675832</v>
      </c>
      <c r="T162" s="59">
        <f ca="1">(R162*2+(Q162-$V$6)*((Z$8*2+Y$8)/3/Y$8)+$V$6)/3</f>
        <v>75.061019592033247</v>
      </c>
      <c r="U162" s="60">
        <f ca="1">(S162+T162)/2</f>
        <v>77.91113640135454</v>
      </c>
    </row>
    <row r="163" spans="1:21">
      <c r="A163" s="79" t="s">
        <v>15</v>
      </c>
      <c r="B163" s="78" t="s">
        <v>9</v>
      </c>
      <c r="C163" s="53">
        <v>2023</v>
      </c>
      <c r="D163" s="20">
        <v>15058000</v>
      </c>
      <c r="E163" s="6">
        <v>107002000</v>
      </c>
      <c r="F163" s="6">
        <v>507211000</v>
      </c>
      <c r="G163" s="6">
        <v>985279000</v>
      </c>
      <c r="H163" s="4" cm="1">
        <f t="array" aca="1" ref="H163" ca="1">G163/INDIRECT("EUR!$B$48")</f>
        <v>1148562022.8551579</v>
      </c>
      <c r="I163" s="9">
        <v>3530</v>
      </c>
      <c r="J163" s="11">
        <v>37190</v>
      </c>
      <c r="K163" s="12">
        <v>74.2</v>
      </c>
      <c r="L163" s="13">
        <v>1.5</v>
      </c>
      <c r="M163" s="69">
        <v>18</v>
      </c>
      <c r="N163" s="26">
        <f>LOG((D163+E163)/(F163+E163)+1,V$3)</f>
        <v>31.02081201744128</v>
      </c>
      <c r="O163" s="14">
        <f ca="1">LOG(I163*H163/J163^2,W$3)</f>
        <v>104.36692327404482</v>
      </c>
      <c r="P163" s="58">
        <f>LOG(K163/J163+1,X$3)</f>
        <v>79.353489212580456</v>
      </c>
      <c r="Q163" s="60">
        <f>LOG(L163/M163/J163+1,Y$3)</f>
        <v>37.166877835973985</v>
      </c>
      <c r="R163" s="14">
        <f ca="1">((N163-$V$6)*((V$8+W$8)/2/V$8)+(O163-$V$6)*((V$8+W$8)/2/W$8)+$V$6*2)/2</f>
        <v>74.459826811533887</v>
      </c>
      <c r="S163" s="58">
        <f ca="1">(R163*2+(P163-$V$6)*((Z$8*2+X$8)/3/X$8)+$V$6)/3</f>
        <v>80.197219322832112</v>
      </c>
      <c r="T163" s="59">
        <f ca="1">(R163*2+(Q163-$V$6)*((Z$8*2+Y$8)/3/Y$8)+$V$6)/3</f>
        <v>75.567580714155625</v>
      </c>
      <c r="U163" s="60">
        <f ca="1">(S163+T163)/2</f>
        <v>77.882400018493868</v>
      </c>
    </row>
    <row r="164" spans="1:21">
      <c r="A164" s="31" t="s">
        <v>14</v>
      </c>
      <c r="B164" s="29" t="s">
        <v>281</v>
      </c>
      <c r="C164" s="53">
        <v>2022</v>
      </c>
      <c r="D164" s="21"/>
      <c r="E164" s="7">
        <v>199030207.40000001</v>
      </c>
      <c r="F164" s="7">
        <v>49636756.810000002</v>
      </c>
      <c r="G164" s="7">
        <v>307976955.69999999</v>
      </c>
      <c r="H164" s="4">
        <f>G164</f>
        <v>307976955.69999999</v>
      </c>
      <c r="I164" s="9">
        <v>900</v>
      </c>
      <c r="J164" s="11">
        <v>32841</v>
      </c>
      <c r="K164" s="12">
        <v>22.08</v>
      </c>
      <c r="M164" s="69"/>
      <c r="N164" s="26">
        <f>LOG((D164+E164)/(F164+E164)+1,V$3)</f>
        <v>100.63111947158212</v>
      </c>
      <c r="O164" s="14">
        <f>LOG(I164*H164/J164^2,W$3)</f>
        <v>72.544331610606264</v>
      </c>
      <c r="P164" s="58">
        <f>LOG(K164/J164+1,X$3)</f>
        <v>26.758263552230083</v>
      </c>
      <c r="Q164" s="60">
        <v>0</v>
      </c>
      <c r="R164" s="14">
        <f ca="1">((N164-$V$6)*((V$8+W$8)/2/V$8)+(O164-$V$6)*((V$8+W$8)/2/W$8)+$V$6*2)/2</f>
        <v>82.717594244376173</v>
      </c>
      <c r="S164" s="58">
        <f ca="1">(R164*2+(P164-$V$6)*((Z$8*2+X$8)/3/X$8)+$V$6)/3</f>
        <v>78.630778016514469</v>
      </c>
      <c r="T164" s="59">
        <f ca="1">(R164*2+(Q164-$V$6)*((Z$8*2+Y$8)/3/Y$8)+$V$6)/3</f>
        <v>76.692196615379672</v>
      </c>
      <c r="U164" s="60">
        <f ca="1">(S164+T164)/2</f>
        <v>77.66148731594707</v>
      </c>
    </row>
    <row r="165" spans="1:21">
      <c r="A165" s="79" t="s">
        <v>14</v>
      </c>
      <c r="B165" s="78" t="s">
        <v>13</v>
      </c>
      <c r="C165" s="53">
        <v>2022</v>
      </c>
      <c r="D165" s="21"/>
      <c r="E165" s="7">
        <v>644619668.87</v>
      </c>
      <c r="F165" s="7">
        <v>116819770.81999999</v>
      </c>
      <c r="G165" s="7">
        <v>880317964.64999998</v>
      </c>
      <c r="H165" s="4">
        <f>G165</f>
        <v>880317964.64999998</v>
      </c>
      <c r="I165" s="9">
        <v>3576</v>
      </c>
      <c r="J165" s="11">
        <v>122143</v>
      </c>
      <c r="K165" s="12">
        <v>53.85</v>
      </c>
      <c r="L165" s="13">
        <v>2.4</v>
      </c>
      <c r="M165" s="69">
        <v>40</v>
      </c>
      <c r="N165" s="26">
        <f>LOG((D165+E165)/(F165+E165)+1,V$3)</f>
        <v>104.96661294411155</v>
      </c>
      <c r="O165" s="14">
        <f>LOG(I165*H165/J165^2,W$3)</f>
        <v>69.966731122054568</v>
      </c>
      <c r="P165" s="58">
        <f>LOG(K165/J165+1,X$3)</f>
        <v>17.548604729510529</v>
      </c>
      <c r="Q165" s="60">
        <f>LOG(L165/M165/J165+1,Y$3)</f>
        <v>8.1479161712397179</v>
      </c>
      <c r="R165" s="14">
        <f ca="1">((N165-$V$6)*((V$8+W$8)/2/V$8)+(O165-$V$6)*((V$8+W$8)/2/W$8)+$V$6*2)/2</f>
        <v>82.851365152182083</v>
      </c>
      <c r="S165" s="58">
        <f ca="1">(R165*2+(P165-$V$6)*((Z$8*2+X$8)/3/X$8)+$V$6)/3</f>
        <v>77.481686459650419</v>
      </c>
      <c r="T165" s="59">
        <f ca="1">(R165*2+(Q165-$V$6)*((Z$8*2+Y$8)/3/Y$8)+$V$6)/3</f>
        <v>77.741706879492014</v>
      </c>
      <c r="U165" s="60">
        <f ca="1">(S165+T165)/2</f>
        <v>77.611696669571216</v>
      </c>
    </row>
    <row r="166" spans="1:21">
      <c r="A166" s="79" t="s">
        <v>15</v>
      </c>
      <c r="B166" s="78" t="s">
        <v>89</v>
      </c>
      <c r="C166" s="53">
        <v>2023</v>
      </c>
      <c r="D166" s="20">
        <v>9000000</v>
      </c>
      <c r="E166" s="6">
        <v>113000000</v>
      </c>
      <c r="F166" s="6">
        <v>445000000</v>
      </c>
      <c r="G166" s="6">
        <v>929000000</v>
      </c>
      <c r="H166" s="4" cm="1">
        <f t="array" aca="1" ref="H166" ca="1">G166/INDIRECT("EUR!$B$48")</f>
        <v>1082956319.2074952</v>
      </c>
      <c r="I166" s="9">
        <v>3665</v>
      </c>
      <c r="J166" s="11">
        <v>37990</v>
      </c>
      <c r="K166" s="12">
        <v>72.36</v>
      </c>
      <c r="L166" s="13">
        <v>2.1</v>
      </c>
      <c r="M166" s="69">
        <v>38</v>
      </c>
      <c r="N166" s="26">
        <f>LOG((D166+E166)/(F166+E166)+1,V$3)</f>
        <v>33.840291350685519</v>
      </c>
      <c r="O166" s="14">
        <f ca="1">LOG(I166*H166/J166^2,W$3)</f>
        <v>103.5321728711555</v>
      </c>
      <c r="P166" s="58">
        <f>LOG(K166/J166+1,X$3)</f>
        <v>75.75951297126673</v>
      </c>
      <c r="Q166" s="60">
        <f>LOG(L166/M166/J166+1,Y$3)</f>
        <v>24.128486442094449</v>
      </c>
      <c r="R166" s="14">
        <f ca="1">((N166-$V$6)*((V$8+W$8)/2/V$8)+(O166-$V$6)*((V$8+W$8)/2/W$8)+$V$6*2)/2</f>
        <v>75.084478844988496</v>
      </c>
      <c r="S166" s="58">
        <f ca="1">(R166*2+(P166-$V$6)*((Z$8*2+X$8)/3/X$8)+$V$6)/3</f>
        <v>80.130430820105133</v>
      </c>
      <c r="T166" s="59">
        <f ca="1">(R166*2+(Q166-$V$6)*((Z$8*2+Y$8)/3/Y$8)+$V$6)/3</f>
        <v>74.44728457565374</v>
      </c>
      <c r="U166" s="60">
        <f ca="1">(S166+T166)/2</f>
        <v>77.288857697879436</v>
      </c>
    </row>
    <row r="167" spans="1:21">
      <c r="A167" s="31" t="s">
        <v>14</v>
      </c>
      <c r="B167" s="29" t="s">
        <v>282</v>
      </c>
      <c r="C167" s="53">
        <v>2022</v>
      </c>
      <c r="D167" s="21">
        <v>1422000</v>
      </c>
      <c r="E167" s="7">
        <v>171231415.30000001</v>
      </c>
      <c r="F167" s="7">
        <v>37795692.32</v>
      </c>
      <c r="G167" s="7">
        <v>237228536.25</v>
      </c>
      <c r="H167" s="4">
        <f>G167</f>
        <v>237228536.25</v>
      </c>
      <c r="I167" s="9">
        <v>960</v>
      </c>
      <c r="J167" s="11">
        <v>32000</v>
      </c>
      <c r="K167" s="12">
        <v>14.41</v>
      </c>
      <c r="M167" s="69"/>
      <c r="N167" s="26">
        <f>LOG((D167+E167)/(F167+E167)+1,V$3)</f>
        <v>103.04718804834978</v>
      </c>
      <c r="O167" s="14">
        <f>LOG(I167*H167/J167^2,W$3)</f>
        <v>70.654215951867101</v>
      </c>
      <c r="P167" s="58">
        <f>LOG(K167/J167+1,X$3)</f>
        <v>17.924102600066675</v>
      </c>
      <c r="Q167" s="60">
        <v>0</v>
      </c>
      <c r="R167" s="14">
        <f ca="1">((N167-$V$6)*((V$8+W$8)/2/V$8)+(O167-$V$6)*((V$8+W$8)/2/W$8)+$V$6*2)/2</f>
        <v>82.502282740451832</v>
      </c>
      <c r="S167" s="58">
        <f ca="1">(R167*2+(P167-$V$6)*((Z$8*2+X$8)/3/X$8)+$V$6)/3</f>
        <v>77.29945190775446</v>
      </c>
      <c r="T167" s="59">
        <f ca="1">(R167*2+(Q167-$V$6)*((Z$8*2+Y$8)/3/Y$8)+$V$6)/3</f>
        <v>76.54865561276344</v>
      </c>
      <c r="U167" s="60">
        <f ca="1">(S167+T167)/2</f>
        <v>76.924053760258943</v>
      </c>
    </row>
    <row r="168" spans="1:21">
      <c r="A168" s="76" t="s">
        <v>14</v>
      </c>
      <c r="B168" s="75" t="s">
        <v>97</v>
      </c>
      <c r="C168" s="53">
        <v>2021</v>
      </c>
      <c r="D168" s="21"/>
      <c r="E168" s="7">
        <v>174402468</v>
      </c>
      <c r="F168" s="7">
        <v>32620403</v>
      </c>
      <c r="G168" s="7">
        <v>296151444</v>
      </c>
      <c r="H168" s="4">
        <f>G168</f>
        <v>296151444</v>
      </c>
      <c r="I168" s="9">
        <v>1217</v>
      </c>
      <c r="J168" s="11">
        <v>39700</v>
      </c>
      <c r="K168" s="12">
        <v>8.24</v>
      </c>
      <c r="M168" s="69"/>
      <c r="N168" s="26">
        <f>LOG((D168+E168)/(F168+E168)+1,V$3)</f>
        <v>104.5816120073486</v>
      </c>
      <c r="O168" s="14">
        <f>LOG(I168*H168/J168^2,W$3)</f>
        <v>71.018008461158047</v>
      </c>
      <c r="P168" s="58">
        <f>LOG(K168/J168+1,X$3)</f>
        <v>8.2625256928666797</v>
      </c>
      <c r="Q168" s="60">
        <v>0</v>
      </c>
      <c r="R168" s="14">
        <f ca="1">((N168-$V$6)*((V$8+W$8)/2/V$8)+(O168-$V$6)*((V$8+W$8)/2/W$8)+$V$6*2)/2</f>
        <v>83.364910754449099</v>
      </c>
      <c r="S168" s="58">
        <f ca="1">(R168*2+(P168-$V$6)*((Z$8*2+X$8)/3/X$8)+$V$6)/3</f>
        <v>76.575503056410824</v>
      </c>
      <c r="T168" s="59">
        <f ca="1">(R168*2+(Q168-$V$6)*((Z$8*2+Y$8)/3/Y$8)+$V$6)/3</f>
        <v>77.123740955428289</v>
      </c>
      <c r="U168" s="60">
        <f ca="1">(S168+T168)/2</f>
        <v>76.849622005919556</v>
      </c>
    </row>
    <row r="169" spans="1:21">
      <c r="A169" s="79" t="s">
        <v>15</v>
      </c>
      <c r="B169" s="78" t="s">
        <v>88</v>
      </c>
      <c r="C169" s="53">
        <v>2023</v>
      </c>
      <c r="D169" s="20">
        <v>4000000</v>
      </c>
      <c r="E169" s="6">
        <v>74400000</v>
      </c>
      <c r="F169" s="6">
        <v>453800000</v>
      </c>
      <c r="G169" s="6">
        <v>839400000</v>
      </c>
      <c r="H169" s="4" cm="1">
        <f t="array" aca="1" ref="H169" ca="1">G169/INDIRECT("EUR!$B$48")</f>
        <v>978507571.95131481</v>
      </c>
      <c r="I169" s="9">
        <v>2745</v>
      </c>
      <c r="J169" s="11">
        <v>28825</v>
      </c>
      <c r="K169" s="12">
        <v>58.98</v>
      </c>
      <c r="L169" s="13">
        <v>2.4</v>
      </c>
      <c r="M169" s="72">
        <v>35</v>
      </c>
      <c r="N169" s="26">
        <f>LOG((D169+E169)/(F169+E169)+1,V$3)</f>
        <v>23.684936929095684</v>
      </c>
      <c r="O169" s="14">
        <f ca="1">LOG(I169*H169/J169^2,W$3)</f>
        <v>105.64600254424154</v>
      </c>
      <c r="P169" s="58">
        <f>LOG(K169/J169+1,X$3)</f>
        <v>81.379066043610408</v>
      </c>
      <c r="Q169" s="60">
        <f>LOG(L169/M169/J169+1,Y$3)</f>
        <v>39.458207836573813</v>
      </c>
      <c r="R169" s="14">
        <f ca="1">((N169-$V$6)*((V$8+W$8)/2/V$8)+(O169-$V$6)*((V$8+W$8)/2/W$8)+$V$6*2)/2</f>
        <v>72.264144488098651</v>
      </c>
      <c r="S169" s="58">
        <f ca="1">(R169*2+(P169-$V$6)*((Z$8*2+X$8)/3/X$8)+$V$6)/3</f>
        <v>79.005777287482616</v>
      </c>
      <c r="T169" s="59">
        <f ca="1">(R169*2+(Q169-$V$6)*((Z$8*2+Y$8)/3/Y$8)+$V$6)/3</f>
        <v>74.373853224695438</v>
      </c>
      <c r="U169" s="60">
        <f ca="1">(S169+T169)/2</f>
        <v>76.68981525608902</v>
      </c>
    </row>
    <row r="170" spans="1:21">
      <c r="A170" s="31" t="s">
        <v>14</v>
      </c>
      <c r="B170" s="29" t="s">
        <v>271</v>
      </c>
      <c r="C170" s="53">
        <v>2022</v>
      </c>
      <c r="D170" s="21">
        <v>51422.97</v>
      </c>
      <c r="E170" s="7">
        <v>417456877.80000001</v>
      </c>
      <c r="F170" s="7">
        <v>92035021.359999999</v>
      </c>
      <c r="G170" s="7">
        <v>596878424.63999999</v>
      </c>
      <c r="H170" s="4">
        <f>G170</f>
        <v>596878424.63999999</v>
      </c>
      <c r="I170" s="9">
        <v>2377</v>
      </c>
      <c r="J170" s="11">
        <v>81000</v>
      </c>
      <c r="K170" s="12">
        <v>33.51</v>
      </c>
      <c r="M170" s="72"/>
      <c r="N170" s="26">
        <f>LOG((D170+E170)/(F170+E170)+1,V$3)</f>
        <v>102.43447760758357</v>
      </c>
      <c r="O170" s="14">
        <f>LOG(I170*H170/J170^2,W$3)</f>
        <v>70.287173384074592</v>
      </c>
      <c r="P170" s="58">
        <f>LOG(K170/J170+1,X$3)</f>
        <v>16.467238452456055</v>
      </c>
      <c r="Q170" s="60">
        <v>0</v>
      </c>
      <c r="R170" s="14">
        <f ca="1">((N170-$V$6)*((V$8+W$8)/2/V$8)+(O170-$V$6)*((V$8+W$8)/2/W$8)+$V$6*2)/2</f>
        <v>82.016132361785736</v>
      </c>
      <c r="S170" s="58">
        <f ca="1">(R170*2+(P170-$V$6)*((Z$8*2+X$8)/3/X$8)+$V$6)/3</f>
        <v>76.779470966065887</v>
      </c>
      <c r="T170" s="59">
        <f ca="1">(R170*2+(Q170-$V$6)*((Z$8*2+Y$8)/3/Y$8)+$V$6)/3</f>
        <v>76.224555360319371</v>
      </c>
      <c r="U170" s="60">
        <f ca="1">(S170+T170)/2</f>
        <v>76.502013163192629</v>
      </c>
    </row>
    <row r="171" spans="1:21">
      <c r="A171" s="79" t="s">
        <v>15</v>
      </c>
      <c r="B171" s="78" t="s">
        <v>8</v>
      </c>
      <c r="C171" s="53">
        <v>2023</v>
      </c>
      <c r="D171" s="20">
        <v>1500000</v>
      </c>
      <c r="E171" s="6">
        <v>46700000</v>
      </c>
      <c r="F171" s="6">
        <v>205900000</v>
      </c>
      <c r="G171" s="6">
        <v>363000000</v>
      </c>
      <c r="H171" s="4" cm="1">
        <f t="array" aca="1" ref="H171" ca="1">G171/INDIRECT("EUR!$B$48")</f>
        <v>423157313.10260576</v>
      </c>
      <c r="I171" s="9">
        <v>1290</v>
      </c>
      <c r="J171" s="11">
        <v>18890</v>
      </c>
      <c r="K171" s="12">
        <v>34.130000000000003</v>
      </c>
      <c r="L171" s="13">
        <v>1.6</v>
      </c>
      <c r="M171" s="72">
        <v>16</v>
      </c>
      <c r="N171" s="26">
        <f>LOG((D171+E171)/(F171+E171)+1,V$3)</f>
        <v>29.887721085803047</v>
      </c>
      <c r="O171" s="14">
        <f ca="1">LOG(I171*H171/J171^2,W$3)</f>
        <v>95.864559165657099</v>
      </c>
      <c r="P171" s="58">
        <f>LOG(K171/J171+1,X$3)</f>
        <v>71.867654857477163</v>
      </c>
      <c r="Q171" s="60">
        <f>LOG(L171/M171/J171+1,Y$3)</f>
        <v>87.807352679383612</v>
      </c>
      <c r="R171" s="14">
        <f ca="1">((N171-$V$6)*((V$8+W$8)/2/V$8)+(O171-$V$6)*((V$8+W$8)/2/W$8)+$V$6*2)/2</f>
        <v>68.562241006395055</v>
      </c>
      <c r="S171" s="58">
        <f ca="1">(R171*2+(P171-$V$6)*((Z$8*2+X$8)/3/X$8)+$V$6)/3</f>
        <v>75.258997766971945</v>
      </c>
      <c r="T171" s="59">
        <f ca="1">(R171*2+(Q171-$V$6)*((Z$8*2+Y$8)/3/Y$8)+$V$6)/3</f>
        <v>77.604444260928005</v>
      </c>
      <c r="U171" s="60">
        <f ca="1">(S171+T171)/2</f>
        <v>76.431721013949982</v>
      </c>
    </row>
    <row r="172" spans="1:21">
      <c r="A172" s="31" t="s">
        <v>321</v>
      </c>
      <c r="B172" s="29" t="s">
        <v>350</v>
      </c>
      <c r="C172" s="53">
        <v>2024</v>
      </c>
      <c r="D172" s="21" t="s">
        <v>307</v>
      </c>
      <c r="E172" s="7" t="s">
        <v>307</v>
      </c>
      <c r="F172" s="7" t="s">
        <v>307</v>
      </c>
      <c r="G172" s="7">
        <v>104000000</v>
      </c>
      <c r="H172" s="4">
        <f>G172</f>
        <v>104000000</v>
      </c>
      <c r="I172" s="9">
        <v>749</v>
      </c>
      <c r="J172" s="11">
        <v>19000</v>
      </c>
      <c r="K172" s="12">
        <v>10.94</v>
      </c>
      <c r="M172" s="72"/>
      <c r="N172" s="50">
        <f>$V$6</f>
        <v>100</v>
      </c>
      <c r="O172" s="14">
        <f>LOG(I172*H172/J172^2,W$3)</f>
        <v>70.258965450374433</v>
      </c>
      <c r="P172" s="58">
        <f>LOG(K172/J172+1,X$3)</f>
        <v>22.917112907581874</v>
      </c>
      <c r="Q172" s="60">
        <v>0</v>
      </c>
      <c r="R172" s="14">
        <f ca="1">((N172-$V$6)*((V$8+W$8)/2/V$8)+(O172-$V$6)*((V$8+W$8)/2/W$8)+$V$6*2)/2</f>
        <v>80.998253325274334</v>
      </c>
      <c r="S172" s="58">
        <f ca="1">(R172*2+(P172-$V$6)*((Z$8*2+X$8)/3/X$8)+$V$6)/3</f>
        <v>76.968094046899736</v>
      </c>
      <c r="T172" s="59">
        <f ca="1">(R172*2+(Q172-$V$6)*((Z$8*2+Y$8)/3/Y$8)+$V$6)/3</f>
        <v>75.545969335978441</v>
      </c>
      <c r="U172" s="60">
        <f ca="1">(S172+T172)/2</f>
        <v>76.257031691439096</v>
      </c>
    </row>
    <row r="173" spans="1:21">
      <c r="A173" s="79" t="s">
        <v>15</v>
      </c>
      <c r="B173" s="78" t="s">
        <v>10</v>
      </c>
      <c r="C173" s="53">
        <v>2023</v>
      </c>
      <c r="D173" s="20">
        <v>3189000</v>
      </c>
      <c r="E173" s="6">
        <v>59459000</v>
      </c>
      <c r="F173" s="6">
        <v>256284000</v>
      </c>
      <c r="G173" s="6">
        <v>518675000</v>
      </c>
      <c r="H173" s="4" cm="1">
        <f t="array" aca="1" ref="H173" ca="1">G173/INDIRECT("EUR!$B$48")</f>
        <v>604631182.84709108</v>
      </c>
      <c r="I173" s="9">
        <v>2160</v>
      </c>
      <c r="J173" s="11">
        <v>23420</v>
      </c>
      <c r="K173" s="12">
        <v>35.11</v>
      </c>
      <c r="L173" s="13">
        <v>1.5</v>
      </c>
      <c r="M173" s="72">
        <v>23</v>
      </c>
      <c r="N173" s="26">
        <f>LOG((D173+E173)/(F173+E173)+1,V$3)</f>
        <v>30.976360064396598</v>
      </c>
      <c r="O173" s="14">
        <f ca="1">LOG(I173*H173/J173^2,W$3)</f>
        <v>101.64849787956605</v>
      </c>
      <c r="P173" s="58">
        <f>LOG(K173/J173+1,X$3)</f>
        <v>59.640296100159816</v>
      </c>
      <c r="Q173" s="60">
        <f>LOG(L173/M173/J173+1,Y$3)</f>
        <v>46.189144535980965</v>
      </c>
      <c r="R173" s="14">
        <f ca="1">((N173-$V$6)*((V$8+W$8)/2/V$8)+(O173-$V$6)*((V$8+W$8)/2/W$8)+$V$6*2)/2</f>
        <v>72.704749849005054</v>
      </c>
      <c r="S173" s="58">
        <f ca="1">(R173*2+(P173-$V$6)*((Z$8*2+X$8)/3/X$8)+$V$6)/3</f>
        <v>76.376657422668899</v>
      </c>
      <c r="T173" s="59">
        <f ca="1">(R173*2+(Q173-$V$6)*((Z$8*2+Y$8)/3/Y$8)+$V$6)/3</f>
        <v>75.460911762776945</v>
      </c>
      <c r="U173" s="60">
        <f ca="1">(S173+T173)/2</f>
        <v>75.918784592722915</v>
      </c>
    </row>
    <row r="174" spans="1:21">
      <c r="A174" s="31" t="s">
        <v>321</v>
      </c>
      <c r="B174" s="29" t="s">
        <v>337</v>
      </c>
      <c r="C174" s="53">
        <v>2022</v>
      </c>
      <c r="D174" s="21"/>
      <c r="E174" s="7">
        <v>87216682</v>
      </c>
      <c r="F174" s="7">
        <v>14810746</v>
      </c>
      <c r="G174" s="7">
        <v>117597203</v>
      </c>
      <c r="H174" s="4">
        <f>G174</f>
        <v>117597203</v>
      </c>
      <c r="I174" s="9">
        <v>689.5</v>
      </c>
      <c r="J174" s="11">
        <v>21000</v>
      </c>
      <c r="K174" s="12">
        <v>1.18</v>
      </c>
      <c r="M174" s="72"/>
      <c r="N174" s="26">
        <f>LOG((D174+E174)/(F174+E174)+1,V$3)</f>
        <v>105.73000616476465</v>
      </c>
      <c r="O174" s="14">
        <f>LOG(I174*H174/J174^2,W$3)</f>
        <v>68.166396843495406</v>
      </c>
      <c r="P174" s="58">
        <f>LOG(K174/J174+1,X$3)</f>
        <v>2.2370294202079308</v>
      </c>
      <c r="Q174" s="60">
        <v>0</v>
      </c>
      <c r="R174" s="14">
        <f ca="1">((N174-$V$6)*((V$8+W$8)/2/V$8)+(O174-$V$6)*((V$8+W$8)/2/W$8)+$V$6*2)/2</f>
        <v>82.014650370828633</v>
      </c>
      <c r="S174" s="58">
        <f ca="1">(R174*2+(P174-$V$6)*((Z$8*2+X$8)/3/X$8)+$V$6)/3</f>
        <v>74.865179553994807</v>
      </c>
      <c r="T174" s="59">
        <f ca="1">(R174*2+(Q174-$V$6)*((Z$8*2+Y$8)/3/Y$8)+$V$6)/3</f>
        <v>76.223567366347979</v>
      </c>
      <c r="U174" s="60">
        <f ca="1">(S174+T174)/2</f>
        <v>75.544373460171386</v>
      </c>
    </row>
    <row r="175" spans="1:21">
      <c r="A175" s="31" t="s">
        <v>14</v>
      </c>
      <c r="B175" s="29" t="s">
        <v>288</v>
      </c>
      <c r="C175" s="53">
        <v>2021</v>
      </c>
      <c r="D175" s="21"/>
      <c r="E175" s="7">
        <v>147784124.19999999</v>
      </c>
      <c r="F175" s="7">
        <v>29747686.010000002</v>
      </c>
      <c r="G175" s="7">
        <v>201622056.19999999</v>
      </c>
      <c r="H175" s="4">
        <f>G175</f>
        <v>201622056.19999999</v>
      </c>
      <c r="I175" s="9">
        <v>893</v>
      </c>
      <c r="J175" s="11">
        <v>32549</v>
      </c>
      <c r="K175" s="12">
        <v>10.27</v>
      </c>
      <c r="M175" s="72"/>
      <c r="N175" s="26">
        <f>LOG((D175+E175)/(F175+E175)+1,V$3)</f>
        <v>103.65080521637979</v>
      </c>
      <c r="O175" s="14">
        <f>LOG(I175*H175/J175^2,W$3)</f>
        <v>67.137546733990632</v>
      </c>
      <c r="P175" s="58">
        <f>LOG(K175/J175+1,X$3)</f>
        <v>12.559879464279422</v>
      </c>
      <c r="Q175" s="60">
        <v>0</v>
      </c>
      <c r="R175" s="14">
        <f ca="1">((N175-$V$6)*((V$8+W$8)/2/V$8)+(O175-$V$6)*((V$8+W$8)/2/W$8)+$V$6*2)/2</f>
        <v>80.503368911413645</v>
      </c>
      <c r="S175" s="58">
        <f ca="1">(R175*2+(P175-$V$6)*((Z$8*2+X$8)/3/X$8)+$V$6)/3</f>
        <v>75.24560335607859</v>
      </c>
      <c r="T175" s="59">
        <f ca="1">(R175*2+(Q175-$V$6)*((Z$8*2+Y$8)/3/Y$8)+$V$6)/3</f>
        <v>75.216046393404653</v>
      </c>
      <c r="U175" s="60">
        <f ca="1">(S175+T175)/2</f>
        <v>75.230824874741614</v>
      </c>
    </row>
    <row r="176" spans="1:21">
      <c r="A176" s="79" t="s">
        <v>15</v>
      </c>
      <c r="B176" s="78" t="s">
        <v>12</v>
      </c>
      <c r="C176" s="53">
        <v>2023</v>
      </c>
      <c r="D176" s="20">
        <v>3954000</v>
      </c>
      <c r="E176" s="6">
        <v>50464000</v>
      </c>
      <c r="F176" s="6">
        <v>199319000</v>
      </c>
      <c r="G176" s="6">
        <v>381775000</v>
      </c>
      <c r="H176" s="4" cm="1">
        <f t="array" aca="1" ref="H176" ca="1">G176/INDIRECT("EUR!$B$48")</f>
        <v>445043755.39875293</v>
      </c>
      <c r="I176" s="9">
        <v>1495</v>
      </c>
      <c r="J176" s="11">
        <v>17770</v>
      </c>
      <c r="K176" s="12">
        <v>18.32</v>
      </c>
      <c r="L176" s="13">
        <v>1.4</v>
      </c>
      <c r="M176" s="72">
        <v>25</v>
      </c>
      <c r="N176" s="26">
        <f>LOG((D176+E176)/(F176+E176)+1,V$3)</f>
        <v>33.731153335722439</v>
      </c>
      <c r="O176" s="14">
        <f ca="1">LOG(I176*H176/J176^2,W$3)</f>
        <v>100.05002268779185</v>
      </c>
      <c r="P176" s="58">
        <f>LOG(K176/J176+1,X$3)</f>
        <v>41.023759166714292</v>
      </c>
      <c r="Q176" s="60">
        <f>LOG(L176/M176/J176+1,Y$3)</f>
        <v>52.271372796216021</v>
      </c>
      <c r="R176" s="14">
        <f ca="1">((N176-$V$6)*((V$8+W$8)/2/V$8)+(O176-$V$6)*((V$8+W$8)/2/W$8)+$V$6*2)/2</f>
        <v>72.814885973477161</v>
      </c>
      <c r="S176" s="58">
        <f ca="1">(R176*2+(P176-$V$6)*((Z$8*2+X$8)/3/X$8)+$V$6)/3</f>
        <v>73.947020330145335</v>
      </c>
      <c r="T176" s="59">
        <f ca="1">(R176*2+(Q176-$V$6)*((Z$8*2+Y$8)/3/Y$8)+$V$6)/3</f>
        <v>76.2511994054464</v>
      </c>
      <c r="U176" s="60">
        <f ca="1">(S176+T176)/2</f>
        <v>75.099109867795875</v>
      </c>
    </row>
    <row r="177" spans="1:21">
      <c r="A177" s="71" t="s">
        <v>15</v>
      </c>
      <c r="B177" s="70" t="s">
        <v>95</v>
      </c>
      <c r="C177" s="53">
        <v>2022</v>
      </c>
      <c r="D177" s="20">
        <v>4300000</v>
      </c>
      <c r="E177" s="6">
        <v>108500000</v>
      </c>
      <c r="F177" s="6">
        <v>433700000</v>
      </c>
      <c r="G177" s="6">
        <v>801800000</v>
      </c>
      <c r="H177" s="4" cm="1">
        <f t="array" aca="1" ref="H177" ca="1">G177/INDIRECT("EUR!$B$48")</f>
        <v>934676401.2277391</v>
      </c>
      <c r="I177" s="9">
        <v>3320</v>
      </c>
      <c r="J177" s="11">
        <v>37260</v>
      </c>
      <c r="K177" s="12">
        <v>57.68</v>
      </c>
      <c r="L177" s="13">
        <v>1.4</v>
      </c>
      <c r="M177" s="72">
        <v>22</v>
      </c>
      <c r="N177" s="26">
        <f>LOG((D177+E177)/(F177+E177)+1,V$3)</f>
        <v>32.345628372013429</v>
      </c>
      <c r="O177" s="14">
        <f ca="1">LOG(I177*H177/J177^2,W$3)</f>
        <v>100.82198401643713</v>
      </c>
      <c r="P177" s="58">
        <f>LOG(K177/J177+1,X$3)</f>
        <v>61.583965361556388</v>
      </c>
      <c r="Q177" s="60">
        <f>LOG(L177/M177/J177+1,Y$3)</f>
        <v>28.328666036695505</v>
      </c>
      <c r="R177" s="14">
        <f ca="1">((N177-$V$6)*((V$8+W$8)/2/V$8)+(O177-$V$6)*((V$8+W$8)/2/W$8)+$V$6*2)/2</f>
        <v>72.739052560378724</v>
      </c>
      <c r="S177" s="58">
        <f ca="1">(R177*2+(P177-$V$6)*((Z$8*2+X$8)/3/X$8)+$V$6)/3</f>
        <v>76.660859306220559</v>
      </c>
      <c r="T177" s="59">
        <f ca="1">(R177*2+(Q177-$V$6)*((Z$8*2+Y$8)/3/Y$8)+$V$6)/3</f>
        <v>73.378708600955193</v>
      </c>
      <c r="U177" s="60">
        <f ca="1">(S177+T177)/2</f>
        <v>75.019783953587876</v>
      </c>
    </row>
    <row r="178" spans="1:21">
      <c r="A178" s="31" t="s">
        <v>294</v>
      </c>
      <c r="B178" s="29" t="s">
        <v>293</v>
      </c>
      <c r="C178" s="53">
        <v>2022</v>
      </c>
      <c r="D178" s="43"/>
      <c r="E178" s="44">
        <v>5377274805</v>
      </c>
      <c r="F178" s="44"/>
      <c r="G178" s="44">
        <v>18406500000</v>
      </c>
      <c r="H178" s="4" cm="1">
        <f t="array" aca="1" ref="H178" ca="1">G178/INDIRECT("EUR!$B$61")</f>
        <v>47214417.230176739</v>
      </c>
      <c r="I178" s="9">
        <v>1800</v>
      </c>
      <c r="J178" s="11">
        <v>35870</v>
      </c>
      <c r="K178" s="12">
        <v>14.98</v>
      </c>
      <c r="M178" s="72"/>
      <c r="N178" s="26">
        <f>LOG((D178+E178)/(F178+E178)+1,V$3)</f>
        <v>118.62563857863756</v>
      </c>
      <c r="O178" s="14">
        <f ca="1">LOG(I178*H178/J178^2,W$3)</f>
        <v>54.782672814249295</v>
      </c>
      <c r="P178" s="58">
        <f>LOG(K178/J178+1,X$3)</f>
        <v>16.6230592213779</v>
      </c>
      <c r="Q178" s="60">
        <v>0</v>
      </c>
      <c r="R178" s="14">
        <f ca="1">((N178-$V$6)*((V$8+W$8)/2/V$8)+(O178-$V$6)*((V$8+W$8)/2/W$8)+$V$6*2)/2</f>
        <v>78.760024682223616</v>
      </c>
      <c r="S178" s="58">
        <f ca="1">(R178*2+(P178-$V$6)*((Z$8*2+X$8)/3/X$8)+$V$6)/3</f>
        <v>74.629683182766101</v>
      </c>
      <c r="T178" s="59">
        <f ca="1">(R178*2+(Q178-$V$6)*((Z$8*2+Y$8)/3/Y$8)+$V$6)/3</f>
        <v>74.053816907277962</v>
      </c>
      <c r="U178" s="60">
        <f ca="1">(S178+T178)/2</f>
        <v>74.341750045022025</v>
      </c>
    </row>
    <row r="179" spans="1:21">
      <c r="A179" s="79" t="s">
        <v>15</v>
      </c>
      <c r="B179" s="78" t="s">
        <v>6</v>
      </c>
      <c r="C179" s="53">
        <v>2023</v>
      </c>
      <c r="D179" s="20">
        <v>1397000</v>
      </c>
      <c r="E179" s="6">
        <v>90199000</v>
      </c>
      <c r="F179" s="6">
        <v>310617000</v>
      </c>
      <c r="G179" s="6">
        <v>636381000</v>
      </c>
      <c r="H179" s="4" cm="1">
        <f t="array" aca="1" ref="H179" ca="1">G179/INDIRECT("EUR!$B$48")</f>
        <v>741843730.21914423</v>
      </c>
      <c r="I179" s="9">
        <v>2940</v>
      </c>
      <c r="J179" s="11">
        <v>33985</v>
      </c>
      <c r="K179" s="12">
        <v>41.21</v>
      </c>
      <c r="L179" s="13">
        <v>1.7</v>
      </c>
      <c r="M179" s="77">
        <v>26</v>
      </c>
      <c r="N179" s="57">
        <f>LOG((D179+E179)/(F179+E179)+1,V$3)</f>
        <v>35.223015066497119</v>
      </c>
      <c r="O179" s="14">
        <f ca="1">LOG(I179*H179/J179^2,W$3)</f>
        <v>98.61764063454487</v>
      </c>
      <c r="P179" s="58">
        <f>LOG(K179/J179+1,X$3)</f>
        <v>48.247336859855629</v>
      </c>
      <c r="Q179" s="60">
        <f>LOG(L179/M179/J179+1,Y$3)</f>
        <v>31.911841963452012</v>
      </c>
      <c r="R179" s="14">
        <f ca="1">((N179-$V$6)*((V$8+W$8)/2/V$8)+(O179-$V$6)*((V$8+W$8)/2/W$8)+$V$6*2)/2</f>
        <v>72.512445397133774</v>
      </c>
      <c r="S179" s="58">
        <f ca="1">(R179*2+(P179-$V$6)*((Z$8*2+X$8)/3/X$8)+$V$6)/3</f>
        <v>74.716629601912004</v>
      </c>
      <c r="T179" s="59">
        <f ca="1">(R179*2+(Q179-$V$6)*((Z$8*2+Y$8)/3/Y$8)+$V$6)/3</f>
        <v>73.649957423658762</v>
      </c>
      <c r="U179" s="60">
        <f ca="1">(S179+T179)/2</f>
        <v>74.183293512785383</v>
      </c>
    </row>
    <row r="180" spans="1:21">
      <c r="A180" s="31" t="s">
        <v>321</v>
      </c>
      <c r="B180" s="29" t="s">
        <v>348</v>
      </c>
      <c r="C180" s="53">
        <v>2020</v>
      </c>
      <c r="D180" s="21"/>
      <c r="E180" s="7">
        <v>257060000</v>
      </c>
      <c r="F180" s="7">
        <v>22040000</v>
      </c>
      <c r="G180" s="7">
        <v>356500000</v>
      </c>
      <c r="H180" s="4">
        <f>G180</f>
        <v>356500000</v>
      </c>
      <c r="I180" s="9">
        <v>225</v>
      </c>
      <c r="J180" s="11">
        <v>37000</v>
      </c>
      <c r="K180" s="12">
        <v>12.66</v>
      </c>
      <c r="M180" s="77"/>
      <c r="N180" s="57">
        <f>LOG((D180+E180)/(F180+E180)+1,V$3)</f>
        <v>111.73129051803888</v>
      </c>
      <c r="O180" s="14">
        <f>LOG(I180*H180/J180^2,W$3)</f>
        <v>53.215976038504003</v>
      </c>
      <c r="P180" s="58">
        <f>LOG(K180/J180+1,X$3)</f>
        <v>13.620055495331137</v>
      </c>
      <c r="Q180" s="60">
        <v>0</v>
      </c>
      <c r="R180" s="14">
        <f ca="1">((N180-$V$6)*((V$8+W$8)/2/V$8)+(O180-$V$6)*((V$8+W$8)/2/W$8)+$V$6*2)/2</f>
        <v>74.927495139958324</v>
      </c>
      <c r="S180" s="58">
        <f ca="1">(R180*2+(P180-$V$6)*((Z$8*2+X$8)/3/X$8)+$V$6)/3</f>
        <v>71.67089870269767</v>
      </c>
      <c r="T180" s="59">
        <f ca="1">(R180*2+(Q180-$V$6)*((Z$8*2+Y$8)/3/Y$8)+$V$6)/3</f>
        <v>71.49879721243444</v>
      </c>
      <c r="U180" s="60">
        <f ca="1">(S180+T180)/2</f>
        <v>71.584847957566055</v>
      </c>
    </row>
    <row r="181" spans="1:21">
      <c r="A181" s="79" t="s">
        <v>15</v>
      </c>
      <c r="B181" s="78" t="s">
        <v>92</v>
      </c>
      <c r="C181" s="53">
        <v>2023</v>
      </c>
      <c r="D181" s="20">
        <v>655000</v>
      </c>
      <c r="E181" s="6">
        <v>22578000</v>
      </c>
      <c r="F181" s="6">
        <v>136722000</v>
      </c>
      <c r="G181" s="6">
        <v>216104000</v>
      </c>
      <c r="H181" s="4" cm="1">
        <f t="array" aca="1" ref="H181" ca="1">G181/INDIRECT("EUR!$B$48")</f>
        <v>251917322.28850004</v>
      </c>
      <c r="I181" s="9">
        <v>880</v>
      </c>
      <c r="J181" s="11">
        <v>12480</v>
      </c>
      <c r="K181" s="12">
        <v>8.6999999999999993</v>
      </c>
      <c r="L181" s="13">
        <v>1.8</v>
      </c>
      <c r="M181" s="77">
        <v>28</v>
      </c>
      <c r="N181" s="57">
        <f>LOG((D181+E181)/(F181+E181)+1,V$3)</f>
        <v>23.299385569500103</v>
      </c>
      <c r="O181" s="14">
        <f ca="1">LOG(I181*H181/J181^2,W$3)</f>
        <v>94.921872720078639</v>
      </c>
      <c r="P181" s="58">
        <f>LOG(K181/J181+1,X$3)</f>
        <v>27.744347731987641</v>
      </c>
      <c r="Q181" s="60">
        <f>LOG(L181/M181/J181+1,Y$3)</f>
        <v>85.440299304449937</v>
      </c>
      <c r="R181" s="14">
        <f ca="1">((N181-$V$6)*((V$8+W$8)/2/V$8)+(O181-$V$6)*((V$8+W$8)/2/W$8)+$V$6*2)/2</f>
        <v>65.254077323419622</v>
      </c>
      <c r="S181" s="58">
        <f ca="1">(R181*2+(P181-$V$6)*((Z$8*2+X$8)/3/X$8)+$V$6)/3</f>
        <v>67.121016010949859</v>
      </c>
      <c r="T181" s="59">
        <f ca="1">(R181*2+(Q181-$V$6)*((Z$8*2+Y$8)/3/Y$8)+$V$6)/3</f>
        <v>75.120016171444647</v>
      </c>
      <c r="U181" s="60">
        <f ca="1">(S181+T181)/2</f>
        <v>71.12051609119726</v>
      </c>
    </row>
    <row r="182" spans="1:21">
      <c r="A182" s="31" t="s">
        <v>298</v>
      </c>
      <c r="B182" s="29" t="s">
        <v>297</v>
      </c>
      <c r="C182" s="53">
        <v>2023</v>
      </c>
      <c r="D182" s="21"/>
      <c r="E182" s="7">
        <v>9994324.3000000007</v>
      </c>
      <c r="F182" s="7"/>
      <c r="G182" s="7">
        <v>21431000.629999999</v>
      </c>
      <c r="H182" s="4">
        <f>G182</f>
        <v>21431000.629999999</v>
      </c>
      <c r="I182" s="9">
        <v>7900</v>
      </c>
      <c r="J182" s="11">
        <v>72480</v>
      </c>
      <c r="K182" s="12">
        <v>10.83</v>
      </c>
      <c r="M182" s="77"/>
      <c r="N182" s="57">
        <f>LOG((D182+E182)/(F182+E182)+1,V$3)</f>
        <v>118.62563857863756</v>
      </c>
      <c r="O182" s="14">
        <f>LOG(I182*H182/J182^2,W$3)</f>
        <v>45.401260103736</v>
      </c>
      <c r="P182" s="58">
        <f>LOG(K182/J182+1,X$3)</f>
        <v>5.9483842112772329</v>
      </c>
      <c r="Q182" s="60">
        <v>0</v>
      </c>
      <c r="R182" s="14">
        <f ca="1">((N182-$V$6)*((V$8+W$8)/2/V$8)+(O182-$V$6)*((V$8+W$8)/2/W$8)+$V$6*2)/2</f>
        <v>72.766177108469009</v>
      </c>
      <c r="S182" s="58">
        <f ca="1">(R182*2+(P182-$V$6)*((Z$8*2+X$8)/3/X$8)+$V$6)/3</f>
        <v>69.198535877520953</v>
      </c>
      <c r="T182" s="59">
        <f ca="1">(R182*2+(Q182-$V$6)*((Z$8*2+Y$8)/3/Y$8)+$V$6)/3</f>
        <v>70.057918524774891</v>
      </c>
      <c r="U182" s="60">
        <f ca="1">(S182+T182)/2</f>
        <v>69.628227201147922</v>
      </c>
    </row>
    <row r="183" spans="1:21">
      <c r="A183" s="79" t="s">
        <v>14</v>
      </c>
      <c r="B183" s="78" t="s">
        <v>16</v>
      </c>
      <c r="C183" s="53">
        <v>2023</v>
      </c>
      <c r="D183" s="21">
        <v>5500000</v>
      </c>
      <c r="E183" s="7">
        <v>12600000</v>
      </c>
      <c r="F183" s="7">
        <v>219892056</v>
      </c>
      <c r="G183" s="7">
        <v>291098453</v>
      </c>
      <c r="H183" s="4">
        <f>G183</f>
        <v>291098453</v>
      </c>
      <c r="I183" s="9">
        <v>689</v>
      </c>
      <c r="J183" s="11">
        <v>15107</v>
      </c>
      <c r="K183" s="12">
        <v>1.68</v>
      </c>
      <c r="L183" s="13">
        <v>1.4</v>
      </c>
      <c r="M183" s="77">
        <v>10</v>
      </c>
      <c r="N183" s="26">
        <f>LOG((D183+E183)/(F183+E183)+1,V$3)</f>
        <v>12.830461151711727</v>
      </c>
      <c r="O183" s="14">
        <f>LOG(I183*H183/J183^2,W$3)</f>
        <v>88.618187822737184</v>
      </c>
      <c r="P183" s="58">
        <f>LOG(K183/J183+1,X$3)</f>
        <v>4.427189276890128</v>
      </c>
      <c r="Q183" s="60">
        <f>LOG(L183/M183/J183+1,Y$3)</f>
        <v>153.71341997358601</v>
      </c>
      <c r="R183" s="14">
        <f ca="1">((N183-$V$6)*((V$8+W$8)/2/V$8)+(O183-$V$6)*((V$8+W$8)/2/W$8)+$V$6*2)/2</f>
        <v>56.92695101960846</v>
      </c>
      <c r="S183" s="58">
        <f ca="1">(R183*2+(P183-$V$6)*((Z$8*2+X$8)/3/X$8)+$V$6)/3</f>
        <v>58.434521620518694</v>
      </c>
      <c r="T183" s="59">
        <f ca="1">(R183*2+(Q183-$V$6)*((Z$8*2+Y$8)/3/Y$8)+$V$6)/3</f>
        <v>77.61540487496616</v>
      </c>
      <c r="U183" s="60">
        <f ca="1">(S183+T183)/2</f>
        <v>68.02496324774242</v>
      </c>
    </row>
    <row r="184" spans="1:21">
      <c r="A184" s="79" t="s">
        <v>15</v>
      </c>
      <c r="B184" s="78" t="s">
        <v>96</v>
      </c>
      <c r="C184" s="53">
        <v>2022</v>
      </c>
      <c r="D184" s="20">
        <v>5800000</v>
      </c>
      <c r="E184" s="6">
        <v>113800000</v>
      </c>
      <c r="F184" s="6">
        <v>432100000</v>
      </c>
      <c r="G184" s="6">
        <v>554000000</v>
      </c>
      <c r="H184" s="4" cm="1">
        <f t="array" aca="1" ref="H184" ca="1">G184/INDIRECT("EUR!$B$48")</f>
        <v>645810334.59736526</v>
      </c>
      <c r="I184" s="9">
        <v>3255</v>
      </c>
      <c r="J184" s="11">
        <v>151840</v>
      </c>
      <c r="K184" s="12">
        <v>4.3600000000000003</v>
      </c>
      <c r="L184" s="13">
        <v>1.4</v>
      </c>
      <c r="M184" s="77">
        <v>16</v>
      </c>
      <c r="N184" s="57">
        <f>LOG((D184+E184)/(F184+E184)+1,V$3)</f>
        <v>33.903441085924761</v>
      </c>
      <c r="O184" s="14">
        <f ca="1">LOG(I184*H184/J184^2,W$3)</f>
        <v>58.996968440844476</v>
      </c>
      <c r="P184" s="58">
        <f>LOG(K184/J184+1,X$3)</f>
        <v>1.143181646877597</v>
      </c>
      <c r="Q184" s="60">
        <f>LOG(L184/M184/J184+1,Y$3)</f>
        <v>9.558411513356079</v>
      </c>
      <c r="R184" s="14">
        <f ca="1">((N184-$V$6)*((V$8+W$8)/2/V$8)+(O184-$V$6)*((V$8+W$8)/2/W$8)+$V$6*2)/2</f>
        <v>46.65657372886821</v>
      </c>
      <c r="S184" s="58">
        <f ca="1">(R184*2+(P184-$V$6)*((Z$8*2+X$8)/3/X$8)+$V$6)/3</f>
        <v>51.146056643413459</v>
      </c>
      <c r="T184" s="59">
        <f ca="1">(R184*2+(Q184-$V$6)*((Z$8*2+Y$8)/3/Y$8)+$V$6)/3</f>
        <v>53.778089726246662</v>
      </c>
      <c r="U184" s="60">
        <f ca="1">(S184+T184)/2</f>
        <v>52.462073184830061</v>
      </c>
    </row>
  </sheetData>
  <scenarios current="0">
    <scenario name="0" count="1" user="Anto" comment="创建者 Anto 日期 4/4/2024">
      <inputCells r="W3" val="1.17542306466173" numFmtId="185"/>
    </scenario>
  </scenarios>
  <sortState xmlns:xlrd2="http://schemas.microsoft.com/office/spreadsheetml/2017/richdata2" ref="A1:U79">
    <sortCondition descending="1" ref="U1:U79"/>
  </sortState>
  <mergeCells count="4">
    <mergeCell ref="V2:Y2"/>
    <mergeCell ref="V4:AC4"/>
    <mergeCell ref="V7:AC7"/>
    <mergeCell ref="V6:AC6"/>
  </mergeCells>
  <phoneticPr fontId="1" type="noConversion"/>
  <conditionalFormatting sqref="N1:N154 N185:N1048576">
    <cfRule type="cellIs" priority="17" operator="greaterThan">
      <formula>"V5+V8*3"</formula>
    </cfRule>
  </conditionalFormatting>
  <conditionalFormatting sqref="N155:N156">
    <cfRule type="cellIs" priority="16" operator="greaterThan">
      <formula>"V5+V8*3"</formula>
    </cfRule>
  </conditionalFormatting>
  <conditionalFormatting sqref="N157:N159">
    <cfRule type="cellIs" priority="15" operator="greaterThan">
      <formula>"V5+V8*3"</formula>
    </cfRule>
  </conditionalFormatting>
  <conditionalFormatting sqref="N160:N165">
    <cfRule type="cellIs" priority="14" operator="greaterThan">
      <formula>"V5+V8*3"</formula>
    </cfRule>
  </conditionalFormatting>
  <conditionalFormatting sqref="N166">
    <cfRule type="cellIs" priority="12" operator="greaterThan">
      <formula>"V5+V8*3"</formula>
    </cfRule>
  </conditionalFormatting>
  <conditionalFormatting sqref="N167">
    <cfRule type="cellIs" priority="11" operator="greaterThan">
      <formula>"V5+V8*3"</formula>
    </cfRule>
  </conditionalFormatting>
  <conditionalFormatting sqref="N168">
    <cfRule type="cellIs" priority="10" operator="greaterThan">
      <formula>"V5+V8*3"</formula>
    </cfRule>
  </conditionalFormatting>
  <conditionalFormatting sqref="N169:N173">
    <cfRule type="cellIs" priority="9" operator="greaterThan">
      <formula>"V5+V8*3"</formula>
    </cfRule>
  </conditionalFormatting>
  <conditionalFormatting sqref="N174">
    <cfRule type="cellIs" priority="8" operator="greaterThan">
      <formula>"V5+V8*3"</formula>
    </cfRule>
  </conditionalFormatting>
  <conditionalFormatting sqref="N175:N176">
    <cfRule type="cellIs" priority="6" operator="greaterThan">
      <formula>"V5+V8*3"</formula>
    </cfRule>
  </conditionalFormatting>
  <conditionalFormatting sqref="N177">
    <cfRule type="cellIs" priority="5" operator="greaterThan">
      <formula>"V5+V8*3"</formula>
    </cfRule>
  </conditionalFormatting>
  <conditionalFormatting sqref="N178">
    <cfRule type="cellIs" priority="4" operator="greaterThan">
      <formula>"V5+V8*3"</formula>
    </cfRule>
  </conditionalFormatting>
  <conditionalFormatting sqref="N179:N182">
    <cfRule type="cellIs" priority="3" operator="greaterThan">
      <formula>"V5+V8*3"</formula>
    </cfRule>
  </conditionalFormatting>
  <conditionalFormatting sqref="N183">
    <cfRule type="cellIs" priority="2" operator="greaterThan">
      <formula>"V5+V8*3"</formula>
    </cfRule>
  </conditionalFormatting>
  <conditionalFormatting sqref="N184">
    <cfRule type="cellIs" priority="1" operator="greaterThan">
      <formula>"V5+V8*3"</formula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6EA9-6100-4B2B-A460-4AE93F42605B}">
  <dimension ref="A1:B163"/>
  <sheetViews>
    <sheetView workbookViewId="0">
      <selection activeCell="B28" sqref="B28"/>
    </sheetView>
  </sheetViews>
  <sheetFormatPr defaultRowHeight="14.15"/>
  <cols>
    <col min="1" max="1" width="8.28515625" bestFit="1" customWidth="1"/>
    <col min="2" max="2" width="12.28515625" bestFit="1" customWidth="1"/>
  </cols>
  <sheetData>
    <row r="1" spans="1:2">
      <c r="A1" t="s">
        <v>100</v>
      </c>
      <c r="B1" t="s">
        <v>101</v>
      </c>
    </row>
    <row r="2" spans="1:2">
      <c r="A2" t="s">
        <v>103</v>
      </c>
      <c r="B2" s="16">
        <v>1</v>
      </c>
    </row>
    <row r="3" spans="1:2">
      <c r="A3" t="s">
        <v>104</v>
      </c>
      <c r="B3" s="16">
        <v>3.9846180000000002</v>
      </c>
    </row>
    <row r="4" spans="1:2">
      <c r="A4" t="s">
        <v>105</v>
      </c>
      <c r="B4" s="16">
        <v>77.262889999999999</v>
      </c>
    </row>
    <row r="5" spans="1:2">
      <c r="A5" t="s">
        <v>106</v>
      </c>
      <c r="B5" s="16">
        <v>102.324922</v>
      </c>
    </row>
    <row r="6" spans="1:2">
      <c r="A6" t="s">
        <v>107</v>
      </c>
      <c r="B6" s="16">
        <v>421.04401799999999</v>
      </c>
    </row>
    <row r="7" spans="1:2">
      <c r="A7" t="s">
        <v>108</v>
      </c>
      <c r="B7" s="16">
        <v>1.9421280000000001</v>
      </c>
    </row>
    <row r="8" spans="1:2">
      <c r="A8" t="s">
        <v>109</v>
      </c>
      <c r="B8" s="16">
        <v>915.79780200000005</v>
      </c>
    </row>
    <row r="9" spans="1:2">
      <c r="A9" t="s">
        <v>110</v>
      </c>
      <c r="B9" s="16">
        <v>937.70083499999998</v>
      </c>
    </row>
    <row r="10" spans="1:2">
      <c r="A10" t="s">
        <v>111</v>
      </c>
      <c r="B10" s="16">
        <v>1.644401</v>
      </c>
    </row>
    <row r="11" spans="1:2">
      <c r="A11" t="s">
        <v>112</v>
      </c>
      <c r="B11" s="16">
        <v>1.9421280000000001</v>
      </c>
    </row>
    <row r="12" spans="1:2">
      <c r="A12" t="s">
        <v>113</v>
      </c>
      <c r="B12" s="16">
        <v>1.8423659999999999</v>
      </c>
    </row>
    <row r="13" spans="1:2">
      <c r="A13" t="s">
        <v>114</v>
      </c>
      <c r="B13" s="16">
        <v>1.95583</v>
      </c>
    </row>
    <row r="14" spans="1:2">
      <c r="A14" t="s">
        <v>115</v>
      </c>
      <c r="B14" s="16">
        <v>2.1699760000000001</v>
      </c>
    </row>
    <row r="15" spans="1:2">
      <c r="A15" t="s">
        <v>116</v>
      </c>
      <c r="B15" s="16">
        <v>119.092297</v>
      </c>
    </row>
    <row r="16" spans="1:2">
      <c r="A16" t="s">
        <v>117</v>
      </c>
      <c r="B16" s="16">
        <v>1.95583</v>
      </c>
    </row>
    <row r="17" spans="1:2">
      <c r="A17" t="s">
        <v>118</v>
      </c>
      <c r="B17" s="16">
        <v>0.40795500000000001</v>
      </c>
    </row>
    <row r="18" spans="1:2">
      <c r="A18" t="s">
        <v>119</v>
      </c>
      <c r="B18" s="16">
        <v>3098.1808179999998</v>
      </c>
    </row>
    <row r="19" spans="1:2">
      <c r="A19" t="s">
        <v>120</v>
      </c>
      <c r="B19" s="16">
        <v>1.0849880000000001</v>
      </c>
    </row>
    <row r="20" spans="1:2">
      <c r="A20" t="s">
        <v>121</v>
      </c>
      <c r="B20" s="16">
        <v>1.462458</v>
      </c>
    </row>
    <row r="21" spans="1:2">
      <c r="A21" t="s">
        <v>122</v>
      </c>
      <c r="B21" s="16">
        <v>7.4910519999999998</v>
      </c>
    </row>
    <row r="22" spans="1:2">
      <c r="A22" t="s">
        <v>123</v>
      </c>
      <c r="B22" s="16">
        <v>5.4774500000000002</v>
      </c>
    </row>
    <row r="23" spans="1:2">
      <c r="A23" t="s">
        <v>124</v>
      </c>
      <c r="B23" s="16">
        <v>1.0849880000000001</v>
      </c>
    </row>
    <row r="24" spans="1:2">
      <c r="A24" t="s">
        <v>125</v>
      </c>
      <c r="B24" s="16">
        <v>90.253564999999995</v>
      </c>
    </row>
    <row r="25" spans="1:2">
      <c r="A25" t="s">
        <v>126</v>
      </c>
      <c r="B25" s="16">
        <v>14.773529999999999</v>
      </c>
    </row>
    <row r="26" spans="1:2">
      <c r="A26" t="s">
        <v>127</v>
      </c>
      <c r="B26" s="16">
        <v>3.5328529999999998</v>
      </c>
    </row>
    <row r="27" spans="1:2">
      <c r="A27" t="s">
        <v>128</v>
      </c>
      <c r="B27" s="16">
        <v>2.1699760000000001</v>
      </c>
    </row>
    <row r="28" spans="1:2">
      <c r="A28" t="s">
        <v>129</v>
      </c>
      <c r="B28" s="16">
        <v>1.4732879999999999</v>
      </c>
    </row>
    <row r="29" spans="1:2">
      <c r="A29" t="s">
        <v>130</v>
      </c>
      <c r="B29" s="16">
        <v>2998.3153149999998</v>
      </c>
    </row>
    <row r="30" spans="1:2">
      <c r="A30" t="s">
        <v>131</v>
      </c>
      <c r="B30" s="16">
        <v>0.98245400000000005</v>
      </c>
    </row>
    <row r="31" spans="1:2">
      <c r="A31" t="s">
        <v>132</v>
      </c>
      <c r="B31" s="16">
        <v>1026.134327</v>
      </c>
    </row>
    <row r="32" spans="1:2">
      <c r="A32" t="s">
        <v>133</v>
      </c>
      <c r="B32" s="16">
        <v>7.8492170000000003</v>
      </c>
    </row>
    <row r="33" spans="1:2">
      <c r="A33" t="s">
        <v>134</v>
      </c>
      <c r="B33" s="16">
        <v>4068.487936</v>
      </c>
    </row>
    <row r="34" spans="1:2">
      <c r="A34" t="s">
        <v>135</v>
      </c>
      <c r="B34" s="16">
        <v>548.42974000000004</v>
      </c>
    </row>
    <row r="35" spans="1:2">
      <c r="A35" t="s">
        <v>136</v>
      </c>
      <c r="B35" s="16">
        <v>26.039711</v>
      </c>
    </row>
    <row r="36" spans="1:2">
      <c r="A36" t="s">
        <v>137</v>
      </c>
      <c r="B36" s="16">
        <v>110.265</v>
      </c>
    </row>
    <row r="37" spans="1:2">
      <c r="A37" t="s">
        <v>138</v>
      </c>
      <c r="B37" s="16">
        <v>25.340167000000001</v>
      </c>
    </row>
    <row r="38" spans="1:2">
      <c r="A38" t="s">
        <v>139</v>
      </c>
      <c r="B38" s="16">
        <v>192.825143</v>
      </c>
    </row>
    <row r="39" spans="1:2">
      <c r="A39" t="s">
        <v>140</v>
      </c>
      <c r="B39" s="16">
        <v>7.4597569999999997</v>
      </c>
    </row>
    <row r="40" spans="1:2">
      <c r="A40" t="s">
        <v>141</v>
      </c>
      <c r="B40" s="16">
        <v>64.108722</v>
      </c>
    </row>
    <row r="41" spans="1:2">
      <c r="A41" t="s">
        <v>142</v>
      </c>
      <c r="B41" s="16">
        <v>145.765849</v>
      </c>
    </row>
    <row r="42" spans="1:2">
      <c r="A42" t="s">
        <v>143</v>
      </c>
      <c r="B42" s="16">
        <v>51.588574999999999</v>
      </c>
    </row>
    <row r="43" spans="1:2">
      <c r="A43" t="s">
        <v>144</v>
      </c>
      <c r="B43" s="16">
        <v>16.274819000000001</v>
      </c>
    </row>
    <row r="44" spans="1:2">
      <c r="A44" t="s">
        <v>145</v>
      </c>
      <c r="B44" s="16">
        <v>61.776684000000003</v>
      </c>
    </row>
    <row r="45" spans="1:2">
      <c r="A45" t="s">
        <v>146</v>
      </c>
      <c r="B45" s="16">
        <v>2.430164</v>
      </c>
    </row>
    <row r="46" spans="1:2">
      <c r="A46" t="s">
        <v>147</v>
      </c>
      <c r="B46" s="16">
        <v>0.85783699999999996</v>
      </c>
    </row>
    <row r="47" spans="1:2">
      <c r="A47" t="s">
        <v>148</v>
      </c>
      <c r="B47" s="16">
        <v>7.4597569999999997</v>
      </c>
    </row>
    <row r="48" spans="1:2">
      <c r="A48" t="s">
        <v>149</v>
      </c>
      <c r="B48" s="16">
        <v>0.85783699999999996</v>
      </c>
    </row>
    <row r="49" spans="1:2">
      <c r="A49" t="s">
        <v>150</v>
      </c>
      <c r="B49" s="16">
        <v>2.8971330000000002</v>
      </c>
    </row>
    <row r="50" spans="1:2">
      <c r="A50" t="s">
        <v>151</v>
      </c>
      <c r="B50" s="16">
        <v>0.85783699999999996</v>
      </c>
    </row>
    <row r="51" spans="1:2">
      <c r="A51" t="s">
        <v>152</v>
      </c>
      <c r="B51" s="16">
        <v>14.599601</v>
      </c>
    </row>
    <row r="52" spans="1:2">
      <c r="A52" t="s">
        <v>153</v>
      </c>
      <c r="B52" s="16">
        <v>0.85783699999999996</v>
      </c>
    </row>
    <row r="53" spans="1:2">
      <c r="A53" t="s">
        <v>154</v>
      </c>
      <c r="B53" s="16">
        <v>70.734289000000004</v>
      </c>
    </row>
    <row r="54" spans="1:2">
      <c r="A54" t="s">
        <v>155</v>
      </c>
      <c r="B54" s="16">
        <v>9290.5992229999993</v>
      </c>
    </row>
    <row r="55" spans="1:2">
      <c r="A55" t="s">
        <v>156</v>
      </c>
      <c r="B55" s="16">
        <v>8.4338490000000004</v>
      </c>
    </row>
    <row r="56" spans="1:2">
      <c r="A56" t="s">
        <v>157</v>
      </c>
      <c r="B56" s="16">
        <v>226.55752200000001</v>
      </c>
    </row>
    <row r="57" spans="1:2">
      <c r="A57" t="s">
        <v>158</v>
      </c>
      <c r="B57" s="16">
        <v>8.4965630000000001</v>
      </c>
    </row>
    <row r="58" spans="1:2">
      <c r="A58" t="s">
        <v>159</v>
      </c>
      <c r="B58" s="16">
        <v>26.730243999999999</v>
      </c>
    </row>
    <row r="59" spans="1:2">
      <c r="A59" t="s">
        <v>160</v>
      </c>
      <c r="B59" s="16">
        <v>7.5345000000000004</v>
      </c>
    </row>
    <row r="60" spans="1:2">
      <c r="A60" t="s">
        <v>161</v>
      </c>
      <c r="B60" s="16">
        <v>143.82584299999999</v>
      </c>
    </row>
    <row r="61" spans="1:2">
      <c r="A61" t="s">
        <v>162</v>
      </c>
      <c r="B61" s="16">
        <v>389.84914099999997</v>
      </c>
    </row>
    <row r="62" spans="1:2">
      <c r="A62" t="s">
        <v>163</v>
      </c>
      <c r="B62" s="16">
        <v>17176.756647999999</v>
      </c>
    </row>
    <row r="63" spans="1:2">
      <c r="A63" t="s">
        <v>164</v>
      </c>
      <c r="B63" s="16">
        <v>4.0043769999999999</v>
      </c>
    </row>
    <row r="64" spans="1:2">
      <c r="A64" t="s">
        <v>165</v>
      </c>
      <c r="B64" s="16">
        <v>0.85783699999999996</v>
      </c>
    </row>
    <row r="65" spans="1:2">
      <c r="A65" t="s">
        <v>166</v>
      </c>
      <c r="B65" s="16">
        <v>90.25367</v>
      </c>
    </row>
    <row r="66" spans="1:2">
      <c r="A66" t="s">
        <v>167</v>
      </c>
      <c r="B66" s="16">
        <v>1422.2777779999999</v>
      </c>
    </row>
    <row r="67" spans="1:2">
      <c r="A67" t="s">
        <v>168</v>
      </c>
      <c r="B67" s="16">
        <v>46005.879095999997</v>
      </c>
    </row>
    <row r="68" spans="1:2">
      <c r="A68" t="s">
        <v>169</v>
      </c>
      <c r="B68" s="16">
        <v>150.306128</v>
      </c>
    </row>
    <row r="69" spans="1:2">
      <c r="A69" t="s">
        <v>170</v>
      </c>
      <c r="B69" s="16">
        <v>0.85783699999999996</v>
      </c>
    </row>
    <row r="70" spans="1:2">
      <c r="A70" t="s">
        <v>171</v>
      </c>
      <c r="B70" s="16">
        <v>166.39955900000001</v>
      </c>
    </row>
    <row r="71" spans="1:2">
      <c r="A71" t="s">
        <v>172</v>
      </c>
      <c r="B71" s="16">
        <v>0.76925600000000005</v>
      </c>
    </row>
    <row r="72" spans="1:2">
      <c r="A72" t="s">
        <v>173</v>
      </c>
      <c r="B72" s="16">
        <v>164.70564200000001</v>
      </c>
    </row>
    <row r="73" spans="1:2">
      <c r="A73" t="s">
        <v>174</v>
      </c>
      <c r="B73" s="16">
        <v>141.00012599999999</v>
      </c>
    </row>
    <row r="74" spans="1:2">
      <c r="A74" t="s">
        <v>175</v>
      </c>
      <c r="B74" s="16">
        <v>96.579271000000006</v>
      </c>
    </row>
    <row r="75" spans="1:2">
      <c r="A75" t="s">
        <v>176</v>
      </c>
      <c r="B75" s="16">
        <v>4379.1184210000001</v>
      </c>
    </row>
    <row r="76" spans="1:2">
      <c r="A76" t="s">
        <v>177</v>
      </c>
      <c r="B76" s="16">
        <v>1.6444000000000001</v>
      </c>
    </row>
    <row r="77" spans="1:2">
      <c r="A77" t="s">
        <v>178</v>
      </c>
      <c r="B77" s="16">
        <v>491.96775000000002</v>
      </c>
    </row>
    <row r="78" spans="1:2">
      <c r="A78" t="s">
        <v>179</v>
      </c>
      <c r="B78" s="16">
        <v>1468.049767</v>
      </c>
    </row>
    <row r="79" spans="1:2">
      <c r="A79" t="s">
        <v>180</v>
      </c>
      <c r="B79" s="16">
        <v>0.33319799999999999</v>
      </c>
    </row>
    <row r="80" spans="1:2">
      <c r="A80" t="s">
        <v>181</v>
      </c>
      <c r="B80" s="16">
        <v>0.90415599999999996</v>
      </c>
    </row>
    <row r="81" spans="1:2">
      <c r="A81" t="s">
        <v>182</v>
      </c>
      <c r="B81" s="16">
        <v>483.40628199999998</v>
      </c>
    </row>
    <row r="82" spans="1:2">
      <c r="A82" t="s">
        <v>183</v>
      </c>
      <c r="B82" s="16">
        <v>22563.971181000001</v>
      </c>
    </row>
    <row r="83" spans="1:2">
      <c r="A83" t="s">
        <v>184</v>
      </c>
      <c r="B83" s="16">
        <v>97106.421432999996</v>
      </c>
    </row>
    <row r="84" spans="1:2">
      <c r="A84" t="s">
        <v>185</v>
      </c>
      <c r="B84" s="16">
        <v>323.84050300000001</v>
      </c>
    </row>
    <row r="85" spans="1:2">
      <c r="A85" t="s">
        <v>186</v>
      </c>
      <c r="B85" s="16">
        <v>209.97370699999999</v>
      </c>
    </row>
    <row r="86" spans="1:2">
      <c r="A86" t="s">
        <v>187</v>
      </c>
      <c r="B86" s="16">
        <v>20.223078999999998</v>
      </c>
    </row>
    <row r="87" spans="1:2">
      <c r="A87" t="s">
        <v>188</v>
      </c>
      <c r="B87" s="16">
        <v>5.237438</v>
      </c>
    </row>
    <row r="88" spans="1:2">
      <c r="A88" t="s">
        <v>189</v>
      </c>
      <c r="B88" s="16">
        <v>10.879269000000001</v>
      </c>
    </row>
    <row r="89" spans="1:2">
      <c r="A89" t="s">
        <v>190</v>
      </c>
      <c r="B89" s="16">
        <v>19.134356</v>
      </c>
    </row>
    <row r="90" spans="1:2">
      <c r="A90" t="s">
        <v>191</v>
      </c>
      <c r="B90" s="16">
        <v>4688.3670590000002</v>
      </c>
    </row>
    <row r="91" spans="1:2">
      <c r="A91" t="s">
        <v>192</v>
      </c>
      <c r="B91" s="16">
        <v>61.494999999999997</v>
      </c>
    </row>
    <row r="92" spans="1:2">
      <c r="A92" t="s">
        <v>193</v>
      </c>
      <c r="B92" s="16">
        <v>2737.3456379999998</v>
      </c>
    </row>
    <row r="93" spans="1:2">
      <c r="A93" t="s">
        <v>194</v>
      </c>
      <c r="B93" s="16">
        <v>3680.0858579999999</v>
      </c>
    </row>
    <row r="94" spans="1:2">
      <c r="A94" t="s">
        <v>195</v>
      </c>
      <c r="B94" s="16">
        <v>8.7514400000000006</v>
      </c>
    </row>
    <row r="95" spans="1:2">
      <c r="A95" t="s">
        <v>196</v>
      </c>
      <c r="B95" s="16">
        <v>43.004652</v>
      </c>
    </row>
    <row r="96" spans="1:2">
      <c r="A96" t="s">
        <v>197</v>
      </c>
      <c r="B96" s="16">
        <v>49.800773</v>
      </c>
    </row>
    <row r="97" spans="1:2">
      <c r="A97" t="s">
        <v>198</v>
      </c>
      <c r="B97" s="16">
        <v>16.706143999999998</v>
      </c>
    </row>
    <row r="98" spans="1:2">
      <c r="A98" t="s">
        <v>199</v>
      </c>
      <c r="B98" s="16">
        <v>1891.2103729999999</v>
      </c>
    </row>
    <row r="99" spans="1:2">
      <c r="A99" t="s">
        <v>200</v>
      </c>
      <c r="B99" s="16">
        <v>17.742307</v>
      </c>
    </row>
    <row r="100" spans="1:2">
      <c r="A100" t="s">
        <v>201</v>
      </c>
      <c r="B100" s="16">
        <v>5.1506100000000004</v>
      </c>
    </row>
    <row r="101" spans="1:2">
      <c r="A101" t="s">
        <v>202</v>
      </c>
      <c r="B101" s="16">
        <v>69.360365999999999</v>
      </c>
    </row>
    <row r="102" spans="1:2">
      <c r="A102" t="s">
        <v>203</v>
      </c>
      <c r="B102" s="16">
        <v>20.223078999999998</v>
      </c>
    </row>
    <row r="103" spans="1:2">
      <c r="A103" t="s">
        <v>204</v>
      </c>
      <c r="B103" s="16">
        <v>1387.5904660000001</v>
      </c>
    </row>
    <row r="104" spans="1:2">
      <c r="A104" t="s">
        <v>205</v>
      </c>
      <c r="B104" s="16">
        <v>39.858769000000002</v>
      </c>
    </row>
    <row r="105" spans="1:2">
      <c r="A105" t="s">
        <v>206</v>
      </c>
      <c r="B105" s="16">
        <v>11.596968</v>
      </c>
    </row>
    <row r="106" spans="1:2">
      <c r="A106" t="s">
        <v>207</v>
      </c>
      <c r="B106" s="16">
        <v>144.40570299999999</v>
      </c>
    </row>
    <row r="107" spans="1:2">
      <c r="A107" t="s">
        <v>208</v>
      </c>
      <c r="B107" s="16">
        <v>1.7994600000000001</v>
      </c>
    </row>
    <row r="108" spans="1:2">
      <c r="A108" t="s">
        <v>209</v>
      </c>
      <c r="B108" s="16">
        <v>0.41717500000000002</v>
      </c>
    </row>
    <row r="109" spans="1:2">
      <c r="A109" t="s">
        <v>210</v>
      </c>
      <c r="B109" s="16">
        <v>1.0849880000000001</v>
      </c>
    </row>
    <row r="110" spans="1:2">
      <c r="A110" t="s">
        <v>211</v>
      </c>
      <c r="B110" s="16">
        <v>3.989144</v>
      </c>
    </row>
    <row r="111" spans="1:2">
      <c r="A111" t="s">
        <v>212</v>
      </c>
      <c r="B111" s="16">
        <v>4.0913089999999999</v>
      </c>
    </row>
    <row r="112" spans="1:2">
      <c r="A112" t="s">
        <v>213</v>
      </c>
      <c r="B112" s="16">
        <v>61.253174999999999</v>
      </c>
    </row>
    <row r="113" spans="1:2">
      <c r="A113" t="s">
        <v>214</v>
      </c>
      <c r="B113" s="16">
        <v>301.87462299999999</v>
      </c>
    </row>
    <row r="114" spans="1:2">
      <c r="A114" t="s">
        <v>215</v>
      </c>
      <c r="B114" s="16">
        <v>4.2689870000000001</v>
      </c>
    </row>
    <row r="115" spans="1:2">
      <c r="A115" t="s">
        <v>216</v>
      </c>
      <c r="B115" s="16">
        <v>7951.1156950000004</v>
      </c>
    </row>
    <row r="116" spans="1:2">
      <c r="A116" t="s">
        <v>217</v>
      </c>
      <c r="B116" s="16">
        <v>3.9493559999999999</v>
      </c>
    </row>
    <row r="117" spans="1:2">
      <c r="A117" t="s">
        <v>218</v>
      </c>
      <c r="B117" s="16">
        <v>4.9678709999999997</v>
      </c>
    </row>
    <row r="118" spans="1:2">
      <c r="A118" t="s">
        <v>219</v>
      </c>
      <c r="B118" s="16">
        <v>117.140908</v>
      </c>
    </row>
    <row r="119" spans="1:2">
      <c r="A119" t="s">
        <v>220</v>
      </c>
      <c r="B119" s="16">
        <v>100.348618</v>
      </c>
    </row>
    <row r="120" spans="1:2">
      <c r="A120" t="s">
        <v>221</v>
      </c>
      <c r="B120" s="16">
        <v>1429.337702</v>
      </c>
    </row>
    <row r="121" spans="1:2">
      <c r="A121" t="s">
        <v>222</v>
      </c>
      <c r="B121" s="16">
        <v>4.0687049999999996</v>
      </c>
    </row>
    <row r="122" spans="1:2">
      <c r="A122" t="s">
        <v>223</v>
      </c>
      <c r="B122" s="16">
        <v>9.1781310000000005</v>
      </c>
    </row>
    <row r="123" spans="1:2">
      <c r="A123" t="s">
        <v>224</v>
      </c>
      <c r="B123" s="16">
        <v>15.148501</v>
      </c>
    </row>
    <row r="124" spans="1:2">
      <c r="A124" t="s">
        <v>225</v>
      </c>
      <c r="B124" s="16">
        <v>484.44395900000001</v>
      </c>
    </row>
    <row r="125" spans="1:2">
      <c r="A125" t="s">
        <v>102</v>
      </c>
      <c r="B125" s="16">
        <v>11.467108</v>
      </c>
    </row>
    <row r="126" spans="1:2">
      <c r="A126" t="s">
        <v>226</v>
      </c>
      <c r="B126" s="16">
        <v>1.462459</v>
      </c>
    </row>
    <row r="127" spans="1:2">
      <c r="A127" t="s">
        <v>227</v>
      </c>
      <c r="B127" s="16">
        <v>0.85783699999999996</v>
      </c>
    </row>
    <row r="128" spans="1:2">
      <c r="A128" t="s">
        <v>228</v>
      </c>
      <c r="B128" s="16">
        <v>25.187245999999998</v>
      </c>
    </row>
    <row r="129" spans="1:2">
      <c r="A129" t="s">
        <v>229</v>
      </c>
      <c r="B129" s="16">
        <v>25187.265747000001</v>
      </c>
    </row>
    <row r="130" spans="1:2">
      <c r="A130" t="s">
        <v>230</v>
      </c>
      <c r="B130" s="16">
        <v>618.61152400000003</v>
      </c>
    </row>
    <row r="131" spans="1:2">
      <c r="A131" t="s">
        <v>231</v>
      </c>
      <c r="B131" s="16">
        <v>37.988014999999997</v>
      </c>
    </row>
    <row r="132" spans="1:2">
      <c r="A132" t="s">
        <v>232</v>
      </c>
      <c r="B132" s="16">
        <v>1692.7742599999999</v>
      </c>
    </row>
    <row r="133" spans="1:2">
      <c r="A133" t="s">
        <v>233</v>
      </c>
      <c r="B133" s="16">
        <v>24.5</v>
      </c>
    </row>
    <row r="134" spans="1:2">
      <c r="A134" t="s">
        <v>234</v>
      </c>
      <c r="B134" s="16">
        <v>13966.170617</v>
      </c>
    </row>
    <row r="135" spans="1:2">
      <c r="A135" t="s">
        <v>235</v>
      </c>
      <c r="B135" s="16">
        <v>20.223078999999998</v>
      </c>
    </row>
    <row r="136" spans="1:2">
      <c r="A136" t="s">
        <v>236</v>
      </c>
      <c r="B136" s="16">
        <v>39.821126999999997</v>
      </c>
    </row>
    <row r="137" spans="1:2">
      <c r="A137" t="s">
        <v>237</v>
      </c>
      <c r="B137" s="16">
        <v>11.857573</v>
      </c>
    </row>
    <row r="138" spans="1:2">
      <c r="A138" t="s">
        <v>238</v>
      </c>
      <c r="B138" s="16">
        <v>3.790521</v>
      </c>
    </row>
    <row r="139" spans="1:2">
      <c r="A139" t="s">
        <v>239</v>
      </c>
      <c r="B139" s="16">
        <v>3.3827720000000001</v>
      </c>
    </row>
    <row r="140" spans="1:2">
      <c r="A140" t="s">
        <v>240</v>
      </c>
      <c r="B140" s="16">
        <v>2.5375220000000001</v>
      </c>
    </row>
    <row r="141" spans="1:2">
      <c r="A141" t="s">
        <v>241</v>
      </c>
      <c r="B141" s="16">
        <v>34.888978000000002</v>
      </c>
    </row>
    <row r="142" spans="1:2">
      <c r="A142" t="s">
        <v>242</v>
      </c>
      <c r="B142" s="16">
        <v>7.7245160000000004</v>
      </c>
    </row>
    <row r="143" spans="1:2">
      <c r="A143" t="s">
        <v>243</v>
      </c>
      <c r="B143" s="16">
        <v>1.6444000000000001</v>
      </c>
    </row>
    <row r="144" spans="1:2">
      <c r="A144" t="s">
        <v>244</v>
      </c>
      <c r="B144" s="16">
        <v>34.830036</v>
      </c>
    </row>
    <row r="145" spans="1:2">
      <c r="A145" t="s">
        <v>245</v>
      </c>
      <c r="B145" s="16">
        <v>2798.6247549999998</v>
      </c>
    </row>
    <row r="146" spans="1:2">
      <c r="A146" t="s">
        <v>246</v>
      </c>
      <c r="B146" s="16">
        <v>42.226762000000001</v>
      </c>
    </row>
    <row r="147" spans="1:2">
      <c r="A147" t="s">
        <v>247</v>
      </c>
      <c r="B147" s="16">
        <v>4146.3468069999999</v>
      </c>
    </row>
    <row r="148" spans="1:2">
      <c r="A148" t="s">
        <v>248</v>
      </c>
      <c r="B148" s="16">
        <v>1.0849899999999999</v>
      </c>
    </row>
    <row r="149" spans="1:2">
      <c r="A149" t="s">
        <v>249</v>
      </c>
      <c r="B149" s="16">
        <v>41.450709000000003</v>
      </c>
    </row>
    <row r="150" spans="1:2">
      <c r="A150" t="s">
        <v>250</v>
      </c>
      <c r="B150" s="16">
        <v>13723.582526</v>
      </c>
    </row>
    <row r="151" spans="1:2">
      <c r="A151" t="s">
        <v>251</v>
      </c>
      <c r="B151" s="16">
        <v>39.276176</v>
      </c>
    </row>
    <row r="152" spans="1:2">
      <c r="A152" t="s">
        <v>252</v>
      </c>
      <c r="B152" s="16">
        <v>27123.749422000001</v>
      </c>
    </row>
    <row r="153" spans="1:2">
      <c r="A153" t="s">
        <v>253</v>
      </c>
      <c r="B153" s="16">
        <v>130.72538900000001</v>
      </c>
    </row>
    <row r="154" spans="1:2">
      <c r="A154" t="s">
        <v>254</v>
      </c>
      <c r="B154" s="16">
        <v>2.9484889999999999</v>
      </c>
    </row>
    <row r="155" spans="1:2">
      <c r="A155" t="s">
        <v>255</v>
      </c>
      <c r="B155" s="16">
        <v>655.95699999999999</v>
      </c>
    </row>
    <row r="156" spans="1:2">
      <c r="A156" t="s">
        <v>256</v>
      </c>
      <c r="B156" s="16">
        <v>2.9294669999999998</v>
      </c>
    </row>
    <row r="157" spans="1:2">
      <c r="A157" t="s">
        <v>257</v>
      </c>
      <c r="B157" s="16">
        <v>0.81756099999999998</v>
      </c>
    </row>
    <row r="158" spans="1:2">
      <c r="A158" t="s">
        <v>258</v>
      </c>
      <c r="B158" s="16">
        <v>655.95699999999999</v>
      </c>
    </row>
    <row r="159" spans="1:2">
      <c r="A159" t="s">
        <v>259</v>
      </c>
      <c r="B159" s="16">
        <v>119.33199999999999</v>
      </c>
    </row>
    <row r="160" spans="1:2">
      <c r="A160" t="s">
        <v>260</v>
      </c>
      <c r="B160" s="16">
        <v>271.033976</v>
      </c>
    </row>
    <row r="161" spans="1:2">
      <c r="A161" t="s">
        <v>261</v>
      </c>
      <c r="B161" s="16">
        <v>20.223127000000002</v>
      </c>
    </row>
    <row r="162" spans="1:2">
      <c r="A162" t="s">
        <v>262</v>
      </c>
      <c r="B162" s="16">
        <v>26.743002000000001</v>
      </c>
    </row>
    <row r="163" spans="1:2">
      <c r="A163" t="s">
        <v>263</v>
      </c>
      <c r="B163" s="16">
        <v>14.6927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D24DCE-827B-4F2D-86DE-4335036B0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Ranking</vt:lpstr>
      <vt:lpstr>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2024-03-31T11:54:46Z</dcterms:created>
  <dcterms:modified xsi:type="dcterms:W3CDTF">2024-12-14T13:17:07Z</dcterms:modified>
</cp:coreProperties>
</file>