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video_\_product_\润欧\"/>
    </mc:Choice>
  </mc:AlternateContent>
  <xr:revisionPtr revIDLastSave="0" documentId="13_ncr:1_{94F5B023-44E5-4BE2-96ED-3774BEC772C2}" xr6:coauthVersionLast="47" xr6:coauthVersionMax="47" xr10:uidLastSave="{00000000-0000-0000-0000-000000000000}"/>
  <bookViews>
    <workbookView xWindow="-103" yWindow="-103" windowWidth="33120" windowHeight="18120" xr2:uid="{A1035668-96FD-4567-8AB6-476E54D5DE6A}"/>
  </bookViews>
  <sheets>
    <sheet name="Ranking" sheetId="1" r:id="rId1"/>
    <sheet name="EUR" sheetId="5" r:id="rId2"/>
  </sheets>
  <definedNames>
    <definedName name="_xlnm._FilterDatabase" localSheetId="0" hidden="1">Ranking!$A$1:$U$1</definedName>
    <definedName name="ExternalData_3" localSheetId="1" hidden="1">EUR!$A$1:$B$163</definedName>
    <definedName name="solver_adj" localSheetId="0" hidden="1">Ranking!$Y$3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Ranking!$Y$5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50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1" i="1" l="1"/>
  <c r="O81" i="1" s="1"/>
  <c r="N81" i="1"/>
  <c r="P81" i="1"/>
  <c r="H71" i="1"/>
  <c r="N71" i="1"/>
  <c r="O71" i="1"/>
  <c r="P71" i="1"/>
  <c r="Q56" i="1"/>
  <c r="H56" i="1"/>
  <c r="O56" i="1" s="1"/>
  <c r="N56" i="1"/>
  <c r="P56" i="1"/>
  <c r="P68" i="1"/>
  <c r="N68" i="1"/>
  <c r="H68" i="1"/>
  <c r="O68" i="1" s="1"/>
  <c r="H59" i="1"/>
  <c r="O59" i="1" s="1"/>
  <c r="N59" i="1"/>
  <c r="P59" i="1"/>
  <c r="H75" i="1"/>
  <c r="O75" i="1" s="1"/>
  <c r="N75" i="1"/>
  <c r="P75" i="1"/>
  <c r="N73" i="1"/>
  <c r="P73" i="1"/>
  <c r="H73" i="1"/>
  <c r="O73" i="1" s="1"/>
  <c r="H57" i="1"/>
  <c r="O57" i="1" s="1"/>
  <c r="N57" i="1"/>
  <c r="P57" i="1"/>
  <c r="H67" i="1"/>
  <c r="O67" i="1" s="1"/>
  <c r="N67" i="1"/>
  <c r="P67" i="1"/>
  <c r="N63" i="1"/>
  <c r="P63" i="1"/>
  <c r="H63" i="1"/>
  <c r="O63" i="1" s="1"/>
  <c r="P78" i="1"/>
  <c r="N78" i="1"/>
  <c r="H78" i="1"/>
  <c r="O78" i="1" s="1"/>
  <c r="H61" i="1"/>
  <c r="N74" i="1"/>
  <c r="P74" i="1"/>
  <c r="H74" i="1"/>
  <c r="O74" i="1" s="1"/>
  <c r="N60" i="1"/>
  <c r="P60" i="1"/>
  <c r="H60" i="1"/>
  <c r="O60" i="1" s="1"/>
  <c r="N79" i="1"/>
  <c r="P79" i="1"/>
  <c r="H79" i="1"/>
  <c r="O79" i="1" s="1"/>
  <c r="N50" i="1"/>
  <c r="P50" i="1"/>
  <c r="H50" i="1"/>
  <c r="O50" i="1" s="1"/>
  <c r="N38" i="1"/>
  <c r="P38" i="1"/>
  <c r="H38" i="1"/>
  <c r="O38" i="1" s="1"/>
  <c r="N42" i="1"/>
  <c r="P42" i="1"/>
  <c r="H42" i="1"/>
  <c r="O42" i="1" s="1"/>
  <c r="N48" i="1"/>
  <c r="P48" i="1"/>
  <c r="H48" i="1"/>
  <c r="O48" i="1" s="1"/>
  <c r="H30" i="1"/>
  <c r="O30" i="1" s="1"/>
  <c r="N30" i="1"/>
  <c r="P30" i="1"/>
  <c r="Q30" i="1"/>
  <c r="N14" i="1"/>
  <c r="P14" i="1"/>
  <c r="Q14" i="1"/>
  <c r="H14" i="1"/>
  <c r="O14" i="1" s="1"/>
  <c r="N26" i="1"/>
  <c r="P26" i="1"/>
  <c r="Q26" i="1"/>
  <c r="H26" i="1"/>
  <c r="O26" i="1" s="1"/>
  <c r="N49" i="1"/>
  <c r="P49" i="1"/>
  <c r="N24" i="1"/>
  <c r="P24" i="1"/>
  <c r="H24" i="1"/>
  <c r="O24" i="1" s="1"/>
  <c r="N41" i="1"/>
  <c r="P41" i="1"/>
  <c r="H41" i="1"/>
  <c r="O41" i="1" s="1"/>
  <c r="N51" i="1"/>
  <c r="P51" i="1"/>
  <c r="H39" i="1"/>
  <c r="O39" i="1" s="1"/>
  <c r="H43" i="1"/>
  <c r="O43" i="1" s="1"/>
  <c r="H45" i="1"/>
  <c r="O45" i="1" s="1"/>
  <c r="H46" i="1"/>
  <c r="O46" i="1" s="1"/>
  <c r="H51" i="1"/>
  <c r="O51" i="1" s="1"/>
  <c r="N46" i="1"/>
  <c r="P46" i="1"/>
  <c r="Q46" i="1"/>
  <c r="P45" i="1"/>
  <c r="N45" i="1"/>
  <c r="N43" i="1"/>
  <c r="P43" i="1"/>
  <c r="N39" i="1"/>
  <c r="P39" i="1"/>
  <c r="Q39" i="1"/>
  <c r="N33" i="1"/>
  <c r="P33" i="1"/>
  <c r="N25" i="1"/>
  <c r="P25" i="1"/>
  <c r="N17" i="1"/>
  <c r="P17" i="1"/>
  <c r="N13" i="1"/>
  <c r="P13" i="1"/>
  <c r="N22" i="1"/>
  <c r="P22" i="1"/>
  <c r="Q22" i="1"/>
  <c r="N5" i="1"/>
  <c r="P5" i="1"/>
  <c r="Q5" i="1"/>
  <c r="Q84" i="1"/>
  <c r="Q87" i="1"/>
  <c r="Q86" i="1"/>
  <c r="Q88" i="1"/>
  <c r="Q89" i="1"/>
  <c r="Q90" i="1"/>
  <c r="Q61" i="1"/>
  <c r="Q62" i="1"/>
  <c r="Q27" i="1"/>
  <c r="Q53" i="1"/>
  <c r="Q52" i="1"/>
  <c r="Q55" i="1"/>
  <c r="Q65" i="1"/>
  <c r="Q70" i="1"/>
  <c r="Q66" i="1"/>
  <c r="Q64" i="1"/>
  <c r="Q80" i="1"/>
  <c r="Q69" i="1"/>
  <c r="Q76" i="1"/>
  <c r="Q72" i="1"/>
  <c r="Q77" i="1"/>
  <c r="Q82" i="1"/>
  <c r="Q85" i="1"/>
  <c r="Q83" i="1"/>
  <c r="Q31" i="1"/>
  <c r="Q32" i="1"/>
  <c r="Q35" i="1"/>
  <c r="Q36" i="1"/>
  <c r="Q37" i="1"/>
  <c r="Q40" i="1"/>
  <c r="Q44" i="1"/>
  <c r="Q47" i="1"/>
  <c r="Q54" i="1"/>
  <c r="Q58" i="1"/>
  <c r="Q2" i="1"/>
  <c r="Q4" i="1"/>
  <c r="Q6" i="1"/>
  <c r="Q7" i="1"/>
  <c r="Q8" i="1"/>
  <c r="Q9" i="1"/>
  <c r="Q11" i="1"/>
  <c r="Q10" i="1"/>
  <c r="Q12" i="1"/>
  <c r="Q15" i="1"/>
  <c r="Q16" i="1"/>
  <c r="Q18" i="1"/>
  <c r="Q20" i="1"/>
  <c r="Q21" i="1"/>
  <c r="Q19" i="1"/>
  <c r="Q23" i="1"/>
  <c r="Q29" i="1"/>
  <c r="Q28" i="1"/>
  <c r="Q3" i="1"/>
  <c r="P85" i="1"/>
  <c r="P83" i="1"/>
  <c r="P84" i="1"/>
  <c r="P87" i="1"/>
  <c r="P86" i="1"/>
  <c r="P88" i="1"/>
  <c r="P89" i="1"/>
  <c r="P90" i="1"/>
  <c r="P27" i="1"/>
  <c r="P53" i="1"/>
  <c r="P52" i="1"/>
  <c r="P55" i="1"/>
  <c r="P65" i="1"/>
  <c r="P70" i="1"/>
  <c r="P66" i="1"/>
  <c r="P64" i="1"/>
  <c r="P80" i="1"/>
  <c r="P69" i="1"/>
  <c r="P76" i="1"/>
  <c r="P72" i="1"/>
  <c r="P77" i="1"/>
  <c r="P82" i="1"/>
  <c r="P29" i="1"/>
  <c r="P28" i="1"/>
  <c r="P31" i="1"/>
  <c r="P32" i="1"/>
  <c r="P34" i="1"/>
  <c r="P35" i="1"/>
  <c r="P36" i="1"/>
  <c r="P37" i="1"/>
  <c r="P40" i="1"/>
  <c r="P44" i="1"/>
  <c r="P47" i="1"/>
  <c r="P54" i="1"/>
  <c r="P58" i="1"/>
  <c r="P61" i="1"/>
  <c r="P62" i="1"/>
  <c r="P2" i="1"/>
  <c r="P4" i="1"/>
  <c r="P6" i="1"/>
  <c r="P7" i="1"/>
  <c r="P8" i="1"/>
  <c r="P9" i="1"/>
  <c r="P11" i="1"/>
  <c r="P10" i="1"/>
  <c r="P12" i="1"/>
  <c r="P15" i="1"/>
  <c r="P16" i="1"/>
  <c r="P18" i="1"/>
  <c r="P20" i="1"/>
  <c r="P21" i="1"/>
  <c r="P19" i="1"/>
  <c r="P23" i="1"/>
  <c r="P3" i="1"/>
  <c r="N65" i="1"/>
  <c r="N70" i="1"/>
  <c r="N66" i="1"/>
  <c r="N64" i="1"/>
  <c r="N80" i="1"/>
  <c r="N69" i="1"/>
  <c r="N76" i="1"/>
  <c r="N72" i="1"/>
  <c r="N77" i="1"/>
  <c r="N82" i="1"/>
  <c r="N85" i="1"/>
  <c r="N83" i="1"/>
  <c r="N84" i="1"/>
  <c r="N87" i="1"/>
  <c r="N86" i="1"/>
  <c r="N88" i="1"/>
  <c r="N89" i="1"/>
  <c r="N90" i="1"/>
  <c r="N47" i="1"/>
  <c r="N54" i="1"/>
  <c r="N58" i="1"/>
  <c r="N61" i="1"/>
  <c r="N62" i="1"/>
  <c r="N27" i="1"/>
  <c r="N53" i="1"/>
  <c r="N52" i="1"/>
  <c r="N55" i="1"/>
  <c r="N20" i="1"/>
  <c r="N21" i="1"/>
  <c r="N19" i="1"/>
  <c r="N23" i="1"/>
  <c r="N29" i="1"/>
  <c r="N28" i="1"/>
  <c r="N31" i="1"/>
  <c r="N32" i="1"/>
  <c r="N34" i="1"/>
  <c r="N35" i="1"/>
  <c r="N36" i="1"/>
  <c r="N37" i="1"/>
  <c r="N40" i="1"/>
  <c r="N44" i="1"/>
  <c r="N2" i="1"/>
  <c r="N4" i="1"/>
  <c r="N6" i="1"/>
  <c r="N7" i="1"/>
  <c r="N8" i="1"/>
  <c r="N9" i="1"/>
  <c r="N11" i="1"/>
  <c r="N10" i="1"/>
  <c r="N12" i="1"/>
  <c r="N15" i="1"/>
  <c r="N16" i="1"/>
  <c r="N18" i="1"/>
  <c r="N3" i="1"/>
  <c r="H21" i="1"/>
  <c r="O21" i="1" s="1"/>
  <c r="H12" i="1"/>
  <c r="O12" i="1" s="1"/>
  <c r="H37" i="1"/>
  <c r="O37" i="1" s="1"/>
  <c r="H58" i="1"/>
  <c r="O58" i="1" s="1"/>
  <c r="H44" i="1"/>
  <c r="O44" i="1" s="1"/>
  <c r="H31" i="1"/>
  <c r="O31" i="1" s="1"/>
  <c r="H35" i="1"/>
  <c r="O35" i="1" s="1"/>
  <c r="H28" i="1"/>
  <c r="O28" i="1" s="1"/>
  <c r="H16" i="1"/>
  <c r="O16" i="1" s="1"/>
  <c r="H36" i="1"/>
  <c r="O36" i="1" s="1"/>
  <c r="H23" i="1"/>
  <c r="O23" i="1" s="1"/>
  <c r="H32" i="1"/>
  <c r="O32" i="1" s="1"/>
  <c r="H11" i="1"/>
  <c r="O11" i="1" s="1"/>
  <c r="H62" i="1"/>
  <c r="O62" i="1" s="1"/>
  <c r="H89" i="1"/>
  <c r="O89" i="1" s="1"/>
  <c r="O61" i="1"/>
  <c r="H54" i="1"/>
  <c r="O54" i="1" s="1"/>
  <c r="H40" i="1"/>
  <c r="O40" i="1" s="1"/>
  <c r="H53" i="1" a="1"/>
  <c r="H2" i="1" a="1"/>
  <c r="H69" i="1" a="1"/>
  <c r="H3" i="1" a="1"/>
  <c r="H33" i="1" a="1"/>
  <c r="H4" i="1" a="1"/>
  <c r="H52" i="1" a="1"/>
  <c r="H70" i="1" a="1"/>
  <c r="H88" i="1" a="1"/>
  <c r="H47" i="1" a="1"/>
  <c r="H20" i="1" a="1"/>
  <c r="H13" i="1" a="1"/>
  <c r="H5" i="1" a="1"/>
  <c r="H27" i="1" a="1"/>
  <c r="H64" i="1" a="1"/>
  <c r="H7" i="1" a="1"/>
  <c r="H77" i="1" a="1"/>
  <c r="H6" i="1" a="1"/>
  <c r="H87" i="1" a="1"/>
  <c r="H29" i="1" a="1"/>
  <c r="H76" i="1" a="1"/>
  <c r="H18" i="1" a="1"/>
  <c r="H34" i="1" a="1"/>
  <c r="H9" i="1" a="1"/>
  <c r="H66" i="1" a="1"/>
  <c r="H49" i="1" a="1"/>
  <c r="H19" i="1" a="1"/>
  <c r="H85" i="1" a="1"/>
  <c r="H17" i="1" a="1"/>
  <c r="H22" i="1" a="1"/>
  <c r="H55" i="1" a="1"/>
  <c r="H72" i="1" a="1"/>
  <c r="H80" i="1" a="1"/>
  <c r="H84" i="1" a="1"/>
  <c r="H15" i="1" a="1"/>
  <c r="H90" i="1" a="1"/>
  <c r="H10" i="1" a="1"/>
  <c r="H86" i="1" a="1"/>
  <c r="H82" i="1" a="1"/>
  <c r="H83" i="1" a="1"/>
  <c r="H25" i="1" a="1"/>
  <c r="H8" i="1" a="1"/>
  <c r="H65" i="1" a="1"/>
  <c r="R81" i="1" l="1"/>
  <c r="S81" i="1"/>
  <c r="T81" i="1"/>
  <c r="U81" i="1"/>
  <c r="U71" i="1"/>
  <c r="S71" i="1"/>
  <c r="T71" i="1"/>
  <c r="R71" i="1"/>
  <c r="U56" i="1"/>
  <c r="T56" i="1"/>
  <c r="R56" i="1"/>
  <c r="S56" i="1"/>
  <c r="U68" i="1"/>
  <c r="R68" i="1"/>
  <c r="S68" i="1"/>
  <c r="T68" i="1"/>
  <c r="R73" i="1"/>
  <c r="T73" i="1"/>
  <c r="U73" i="1"/>
  <c r="R59" i="1"/>
  <c r="T59" i="1"/>
  <c r="U59" i="1"/>
  <c r="S59" i="1"/>
  <c r="R75" i="1"/>
  <c r="T75" i="1"/>
  <c r="U75" i="1"/>
  <c r="S75" i="1"/>
  <c r="S73" i="1"/>
  <c r="R57" i="1"/>
  <c r="T57" i="1"/>
  <c r="U57" i="1"/>
  <c r="S57" i="1"/>
  <c r="S67" i="1"/>
  <c r="R67" i="1"/>
  <c r="U67" i="1"/>
  <c r="T67" i="1"/>
  <c r="T63" i="1"/>
  <c r="U63" i="1"/>
  <c r="R63" i="1"/>
  <c r="S63" i="1"/>
  <c r="U78" i="1"/>
  <c r="R78" i="1"/>
  <c r="S78" i="1"/>
  <c r="T78" i="1"/>
  <c r="H7" i="1"/>
  <c r="O7" i="1" s="1"/>
  <c r="H82" i="1"/>
  <c r="O82" i="1" s="1"/>
  <c r="U82" i="1" s="1"/>
  <c r="H65" i="1"/>
  <c r="O65" i="1" s="1"/>
  <c r="R65" i="1" s="1"/>
  <c r="H55" i="1"/>
  <c r="O55" i="1" s="1"/>
  <c r="R55" i="1" s="1"/>
  <c r="H52" i="1"/>
  <c r="O52" i="1" s="1"/>
  <c r="U52" i="1" s="1"/>
  <c r="H83" i="1"/>
  <c r="O83" i="1" s="1"/>
  <c r="S83" i="1" s="1"/>
  <c r="H70" i="1"/>
  <c r="O70" i="1" s="1"/>
  <c r="R70" i="1" s="1"/>
  <c r="H84" i="1"/>
  <c r="O84" i="1" s="1"/>
  <c r="U84" i="1" s="1"/>
  <c r="H6" i="1"/>
  <c r="O6" i="1" s="1"/>
  <c r="S6" i="1" s="1"/>
  <c r="H90" i="1"/>
  <c r="O90" i="1" s="1"/>
  <c r="R90" i="1" s="1"/>
  <c r="H69" i="1"/>
  <c r="O69" i="1" s="1"/>
  <c r="S69" i="1" s="1"/>
  <c r="H86" i="1"/>
  <c r="O86" i="1" s="1"/>
  <c r="T86" i="1" s="1"/>
  <c r="H80" i="1"/>
  <c r="O80" i="1" s="1"/>
  <c r="S80" i="1" s="1"/>
  <c r="H27" i="1"/>
  <c r="O27" i="1" s="1"/>
  <c r="U27" i="1" s="1"/>
  <c r="H77" i="1"/>
  <c r="O77" i="1" s="1"/>
  <c r="T77" i="1" s="1"/>
  <c r="H47" i="1"/>
  <c r="O47" i="1" s="1"/>
  <c r="U47" i="1" s="1"/>
  <c r="H64" i="1"/>
  <c r="O64" i="1" s="1"/>
  <c r="T64" i="1" s="1"/>
  <c r="H85" i="1"/>
  <c r="O85" i="1" s="1"/>
  <c r="S85" i="1" s="1"/>
  <c r="H19" i="1"/>
  <c r="O19" i="1" s="1"/>
  <c r="T19" i="1" s="1"/>
  <c r="H76" i="1"/>
  <c r="O76" i="1" s="1"/>
  <c r="R76" i="1" s="1"/>
  <c r="H53" i="1"/>
  <c r="O53" i="1" s="1"/>
  <c r="U53" i="1" s="1"/>
  <c r="H88" i="1"/>
  <c r="O88" i="1" s="1"/>
  <c r="U88" i="1" s="1"/>
  <c r="H8" i="1"/>
  <c r="O8" i="1" s="1"/>
  <c r="U8" i="1" s="1"/>
  <c r="H66" i="1"/>
  <c r="O66" i="1" s="1"/>
  <c r="T66" i="1" s="1"/>
  <c r="H72" i="1"/>
  <c r="O72" i="1" s="1"/>
  <c r="S72" i="1" s="1"/>
  <c r="H87" i="1"/>
  <c r="O87" i="1" s="1"/>
  <c r="S87" i="1" s="1"/>
  <c r="H20" i="1"/>
  <c r="O20" i="1" s="1"/>
  <c r="S20" i="1" s="1"/>
  <c r="H49" i="1"/>
  <c r="O49" i="1" s="1"/>
  <c r="R49" i="1" s="1"/>
  <c r="H18" i="1"/>
  <c r="O18" i="1" s="1"/>
  <c r="R18" i="1" s="1"/>
  <c r="H25" i="1"/>
  <c r="O25" i="1" s="1"/>
  <c r="T25" i="1" s="1"/>
  <c r="H17" i="1"/>
  <c r="O17" i="1" s="1"/>
  <c r="U17" i="1" s="1"/>
  <c r="H33" i="1"/>
  <c r="O33" i="1" s="1"/>
  <c r="R33" i="1" s="1"/>
  <c r="H5" i="1"/>
  <c r="O5" i="1" s="1"/>
  <c r="U5" i="1" s="1"/>
  <c r="H13" i="1"/>
  <c r="O13" i="1" s="1"/>
  <c r="U13" i="1" s="1"/>
  <c r="H22" i="1"/>
  <c r="O22" i="1" s="1"/>
  <c r="U22" i="1" s="1"/>
  <c r="H4" i="1"/>
  <c r="O4" i="1" s="1"/>
  <c r="U4" i="1" s="1"/>
  <c r="H2" i="1"/>
  <c r="O2" i="1" s="1"/>
  <c r="H3" i="1"/>
  <c r="O3" i="1" s="1"/>
  <c r="U3" i="1" s="1"/>
  <c r="H34" i="1"/>
  <c r="O34" i="1" s="1"/>
  <c r="T34" i="1" s="1"/>
  <c r="H10" i="1"/>
  <c r="O10" i="1" s="1"/>
  <c r="R10" i="1" s="1"/>
  <c r="H29" i="1"/>
  <c r="O29" i="1" s="1"/>
  <c r="U29" i="1" s="1"/>
  <c r="H9" i="1"/>
  <c r="O9" i="1" s="1"/>
  <c r="R9" i="1" s="1"/>
  <c r="H15" i="1"/>
  <c r="O15" i="1" s="1"/>
  <c r="U15" i="1" s="1"/>
  <c r="S74" i="1"/>
  <c r="U74" i="1"/>
  <c r="R74" i="1"/>
  <c r="T74" i="1"/>
  <c r="R60" i="1"/>
  <c r="S60" i="1"/>
  <c r="T60" i="1"/>
  <c r="U60" i="1"/>
  <c r="R79" i="1"/>
  <c r="S79" i="1"/>
  <c r="U79" i="1"/>
  <c r="T79" i="1"/>
  <c r="T50" i="1"/>
  <c r="U50" i="1"/>
  <c r="S50" i="1"/>
  <c r="R50" i="1"/>
  <c r="S38" i="1"/>
  <c r="T38" i="1"/>
  <c r="U38" i="1"/>
  <c r="R38" i="1"/>
  <c r="R42" i="1"/>
  <c r="U42" i="1"/>
  <c r="T42" i="1"/>
  <c r="S42" i="1"/>
  <c r="S48" i="1"/>
  <c r="T48" i="1"/>
  <c r="U48" i="1"/>
  <c r="R48" i="1"/>
  <c r="T30" i="1"/>
  <c r="U30" i="1"/>
  <c r="S30" i="1"/>
  <c r="R30" i="1"/>
  <c r="S14" i="1"/>
  <c r="T14" i="1"/>
  <c r="U14" i="1"/>
  <c r="R14" i="1"/>
  <c r="R26" i="1"/>
  <c r="S26" i="1"/>
  <c r="T26" i="1"/>
  <c r="U26" i="1"/>
  <c r="R24" i="1"/>
  <c r="S24" i="1"/>
  <c r="T24" i="1"/>
  <c r="U24" i="1"/>
  <c r="R41" i="1"/>
  <c r="S41" i="1"/>
  <c r="T41" i="1"/>
  <c r="U41" i="1"/>
  <c r="R51" i="1"/>
  <c r="R39" i="1"/>
  <c r="R46" i="1"/>
  <c r="R45" i="1"/>
  <c r="U51" i="1"/>
  <c r="T51" i="1"/>
  <c r="S51" i="1"/>
  <c r="S45" i="1"/>
  <c r="U46" i="1"/>
  <c r="T46" i="1"/>
  <c r="S46" i="1"/>
  <c r="U45" i="1"/>
  <c r="T45" i="1"/>
  <c r="R43" i="1"/>
  <c r="U43" i="1"/>
  <c r="T43" i="1"/>
  <c r="S43" i="1"/>
  <c r="U39" i="1"/>
  <c r="T39" i="1"/>
  <c r="S39" i="1"/>
  <c r="R12" i="1"/>
  <c r="Y5" i="1"/>
  <c r="X5" i="1"/>
  <c r="R21" i="1"/>
  <c r="U21" i="1"/>
  <c r="T21" i="1"/>
  <c r="S21" i="1"/>
  <c r="T12" i="1"/>
  <c r="S12" i="1"/>
  <c r="U12" i="1"/>
  <c r="U37" i="1"/>
  <c r="U35" i="1"/>
  <c r="U31" i="1"/>
  <c r="U44" i="1"/>
  <c r="U32" i="1"/>
  <c r="U89" i="1"/>
  <c r="U28" i="1"/>
  <c r="U58" i="1"/>
  <c r="U54" i="1"/>
  <c r="U62" i="1"/>
  <c r="U36" i="1"/>
  <c r="U11" i="1"/>
  <c r="T11" i="1"/>
  <c r="S11" i="1"/>
  <c r="U40" i="1"/>
  <c r="U23" i="1"/>
  <c r="U61" i="1"/>
  <c r="U16" i="1"/>
  <c r="T28" i="1"/>
  <c r="S36" i="1"/>
  <c r="T32" i="1"/>
  <c r="T37" i="1"/>
  <c r="T16" i="1"/>
  <c r="T54" i="1"/>
  <c r="T35" i="1"/>
  <c r="T89" i="1"/>
  <c r="T44" i="1"/>
  <c r="T61" i="1"/>
  <c r="T58" i="1"/>
  <c r="T62" i="1"/>
  <c r="T40" i="1"/>
  <c r="T23" i="1"/>
  <c r="T31" i="1"/>
  <c r="T36" i="1"/>
  <c r="S23" i="1"/>
  <c r="S89" i="1"/>
  <c r="S44" i="1"/>
  <c r="S62" i="1"/>
  <c r="S28" i="1"/>
  <c r="S61" i="1"/>
  <c r="S54" i="1"/>
  <c r="S58" i="1"/>
  <c r="S40" i="1"/>
  <c r="S37" i="1"/>
  <c r="S16" i="1"/>
  <c r="S31" i="1"/>
  <c r="S35" i="1"/>
  <c r="S32" i="1"/>
  <c r="R31" i="1"/>
  <c r="R36" i="1"/>
  <c r="R40" i="1"/>
  <c r="R23" i="1"/>
  <c r="R54" i="1"/>
  <c r="R37" i="1"/>
  <c r="R16" i="1"/>
  <c r="R32" i="1"/>
  <c r="R61" i="1"/>
  <c r="R58" i="1"/>
  <c r="R89" i="1"/>
  <c r="R44" i="1"/>
  <c r="R62" i="1"/>
  <c r="R28" i="1"/>
  <c r="R35" i="1"/>
  <c r="R11" i="1"/>
  <c r="V5" i="1"/>
  <c r="S65" i="1" l="1"/>
  <c r="T65" i="1"/>
  <c r="U65" i="1"/>
  <c r="U19" i="1"/>
  <c r="S19" i="1"/>
  <c r="R22" i="1"/>
  <c r="R19" i="1"/>
  <c r="S76" i="1"/>
  <c r="T82" i="1"/>
  <c r="R82" i="1"/>
  <c r="R5" i="1"/>
  <c r="R64" i="1"/>
  <c r="R7" i="1"/>
  <c r="S64" i="1"/>
  <c r="U64" i="1"/>
  <c r="R13" i="1"/>
  <c r="S82" i="1"/>
  <c r="T85" i="1"/>
  <c r="R85" i="1"/>
  <c r="U85" i="1"/>
  <c r="T52" i="1"/>
  <c r="R4" i="1"/>
  <c r="S4" i="1"/>
  <c r="S52" i="1"/>
  <c r="T76" i="1"/>
  <c r="U55" i="1"/>
  <c r="S55" i="1"/>
  <c r="U70" i="1"/>
  <c r="T8" i="1"/>
  <c r="T70" i="1"/>
  <c r="S70" i="1"/>
  <c r="R84" i="1"/>
  <c r="S84" i="1"/>
  <c r="T88" i="1"/>
  <c r="R53" i="1"/>
  <c r="T4" i="1"/>
  <c r="S53" i="1"/>
  <c r="R88" i="1"/>
  <c r="T6" i="1"/>
  <c r="T13" i="1"/>
  <c r="U6" i="1"/>
  <c r="S8" i="1"/>
  <c r="R52" i="1"/>
  <c r="U76" i="1"/>
  <c r="T55" i="1"/>
  <c r="S88" i="1"/>
  <c r="U83" i="1"/>
  <c r="R83" i="1"/>
  <c r="T83" i="1"/>
  <c r="U66" i="1"/>
  <c r="S66" i="1"/>
  <c r="T53" i="1"/>
  <c r="R8" i="1"/>
  <c r="R69" i="1"/>
  <c r="T84" i="1"/>
  <c r="R66" i="1"/>
  <c r="S13" i="1"/>
  <c r="T27" i="1"/>
  <c r="U69" i="1"/>
  <c r="R86" i="1"/>
  <c r="T69" i="1"/>
  <c r="R6" i="1"/>
  <c r="U77" i="1"/>
  <c r="S86" i="1"/>
  <c r="R80" i="1"/>
  <c r="R20" i="1"/>
  <c r="S5" i="1"/>
  <c r="U2" i="1"/>
  <c r="R2" i="1"/>
  <c r="S77" i="1"/>
  <c r="R77" i="1"/>
  <c r="U86" i="1"/>
  <c r="T20" i="1"/>
  <c r="U20" i="1"/>
  <c r="T49" i="1"/>
  <c r="S47" i="1"/>
  <c r="R47" i="1"/>
  <c r="U49" i="1"/>
  <c r="T17" i="1"/>
  <c r="R27" i="1"/>
  <c r="T80" i="1"/>
  <c r="U90" i="1"/>
  <c r="U25" i="1"/>
  <c r="S25" i="1"/>
  <c r="T90" i="1"/>
  <c r="R25" i="1"/>
  <c r="U33" i="1"/>
  <c r="R87" i="1"/>
  <c r="S90" i="1"/>
  <c r="U87" i="1"/>
  <c r="S18" i="1"/>
  <c r="S49" i="1"/>
  <c r="S27" i="1"/>
  <c r="R17" i="1"/>
  <c r="T87" i="1"/>
  <c r="U80" i="1"/>
  <c r="T18" i="1"/>
  <c r="U18" i="1"/>
  <c r="T47" i="1"/>
  <c r="R72" i="1"/>
  <c r="T2" i="1"/>
  <c r="S2" i="1"/>
  <c r="T72" i="1"/>
  <c r="U72" i="1"/>
  <c r="U34" i="1"/>
  <c r="T33" i="1"/>
  <c r="S33" i="1"/>
  <c r="S17" i="1"/>
  <c r="T5" i="1"/>
  <c r="T29" i="1"/>
  <c r="U10" i="1"/>
  <c r="T15" i="1"/>
  <c r="S9" i="1"/>
  <c r="S22" i="1"/>
  <c r="R15" i="1"/>
  <c r="S29" i="1"/>
  <c r="T22" i="1"/>
  <c r="R29" i="1"/>
  <c r="R34" i="1"/>
  <c r="T10" i="1"/>
  <c r="S15" i="1"/>
  <c r="S34" i="1"/>
  <c r="S10" i="1"/>
  <c r="T9" i="1"/>
  <c r="U9" i="1"/>
  <c r="R3" i="1"/>
  <c r="T3" i="1"/>
  <c r="S3" i="1"/>
  <c r="W5" i="1"/>
  <c r="U7" i="1"/>
  <c r="S7" i="1"/>
  <c r="T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17B1BC-7A99-45E0-B28E-3F4F095D6BDA}" keepAlive="1" name="查询 - EUR" description="与工作簿中“EUR”查询的连接。" type="5" refreshedVersion="7" background="1" saveData="1">
    <dbPr connection="Provider=Microsoft.Mashup.OleDb.1;Data Source=$Workbook$;Location=EUR;Extended Properties=&quot;&quot;" command="SELECT * FROM [EUR]"/>
  </connection>
  <connection id="2" xr16:uid="{C0BE6C34-F875-47B6-84FE-436BF1037A83}" keepAlive="1" name="查询 - GBP/USD lastPrice" description="与工作簿中“GBP/USD lastPrice”查询的连接。" type="5" refreshedVersion="0" background="1">
    <dbPr connection="Provider=Microsoft.Mashup.OleDb.1;Data Source=$Workbook$;Location=&quot;GBP/USD lastPrice&quot;;Extended Properties=&quot;&quot;" command="SELECT * FROM [GBP/USD lastPric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<sst xmlns="http://schemas.openxmlformats.org/spreadsheetml/2006/main" count="369" uniqueCount="289">
  <si>
    <t>University of Oxford</t>
    <phoneticPr fontId="1" type="noConversion"/>
  </si>
  <si>
    <t>University of Cambridge</t>
    <phoneticPr fontId="1" type="noConversion"/>
  </si>
  <si>
    <t>Year</t>
    <phoneticPr fontId="1" type="noConversion"/>
  </si>
  <si>
    <t>University</t>
    <phoneticPr fontId="1" type="noConversion"/>
  </si>
  <si>
    <t>University of Liverpool</t>
    <phoneticPr fontId="1" type="noConversion"/>
  </si>
  <si>
    <t>University of Surrey</t>
    <phoneticPr fontId="1" type="noConversion"/>
  </si>
  <si>
    <t>Cardiff University</t>
    <phoneticPr fontId="1" type="noConversion"/>
  </si>
  <si>
    <t>University of Glasgow</t>
    <phoneticPr fontId="1" type="noConversion"/>
  </si>
  <si>
    <t>University of Bath</t>
    <phoneticPr fontId="1" type="noConversion"/>
  </si>
  <si>
    <t>University of Leeds</t>
    <phoneticPr fontId="1" type="noConversion"/>
  </si>
  <si>
    <t>University of York</t>
    <phoneticPr fontId="1" type="noConversion"/>
  </si>
  <si>
    <t>Durham University</t>
    <phoneticPr fontId="1" type="noConversion"/>
  </si>
  <si>
    <t>Lancaster University</t>
    <phoneticPr fontId="1" type="noConversion"/>
  </si>
  <si>
    <t>Sapienza University of Rome</t>
    <phoneticPr fontId="1" type="noConversion"/>
  </si>
  <si>
    <t>IT</t>
    <phoneticPr fontId="1" type="noConversion"/>
  </si>
  <si>
    <t>UK</t>
    <phoneticPr fontId="1" type="noConversion"/>
  </si>
  <si>
    <t>Bocconi University</t>
    <phoneticPr fontId="1" type="noConversion"/>
  </si>
  <si>
    <t>CH</t>
    <phoneticPr fontId="1" type="noConversion"/>
  </si>
  <si>
    <t>NL</t>
    <phoneticPr fontId="1" type="noConversion"/>
  </si>
  <si>
    <t>VU Amsterdam</t>
    <phoneticPr fontId="1" type="noConversion"/>
  </si>
  <si>
    <t>DK</t>
    <phoneticPr fontId="1" type="noConversion"/>
  </si>
  <si>
    <t>University of Southern Denmark (SDU)</t>
    <phoneticPr fontId="1" type="noConversion"/>
  </si>
  <si>
    <t>Leiden University</t>
    <phoneticPr fontId="1" type="noConversion"/>
  </si>
  <si>
    <t>Tilburg University</t>
    <phoneticPr fontId="1" type="noConversion"/>
  </si>
  <si>
    <t>Reputation</t>
    <phoneticPr fontId="1" type="noConversion"/>
  </si>
  <si>
    <t>Teaching</t>
    <phoneticPr fontId="1" type="noConversion"/>
  </si>
  <si>
    <t>SE</t>
    <phoneticPr fontId="1" type="noConversion"/>
  </si>
  <si>
    <t>KTH Royal Institute of Technology</t>
    <phoneticPr fontId="1" type="noConversion"/>
  </si>
  <si>
    <t>NSR</t>
    <phoneticPr fontId="1" type="noConversion"/>
  </si>
  <si>
    <t>CSR</t>
    <phoneticPr fontId="1" type="noConversion"/>
  </si>
  <si>
    <t>NST</t>
    <phoneticPr fontId="1" type="noConversion"/>
  </si>
  <si>
    <t>CST</t>
    <phoneticPr fontId="1" type="noConversion"/>
  </si>
  <si>
    <t>SCST</t>
    <phoneticPr fontId="1" type="noConversion"/>
  </si>
  <si>
    <t>R</t>
    <phoneticPr fontId="1" type="noConversion"/>
  </si>
  <si>
    <t>Average</t>
    <phoneticPr fontId="1" type="noConversion"/>
  </si>
  <si>
    <t>University of Basel (UB)</t>
    <phoneticPr fontId="1" type="noConversion"/>
  </si>
  <si>
    <t>University of Geneva (UNIGE)</t>
    <phoneticPr fontId="1" type="noConversion"/>
  </si>
  <si>
    <t>University of Lausanne (UNIL)</t>
    <phoneticPr fontId="1" type="noConversion"/>
  </si>
  <si>
    <t>University of Fribourg (UNIFR)</t>
    <phoneticPr fontId="1" type="noConversion"/>
  </si>
  <si>
    <t>BE</t>
    <phoneticPr fontId="1" type="noConversion"/>
  </si>
  <si>
    <t>University of Liège (ULg)</t>
    <phoneticPr fontId="1" type="noConversion"/>
  </si>
  <si>
    <t>Free University of Brussels (VUB)</t>
    <phoneticPr fontId="1" type="noConversion"/>
  </si>
  <si>
    <t>EE</t>
    <phoneticPr fontId="1" type="noConversion"/>
  </si>
  <si>
    <t>Vilnius University (VU)</t>
    <phoneticPr fontId="1" type="noConversion"/>
  </si>
  <si>
    <t>LT</t>
    <phoneticPr fontId="1" type="noConversion"/>
  </si>
  <si>
    <t>Erasmus University Rotterdam (EUR)</t>
    <phoneticPr fontId="1" type="noConversion"/>
  </si>
  <si>
    <t>Wageningen University &amp; Research (WUR)</t>
    <phoneticPr fontId="1" type="noConversion"/>
  </si>
  <si>
    <t>University of Iceland</t>
    <phoneticPr fontId="1" type="noConversion"/>
  </si>
  <si>
    <t>IS</t>
    <phoneticPr fontId="1" type="noConversion"/>
  </si>
  <si>
    <t>University of Helsinki</t>
    <phoneticPr fontId="1" type="noConversion"/>
  </si>
  <si>
    <t>FI</t>
    <phoneticPr fontId="1" type="noConversion"/>
  </si>
  <si>
    <t>Aalto University</t>
    <phoneticPr fontId="1" type="noConversion"/>
  </si>
  <si>
    <t>Tampere University</t>
    <phoneticPr fontId="1" type="noConversion"/>
  </si>
  <si>
    <t>University of Turku (UTU)</t>
    <phoneticPr fontId="1" type="noConversion"/>
  </si>
  <si>
    <t>University of Jyväskylä</t>
    <phoneticPr fontId="1" type="noConversion"/>
  </si>
  <si>
    <t>University of Oulu</t>
    <phoneticPr fontId="1" type="noConversion"/>
  </si>
  <si>
    <t>University of Eastern Finland (UEF)</t>
    <phoneticPr fontId="1" type="noConversion"/>
  </si>
  <si>
    <t>IT University of Copenhagen (ITU)</t>
    <phoneticPr fontId="1" type="noConversion"/>
  </si>
  <si>
    <t>Swiss Federal Institute of Technology Lausanne (EPFL)</t>
    <phoneticPr fontId="1" type="noConversion"/>
  </si>
  <si>
    <t>Swiss Federal Institute of Technology Zurich (ETH Zurich)</t>
    <phoneticPr fontId="1" type="noConversion"/>
  </si>
  <si>
    <t>University of Bern (UniBE)</t>
    <phoneticPr fontId="1" type="noConversion"/>
  </si>
  <si>
    <t>Imperial College London (ICL)</t>
    <phoneticPr fontId="1" type="noConversion"/>
  </si>
  <si>
    <t>Delft University of Technology (TU Delft)</t>
    <phoneticPr fontId="1" type="noConversion"/>
  </si>
  <si>
    <t>Technical University of Denmark (DTU)</t>
    <phoneticPr fontId="1" type="noConversion"/>
  </si>
  <si>
    <t>University of Copenhagen (UCPH)</t>
    <phoneticPr fontId="1" type="noConversion"/>
  </si>
  <si>
    <t>Sant'Anna School of Advanced Studies of Pisa (SSSA)</t>
    <phoneticPr fontId="1" type="noConversion"/>
  </si>
  <si>
    <t>Aarhus University (AU)</t>
    <phoneticPr fontId="1" type="noConversion"/>
  </si>
  <si>
    <t>Eindhoven University of Technology (TU/e)</t>
    <phoneticPr fontId="1" type="noConversion"/>
  </si>
  <si>
    <t>The University of Edinburgh</t>
    <phoneticPr fontId="1" type="noConversion"/>
  </si>
  <si>
    <t>Università della Svizzera Italiana (USI)</t>
    <phoneticPr fontId="1" type="noConversion"/>
  </si>
  <si>
    <t>University of Zurich (UZH)</t>
    <phoneticPr fontId="1" type="noConversion"/>
  </si>
  <si>
    <t>University of Padova (UNIPD)</t>
    <phoneticPr fontId="1" type="noConversion"/>
  </si>
  <si>
    <t>Radboud University Nijmegen (RU)</t>
    <phoneticPr fontId="1" type="noConversion"/>
  </si>
  <si>
    <t>University of Aalborg (AAU)</t>
    <phoneticPr fontId="1" type="noConversion"/>
  </si>
  <si>
    <t>Utrecht University (UU)</t>
    <phoneticPr fontId="1" type="noConversion"/>
  </si>
  <si>
    <t>University of Amsterdam (UvA)</t>
    <phoneticPr fontId="1" type="noConversion"/>
  </si>
  <si>
    <t>University of Groningen (RUG)</t>
    <phoneticPr fontId="1" type="noConversion"/>
  </si>
  <si>
    <t>University of Twente (UTwente)</t>
    <phoneticPr fontId="1" type="noConversion"/>
  </si>
  <si>
    <t>University of Trento (UNITN)</t>
    <phoneticPr fontId="1" type="noConversion"/>
  </si>
  <si>
    <t>Catholic University of Leuven (KU Leuven)</t>
    <phoneticPr fontId="1" type="noConversion"/>
  </si>
  <si>
    <t>Maastricht University (UM)</t>
    <phoneticPr fontId="1" type="noConversion"/>
  </si>
  <si>
    <t>University of Tartu (UT)</t>
    <phoneticPr fontId="1" type="noConversion"/>
  </si>
  <si>
    <t>University of Bristol (UoB)</t>
    <phoneticPr fontId="1" type="noConversion"/>
  </si>
  <si>
    <t>Polytechnic University of Milan</t>
    <phoneticPr fontId="1" type="noConversion"/>
  </si>
  <si>
    <t>UCL</t>
    <phoneticPr fontId="1" type="noConversion"/>
  </si>
  <si>
    <t>University of Southampton (Soton)</t>
    <phoneticPr fontId="1" type="noConversion"/>
  </si>
  <si>
    <t>King's College London (KCL)</t>
    <phoneticPr fontId="1" type="noConversion"/>
  </si>
  <si>
    <t>University of Pisa (UNIPI)</t>
    <phoneticPr fontId="1" type="noConversion"/>
  </si>
  <si>
    <t>The University of Warwick (Warwick)</t>
    <phoneticPr fontId="1" type="noConversion"/>
  </si>
  <si>
    <t>University of Birmingham (UB)</t>
    <phoneticPr fontId="1" type="noConversion"/>
  </si>
  <si>
    <t>The University of Manchester (UoM)</t>
    <phoneticPr fontId="1" type="noConversion"/>
  </si>
  <si>
    <t>The University of Sheffield</t>
    <phoneticPr fontId="1" type="noConversion"/>
  </si>
  <si>
    <t>University of London - Royal Holloway (RHUL)</t>
    <phoneticPr fontId="1" type="noConversion"/>
  </si>
  <si>
    <t>Queen's University Belfast (QUB)</t>
    <phoneticPr fontId="1" type="noConversion"/>
  </si>
  <si>
    <t>Queen Mary University of London (QMUL)</t>
    <phoneticPr fontId="1" type="noConversion"/>
  </si>
  <si>
    <t>The University of Nottingham (UoN)</t>
    <phoneticPr fontId="1" type="noConversion"/>
  </si>
  <si>
    <t>The Open University (OU)</t>
    <phoneticPr fontId="1" type="noConversion"/>
  </si>
  <si>
    <t>Polytechnic University of Turin</t>
    <phoneticPr fontId="1" type="noConversion"/>
  </si>
  <si>
    <t>University of Naples Federico II (UNINA)</t>
    <phoneticPr fontId="1" type="noConversion"/>
  </si>
  <si>
    <t>University of Bologna (UNIBO)</t>
    <phoneticPr fontId="1" type="noConversion"/>
  </si>
  <si>
    <t>Name</t>
  </si>
  <si>
    <t>Value</t>
  </si>
  <si>
    <t>SEK</t>
  </si>
  <si>
    <t>EUR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</si>
  <si>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</si>
  <si>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</si>
  <si>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</si>
  <si>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</si>
  <si>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</si>
  <si>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</si>
  <si>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</si>
  <si>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</si>
  <si>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</si>
  <si>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</si>
  <si>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</si>
  <si>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</si>
  <si>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</si>
  <si>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</si>
  <si>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</si>
  <si>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</si>
  <si>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</si>
  <si>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</si>
  <si>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</si>
  <si>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BRL</t>
  </si>
  <si>
    <t>BSD</t>
  </si>
  <si>
    <t>BTN</t>
  </si>
  <si>
    <t>BWP</t>
  </si>
  <si>
    <t>BYN</t>
  </si>
  <si>
    <t>BZD</t>
  </si>
  <si>
    <t>CAD</t>
  </si>
  <si>
    <t>CDF</t>
  </si>
  <si>
    <t>CHF</t>
  </si>
  <si>
    <t>CLP</t>
  </si>
  <si>
    <t>CNY</t>
  </si>
  <si>
    <t>COP</t>
  </si>
  <si>
    <t>CRC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</si>
  <si>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</si>
  <si>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</si>
  <si>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</si>
  <si>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</si>
  <si>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</si>
  <si>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</si>
  <si>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</si>
  <si>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</si>
  <si>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</si>
  <si>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</si>
  <si>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</si>
  <si>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</si>
  <si>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FOK</t>
  </si>
  <si>
    <t>GBP</t>
  </si>
  <si>
    <t>GEL</t>
  </si>
  <si>
    <t>GGP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</si>
  <si>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</si>
  <si>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</si>
  <si>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</si>
  <si>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</si>
  <si>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</si>
  <si>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</si>
  <si>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</si>
  <si>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</si>
  <si>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</si>
  <si>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</si>
  <si>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</si>
  <si>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</si>
  <si>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</si>
  <si>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IMP</t>
  </si>
  <si>
    <t>INR</t>
  </si>
  <si>
    <t>IQD</t>
  </si>
  <si>
    <t>IRR</t>
  </si>
  <si>
    <t>ISK</t>
  </si>
  <si>
    <t>JEP</t>
  </si>
  <si>
    <t>JMD</t>
  </si>
  <si>
    <t>JOD</t>
  </si>
  <si>
    <t>JPY</t>
  </si>
  <si>
    <t>KES</t>
  </si>
  <si>
    <t>KGS</t>
  </si>
  <si>
    <t>KHR</t>
  </si>
  <si>
    <t>KID</t>
  </si>
  <si>
    <t>KMF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</si>
  <si>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</si>
  <si>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</si>
  <si>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</si>
  <si>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</si>
  <si>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</si>
  <si>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</si>
  <si>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</si>
  <si>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</si>
  <si>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</si>
  <si>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LYD</t>
  </si>
  <si>
    <t>MAD</t>
  </si>
  <si>
    <t>MDL</t>
  </si>
  <si>
    <t>MGA</t>
  </si>
  <si>
    <t>MKD</t>
  </si>
  <si>
    <t>MMK</t>
  </si>
  <si>
    <t>MNT</t>
  </si>
  <si>
    <t>MOP</t>
  </si>
  <si>
    <t>MRU</t>
  </si>
  <si>
    <t>MUR</t>
  </si>
  <si>
    <t>MVR</t>
  </si>
  <si>
    <t>MWK</t>
  </si>
  <si>
    <t>MXN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</si>
  <si>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</si>
  <si>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</si>
  <si>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</si>
  <si>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</si>
  <si>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</si>
  <si>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</si>
  <si>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</si>
  <si>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</si>
  <si>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</si>
  <si>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</si>
  <si>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</si>
  <si>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</si>
  <si>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</si>
  <si>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</si>
  <si>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</si>
  <si>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</si>
  <si>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</si>
  <si>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</si>
  <si>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</si>
  <si>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</si>
  <si>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</si>
  <si>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</si>
  <si>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</si>
  <si>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</si>
  <si>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</si>
  <si>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SGD</t>
  </si>
  <si>
    <t>SHP</t>
  </si>
  <si>
    <t>SLE</t>
  </si>
  <si>
    <t>SLL</t>
  </si>
  <si>
    <t>SOS</t>
  </si>
  <si>
    <t>SRD</t>
  </si>
  <si>
    <t>SSP</t>
  </si>
  <si>
    <t>STN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</si>
  <si>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</si>
  <si>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</si>
  <si>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</si>
  <si>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</si>
  <si>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</si>
  <si>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</si>
  <si>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</si>
  <si>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</si>
  <si>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</si>
  <si>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TVD</t>
  </si>
  <si>
    <t>TWD</t>
  </si>
  <si>
    <t>TZS</t>
  </si>
  <si>
    <t>UAH</t>
  </si>
  <si>
    <t>UGX</t>
  </si>
  <si>
    <t>USD</t>
  </si>
  <si>
    <t>UYU</t>
  </si>
  <si>
    <t>UZS</t>
  </si>
  <si>
    <t>VES</t>
  </si>
  <si>
    <t>VND</t>
  </si>
  <si>
    <t>VUV</t>
  </si>
  <si>
    <t>WST</t>
  </si>
  <si>
    <t>XAF</t>
  </si>
  <si>
    <t>XCD</t>
  </si>
  <si>
    <t>XDR</t>
  </si>
  <si>
    <t>XOF</t>
  </si>
  <si>
    <t>XPF</t>
  </si>
  <si>
    <t>YER</t>
  </si>
  <si>
    <t>ZAR</t>
  </si>
  <si>
    <t>ZMW</t>
  </si>
  <si>
    <t>ZWL</t>
  </si>
  <si>
    <t>NIS</t>
    <phoneticPr fontId="1" type="noConversion"/>
  </si>
  <si>
    <t>CSRC</t>
    <phoneticPr fontId="1" type="noConversion"/>
  </si>
  <si>
    <t>CSRF</t>
    <phoneticPr fontId="1" type="noConversion"/>
  </si>
  <si>
    <t>Rept</t>
    <phoneticPr fontId="1" type="noConversion"/>
  </si>
  <si>
    <t>Tng</t>
    <phoneticPr fontId="1" type="noConversion"/>
  </si>
  <si>
    <t>Edu</t>
    <phoneticPr fontId="1" type="noConversion"/>
  </si>
  <si>
    <t>Ac.Staff</t>
    <phoneticPr fontId="1" type="noConversion"/>
  </si>
  <si>
    <t>University of Turin (UNITO)</t>
    <phoneticPr fontId="1" type="noConversion"/>
  </si>
  <si>
    <t>Donations</t>
    <phoneticPr fontId="1" type="noConversion"/>
  </si>
  <si>
    <t>Public Grants</t>
    <phoneticPr fontId="1" type="noConversion"/>
  </si>
  <si>
    <t>Tuition Fees</t>
    <phoneticPr fontId="1" type="noConversion"/>
  </si>
  <si>
    <t>Total Income</t>
    <phoneticPr fontId="1" type="noConversion"/>
  </si>
  <si>
    <r>
      <t xml:space="preserve">Total Income, </t>
    </r>
    <r>
      <rPr>
        <b/>
        <sz val="11"/>
        <color theme="0"/>
        <rFont val="等线"/>
        <family val="2"/>
        <charset val="134"/>
        <scheme val="minor"/>
      </rPr>
      <t>€</t>
    </r>
    <phoneticPr fontId="1" type="noConversion"/>
  </si>
  <si>
    <t>Student</t>
    <phoneticPr fontId="1" type="noConversion"/>
  </si>
  <si>
    <t>University of Milan (UNIMI)</t>
    <phoneticPr fontId="1" type="noConversion"/>
  </si>
  <si>
    <t>University of Florence (UNIFI)</t>
    <phoneticPr fontId="1" type="noConversion"/>
  </si>
  <si>
    <t>University of Rome Tor Vergata</t>
    <phoneticPr fontId="1" type="noConversion"/>
  </si>
  <si>
    <t>University of Milano-Bicocca (UNIMIB)</t>
    <phoneticPr fontId="1" type="noConversion"/>
  </si>
  <si>
    <t>University of Parma (UNIPR)</t>
    <phoneticPr fontId="1" type="noConversion"/>
  </si>
  <si>
    <t>University of Trieste (UNITS)</t>
    <phoneticPr fontId="1" type="noConversion"/>
  </si>
  <si>
    <t>Country</t>
    <phoneticPr fontId="1" type="noConversion"/>
  </si>
  <si>
    <t>University of Pavia (UNIPV)</t>
    <phoneticPr fontId="1" type="noConversion"/>
  </si>
  <si>
    <t>University of Genova</t>
    <phoneticPr fontId="1" type="noConversion"/>
  </si>
  <si>
    <t>University of Modena and Reggio Emilia (UNIMORE)</t>
    <phoneticPr fontId="1" type="noConversion"/>
  </si>
  <si>
    <t>University of Roma Tre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</si>
</sst>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76" formatCode="0_);[Red]\(0\)"/>
    <numFmt numFmtId="177" formatCode="[$£-809]#,##0"/>
    <numFmt numFmtId="178" formatCode="[$€-2]\ #,##0"/>
    <numFmt numFmtId="179" formatCode="#,##0\ [$CHF]" x16r2:formatCode16="#,##0\ [$CHF-gsw-CH]"/>
    <numFmt numFmtId="180" formatCode="#,##0\ [$kr.-406]"/>
    <numFmt numFmtId="181" formatCode="0_ "/>
    <numFmt numFmtId="182" formatCode="0.0_);[Red]\(0.0\)"/>
    <numFmt numFmtId="183" formatCode="#,##0\ [$kr-41D]"/>
    <numFmt numFmtId="184" formatCode="0.00_);[Red]\(0.00\)"/>
    <numFmt numFmtId="185" formatCode="0.0000000_);[Red]\(0.0000000\)"/>
    <numFmt numFmtId="186" formatCode="#,##0\ [$kr-40F]"/>
  </numFmts>
  <fonts count="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scheme val="minor"/>
    </font>
    <font>
      <sz val="11"/>
      <color theme="1"/>
      <name val="等线"/>
      <scheme val="minor"/>
    </font>
    <font>
      <b/>
      <sz val="11"/>
      <color theme="0"/>
      <name val="等线"/>
      <family val="2"/>
      <charset val="134"/>
      <scheme val="minor"/>
    </font>
    <font>
      <b/>
      <sz val="11"/>
      <color theme="0"/>
      <name val="等线"/>
      <scheme val="minor"/>
    </font>
    <font>
      <b/>
      <sz val="11"/>
      <color theme="0"/>
      <name val="等线"/>
      <family val="2"/>
      <scheme val="minor"/>
    </font>
    <font>
      <b/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84" fontId="0" fillId="0" borderId="0" xfId="0" applyNumberFormat="1" applyAlignment="1">
      <alignment horizontal="center" vertical="center"/>
    </xf>
    <xf numFmtId="185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80" fontId="0" fillId="0" borderId="0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9" fontId="0" fillId="0" borderId="0" xfId="0" applyNumberFormat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183" fontId="0" fillId="0" borderId="0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84" fontId="0" fillId="0" borderId="2" xfId="0" applyNumberFormat="1" applyBorder="1" applyAlignment="1">
      <alignment horizontal="center" vertical="center"/>
    </xf>
    <xf numFmtId="182" fontId="0" fillId="0" borderId="0" xfId="0" applyNumberFormat="1" applyBorder="1" applyAlignment="1">
      <alignment horizontal="center" vertical="center"/>
    </xf>
    <xf numFmtId="181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86" fontId="0" fillId="0" borderId="0" xfId="0" applyNumberFormat="1" applyBorder="1" applyAlignment="1">
      <alignment horizontal="center" vertical="center"/>
    </xf>
    <xf numFmtId="184" fontId="0" fillId="0" borderId="0" xfId="0" applyNumberFormat="1" applyBorder="1" applyAlignment="1">
      <alignment horizontal="center" vertical="center"/>
    </xf>
    <xf numFmtId="0" fontId="0" fillId="0" borderId="0" xfId="0" applyNumberForma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80" fontId="0" fillId="0" borderId="4" xfId="0" applyNumberFormat="1" applyBorder="1" applyAlignment="1">
      <alignment horizontal="center" vertical="center"/>
    </xf>
    <xf numFmtId="179" fontId="0" fillId="0" borderId="4" xfId="0" applyNumberFormat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83" fontId="0" fillId="0" borderId="4" xfId="0" applyNumberFormat="1" applyBorder="1" applyAlignment="1">
      <alignment horizontal="center" vertical="center"/>
    </xf>
    <xf numFmtId="186" fontId="0" fillId="0" borderId="4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185" fontId="3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81" fontId="0" fillId="0" borderId="4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176" fontId="6" fillId="2" borderId="5" xfId="0" applyNumberFormat="1" applyFont="1" applyFill="1" applyBorder="1" applyAlignment="1">
      <alignment horizontal="center" vertical="center"/>
    </xf>
    <xf numFmtId="177" fontId="6" fillId="2" borderId="6" xfId="0" applyNumberFormat="1" applyFont="1" applyFill="1" applyBorder="1" applyAlignment="1">
      <alignment horizontal="center" vertical="center"/>
    </xf>
    <xf numFmtId="178" fontId="5" fillId="2" borderId="6" xfId="0" applyNumberFormat="1" applyFont="1" applyFill="1" applyBorder="1" applyAlignment="1">
      <alignment horizontal="center" vertical="center"/>
    </xf>
    <xf numFmtId="176" fontId="6" fillId="2" borderId="6" xfId="0" applyNumberFormat="1" applyFont="1" applyFill="1" applyBorder="1" applyAlignment="1">
      <alignment horizontal="center" vertical="center"/>
    </xf>
    <xf numFmtId="184" fontId="5" fillId="2" borderId="6" xfId="0" applyNumberFormat="1" applyFont="1" applyFill="1" applyBorder="1" applyAlignment="1">
      <alignment horizontal="center" vertical="center"/>
    </xf>
    <xf numFmtId="182" fontId="5" fillId="2" borderId="6" xfId="0" applyNumberFormat="1" applyFont="1" applyFill="1" applyBorder="1" applyAlignment="1">
      <alignment horizontal="center" vertical="center"/>
    </xf>
    <xf numFmtId="176" fontId="5" fillId="2" borderId="6" xfId="0" applyNumberFormat="1" applyFont="1" applyFill="1" applyBorder="1" applyAlignment="1">
      <alignment horizontal="center" vertical="center"/>
    </xf>
    <xf numFmtId="176" fontId="5" fillId="2" borderId="5" xfId="0" applyNumberFormat="1" applyFont="1" applyFill="1" applyBorder="1" applyAlignment="1">
      <alignment horizontal="center" vertical="center"/>
    </xf>
    <xf numFmtId="181" fontId="5" fillId="2" borderId="6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25">
    <dxf>
      <numFmt numFmtId="0" formatCode="General"/>
    </dxf>
    <dxf>
      <numFmt numFmtId="176" formatCode="0_);[Red]\(0\)"/>
      <alignment horizontal="center" vertical="center" textRotation="0" wrapText="0" indent="0" justifyLastLine="0" shrinkToFit="0" readingOrder="0"/>
      <border diagonalUp="0" diagonalDown="0">
        <left/>
        <right style="thick">
          <color auto="1"/>
        </right>
        <top/>
        <bottom/>
        <vertical/>
        <horizontal/>
      </border>
    </dxf>
    <dxf>
      <numFmt numFmtId="176" formatCode="0_);[Red]\(0\)"/>
      <alignment horizontal="center" vertical="center" textRotation="0" wrapText="0" indent="0" justifyLastLine="0" shrinkToFit="0" readingOrder="0"/>
    </dxf>
    <dxf>
      <numFmt numFmtId="176" formatCode="0_);[Red]\(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81" formatCode="0_ 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76" formatCode="0_);[Red]\(0\)"/>
      <alignment horizontal="center" vertical="center" textRotation="0" wrapText="0" indent="0" justifyLastLine="0" shrinkToFit="0" readingOrder="0"/>
      <border diagonalUp="0" diagonalDown="0">
        <left/>
        <right style="thick">
          <color auto="1"/>
        </right>
        <top/>
        <bottom/>
        <vertical/>
        <horizontal/>
      </border>
    </dxf>
    <dxf>
      <numFmt numFmtId="176" formatCode="0_);[Red]\(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81" formatCode="0_ 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76" formatCode="0_);[Red]\(0\)"/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numFmt numFmtId="176" formatCode="0_);[Red]\(0\)"/>
      <alignment horizontal="center" vertical="center" textRotation="0" wrapText="0" indent="0" justifyLastLine="0" shrinkToFit="0" readingOrder="0"/>
    </dxf>
    <dxf>
      <numFmt numFmtId="182" formatCode="0.0_);[Red]\(0.0\)"/>
      <alignment horizontal="center" vertical="center" textRotation="0" wrapText="0" indent="0" justifyLastLine="0" shrinkToFit="0" readingOrder="0"/>
    </dxf>
    <dxf>
      <numFmt numFmtId="184" formatCode="0.00_);[Red]\(0.0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76" formatCode="0_);[Red]\(0\)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76" formatCode="0_);[Red]\(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78" formatCode="[$€-2]\ #,##0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77" formatCode="[$£-809]#,##0"/>
      <alignment horizontal="center" vertical="center" textRotation="0" wrapText="0" indent="0" justifyLastLine="0" shrinkToFit="0" readingOrder="0"/>
    </dxf>
    <dxf>
      <numFmt numFmtId="177" formatCode="[$£-809]#,##0"/>
      <alignment horizontal="center" vertical="center" textRotation="0" wrapText="0" indent="0" justifyLastLine="0" shrinkToFit="0" readingOrder="0"/>
    </dxf>
    <dxf>
      <numFmt numFmtId="177" formatCode="[$£-809]#,##0"/>
      <alignment horizontal="center" vertical="center" textRotation="0" wrapText="0" indent="0" justifyLastLine="0" shrinkToFit="0" readingOrder="0"/>
    </dxf>
    <dxf>
      <numFmt numFmtId="177" formatCode="[$£-809]#,##0"/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ck">
          <color auto="1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/>
        <vertical/>
      </border>
    </dxf>
    <dxf>
      <border outline="0">
        <top style="thick">
          <color auto="1"/>
        </top>
      </border>
    </dxf>
    <dxf>
      <border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scheme val="minor"/>
      </font>
      <numFmt numFmtId="176" formatCode="0_);[Red]\(0\)"/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1B1D87E1-A284-4197-B3B8-42D14EA007DB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DBCB1E-2FB9-4114-B8CF-95FD6E1F7F81}" name="表1" displayName="表1" ref="A1:U1048576" totalsRowShown="0" headerRowDxfId="24" headerRowBorderDxfId="23" tableBorderDxfId="22">
  <autoFilter ref="A1:U1048576" xr:uid="{1DDBCB1E-2FB9-4114-B8CF-95FD6E1F7F81}"/>
  <sortState xmlns:xlrd2="http://schemas.microsoft.com/office/spreadsheetml/2017/richdata2" ref="A2:U93">
    <sortCondition descending="1" ref="U1:U1048576"/>
  </sortState>
  <tableColumns count="21">
    <tableColumn id="21" xr3:uid="{F2E3871E-E01B-42D8-A9E6-E9681481A8B8}" name="Country" dataDxfId="21"/>
    <tableColumn id="1" xr3:uid="{C7859295-CD31-45C1-895B-508829A110C1}" name="University" dataDxfId="20"/>
    <tableColumn id="2" xr3:uid="{F50965C5-DFCC-4910-ABB1-BF2B784AE66D}" name="Year" dataDxfId="19"/>
    <tableColumn id="3" xr3:uid="{14CF7BA5-56A0-4D4E-94BC-7E400335713E}" name="Donations" dataDxfId="18"/>
    <tableColumn id="4" xr3:uid="{C88DE680-1A6E-4949-A22E-126B562D6B05}" name="Public Grants" dataDxfId="17"/>
    <tableColumn id="5" xr3:uid="{7C3FDB28-9529-46E5-B0FB-CC7FDFD8823B}" name="Tuition Fees" dataDxfId="16"/>
    <tableColumn id="6" xr3:uid="{FD663D29-D61E-491B-A7CF-1DC5F657CDCA}" name="Total Income" dataDxfId="15"/>
    <tableColumn id="7" xr3:uid="{69A8A74C-43A5-4120-94D9-D02DA0E68B3C}" name="Total Income, €" dataDxfId="14"/>
    <tableColumn id="8" xr3:uid="{608282CF-9134-4C84-8B7E-C6C859F379E9}" name="Ac.Staff" dataDxfId="13"/>
    <tableColumn id="9" xr3:uid="{10C8BA4B-C6B8-49B3-B253-A92A12D08257}" name="Student" dataDxfId="12"/>
    <tableColumn id="10" xr3:uid="{3E76C4E5-9D66-466B-BF8E-A486CC92A13D}" name="NIS" dataDxfId="11"/>
    <tableColumn id="11" xr3:uid="{D4243BB1-EB3E-477E-A90B-C6D13C532576}" name="CSRC" dataDxfId="10"/>
    <tableColumn id="12" xr3:uid="{45E05A20-398F-4E6E-AAFC-9BD8B4E73824}" name="CSRF" dataDxfId="9"/>
    <tableColumn id="13" xr3:uid="{2A73CD19-28FD-4E82-B34C-F9B4BE6FFD4D}" name="Rept" dataDxfId="8"/>
    <tableColumn id="14" xr3:uid="{41295E7A-98D2-4C01-825F-510D20E55408}" name="Tng" dataDxfId="7"/>
    <tableColumn id="15" xr3:uid="{AE79D0CB-3077-4A52-8FA1-10B004A9280A}" name="NSR" dataDxfId="6"/>
    <tableColumn id="16" xr3:uid="{AE11B381-AD52-43F6-AEFB-CFB403AFCE98}" name="CSR" dataDxfId="5"/>
    <tableColumn id="17" xr3:uid="{681D3618-BD6F-4C58-B6EC-2A457926E107}" name="Edu" dataDxfId="4"/>
    <tableColumn id="18" xr3:uid="{A8F46486-5470-48F7-8B87-284C5D4AD176}" name="NST" dataDxfId="3"/>
    <tableColumn id="19" xr3:uid="{BACF735A-CA49-4755-9785-0E00DBF080BE}" name="CST" dataDxfId="2"/>
    <tableColumn id="20" xr3:uid="{F542F6A9-D799-4BE7-AB70-21BD3203CDEA}" name="SCST" dataDxfId="1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38A5B3D-FAAA-422D-80C2-5D80A10B0A01}" name="EUR" displayName="EUR" ref="A1:B163" tableType="queryTable" totalsRowShown="0">
  <autoFilter ref="A1:B163" xr:uid="{038A5B3D-FAAA-422D-80C2-5D80A10B0A01}"/>
  <tableColumns count="2">
    <tableColumn id="1" xr3:uid="{B2B1F448-73DA-4A64-8316-3FB8D3B757FE}" uniqueName="1" name="Name" queryTableFieldId="1"/>
    <tableColumn id="2" xr3:uid="{D2A435F2-9FDF-48E5-8D7C-94FA0A2AA367}" uniqueName="2" name="Valu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ADB2E-31B7-43C5-A48F-1390AF0B99DF}">
  <dimension ref="A1:Z90"/>
  <sheetViews>
    <sheetView tabSelected="1" zoomScale="85" zoomScaleNormal="85" workbookViewId="0">
      <pane ySplit="1" topLeftCell="A2" activePane="bottomLeft" state="frozen"/>
      <selection pane="bottomLeft" activeCell="B59" sqref="B59"/>
    </sheetView>
  </sheetViews>
  <sheetFormatPr defaultRowHeight="14.15"/>
  <cols>
    <col min="1" max="1" width="12.78515625" style="39" bestFit="1" customWidth="1"/>
    <col min="2" max="2" width="51.640625" style="4" bestFit="1" customWidth="1"/>
    <col min="3" max="3" width="9.7109375" style="22" bestFit="1" customWidth="1"/>
    <col min="4" max="4" width="14.640625" style="25" bestFit="1" customWidth="1"/>
    <col min="5" max="5" width="17.2109375" style="8" bestFit="1" customWidth="1"/>
    <col min="6" max="6" width="16.28515625" style="8" bestFit="1" customWidth="1"/>
    <col min="7" max="7" width="17.0703125" style="8" bestFit="1" customWidth="1"/>
    <col min="8" max="8" width="19.140625" style="6" bestFit="1" customWidth="1"/>
    <col min="9" max="9" width="12.5" style="11" bestFit="1" customWidth="1"/>
    <col min="10" max="10" width="12.640625" style="13" bestFit="1" customWidth="1"/>
    <col min="11" max="11" width="9" style="14" bestFit="1" customWidth="1"/>
    <col min="12" max="12" width="10.5703125" style="15" bestFit="1" customWidth="1"/>
    <col min="13" max="13" width="10.35546875" style="12" bestFit="1" customWidth="1"/>
    <col min="14" max="14" width="10" style="36" bestFit="1" customWidth="1"/>
    <col min="15" max="15" width="9.2109375" style="16" bestFit="1" customWidth="1"/>
    <col min="16" max="16" width="9.640625" style="11" bestFit="1" customWidth="1"/>
    <col min="17" max="17" width="9.42578125" style="29" bestFit="1" customWidth="1"/>
    <col min="18" max="18" width="9.140625" style="16" bestFit="1" customWidth="1"/>
    <col min="19" max="19" width="9.5" style="11" bestFit="1" customWidth="1"/>
    <col min="20" max="20" width="9.2109375" style="12" bestFit="1" customWidth="1"/>
    <col min="21" max="21" width="10.2109375" style="29" bestFit="1" customWidth="1"/>
    <col min="22" max="22" width="10.5703125" style="1" bestFit="1" customWidth="1"/>
    <col min="23" max="24" width="10.140625" style="1" bestFit="1" customWidth="1"/>
    <col min="25" max="25" width="10.140625" style="33" bestFit="1" customWidth="1"/>
    <col min="26" max="26" width="9.140625" style="34"/>
    <col min="27" max="16384" width="9.140625" style="1"/>
  </cols>
  <sheetData>
    <row r="1" spans="1:26" s="31" customFormat="1" ht="15" thickTop="1" thickBot="1">
      <c r="A1" s="45" t="s">
        <v>284</v>
      </c>
      <c r="B1" s="31" t="s">
        <v>3</v>
      </c>
      <c r="C1" s="31" t="s">
        <v>2</v>
      </c>
      <c r="D1" s="46" t="s">
        <v>272</v>
      </c>
      <c r="E1" s="46" t="s">
        <v>273</v>
      </c>
      <c r="F1" s="46" t="s">
        <v>274</v>
      </c>
      <c r="G1" s="46" t="s">
        <v>275</v>
      </c>
      <c r="H1" s="47" t="s">
        <v>276</v>
      </c>
      <c r="I1" s="48" t="s">
        <v>270</v>
      </c>
      <c r="J1" s="48" t="s">
        <v>277</v>
      </c>
      <c r="K1" s="49" t="s">
        <v>264</v>
      </c>
      <c r="L1" s="50" t="s">
        <v>265</v>
      </c>
      <c r="M1" s="51" t="s">
        <v>266</v>
      </c>
      <c r="N1" s="52" t="s">
        <v>267</v>
      </c>
      <c r="O1" s="53" t="s">
        <v>268</v>
      </c>
      <c r="P1" s="51" t="s">
        <v>28</v>
      </c>
      <c r="Q1" s="51" t="s">
        <v>29</v>
      </c>
      <c r="R1" s="53" t="s">
        <v>269</v>
      </c>
      <c r="S1" s="51" t="s">
        <v>30</v>
      </c>
      <c r="T1" s="51" t="s">
        <v>31</v>
      </c>
      <c r="U1" s="51" t="s">
        <v>32</v>
      </c>
      <c r="V1" s="31" t="s">
        <v>24</v>
      </c>
      <c r="W1" s="31" t="s">
        <v>25</v>
      </c>
      <c r="X1" s="31" t="s">
        <v>28</v>
      </c>
      <c r="Y1" s="31" t="s">
        <v>29</v>
      </c>
      <c r="Z1" s="30"/>
    </row>
    <row r="2" spans="1:26" ht="14.6" thickTop="1">
      <c r="A2" s="39" t="s">
        <v>17</v>
      </c>
      <c r="B2" s="17" t="s">
        <v>58</v>
      </c>
      <c r="C2" s="22">
        <v>2023</v>
      </c>
      <c r="D2" s="24">
        <v>23000000</v>
      </c>
      <c r="E2" s="7">
        <v>765000000</v>
      </c>
      <c r="F2" s="7">
        <v>22000000</v>
      </c>
      <c r="G2" s="7">
        <v>1158000000</v>
      </c>
      <c r="H2" s="6" cm="1">
        <f t="array" aca="1" ref="H2" ca="1">G2/INDIRECT("EUR!$B$30")</f>
        <v>1183060776.4270542</v>
      </c>
      <c r="I2" s="11">
        <v>3976</v>
      </c>
      <c r="J2" s="13">
        <v>12720</v>
      </c>
      <c r="K2" s="14">
        <v>188.78</v>
      </c>
      <c r="L2" s="15">
        <v>6</v>
      </c>
      <c r="M2" s="12">
        <v>61</v>
      </c>
      <c r="N2" s="35">
        <f>LOG((D2+E2)/(F2+E2)+1,V$3)</f>
        <v>66.896046305360116</v>
      </c>
      <c r="O2" s="16">
        <f ca="1">LOG(I2*H2/J2^2,W$3)</f>
        <v>66.271331041344709</v>
      </c>
      <c r="P2" s="11">
        <f>LOG(K2/J2+1,X$3)</f>
        <v>250.42938082155592</v>
      </c>
      <c r="Q2" s="29">
        <f>LOG(L2*M2/J2+1,Y$3)</f>
        <v>363.73702250180071</v>
      </c>
      <c r="R2" s="16">
        <f ca="1">(N2+O2)/2</f>
        <v>66.583688673352412</v>
      </c>
      <c r="S2" s="11">
        <f ca="1">(N2+O2+P2)/3</f>
        <v>127.86558605608691</v>
      </c>
      <c r="T2" s="12">
        <f ca="1">(N2+O2+Q2)/3</f>
        <v>165.63479994950185</v>
      </c>
      <c r="U2" s="29">
        <f ca="1">(N2*2+O2*2+P2+Q2)/6</f>
        <v>146.75019300279439</v>
      </c>
      <c r="V2" s="54" t="s">
        <v>33</v>
      </c>
      <c r="W2" s="54"/>
      <c r="X2" s="54"/>
      <c r="Y2" s="54"/>
    </row>
    <row r="3" spans="1:26">
      <c r="A3" s="39" t="s">
        <v>20</v>
      </c>
      <c r="B3" s="4" t="s">
        <v>57</v>
      </c>
      <c r="C3" s="22">
        <v>2022</v>
      </c>
      <c r="D3" s="23"/>
      <c r="E3" s="5">
        <v>302021000</v>
      </c>
      <c r="F3" s="5">
        <v>8434000</v>
      </c>
      <c r="G3" s="5">
        <v>392998000</v>
      </c>
      <c r="H3" s="6" cm="1">
        <f t="array" aca="1" ref="H3" ca="1">G3/INDIRECT("EUR!$B$39")</f>
        <v>52681699.839326702</v>
      </c>
      <c r="I3" s="11">
        <v>275</v>
      </c>
      <c r="J3" s="13">
        <v>1851</v>
      </c>
      <c r="K3" s="14">
        <v>0.37</v>
      </c>
      <c r="L3" s="15">
        <v>2</v>
      </c>
      <c r="M3" s="12">
        <v>46</v>
      </c>
      <c r="N3" s="35">
        <f>LOG((D3+E3)/(F3+E3)+1,V$3)</f>
        <v>65.516098573555055</v>
      </c>
      <c r="O3" s="16">
        <f ca="1">LOG(I3*H3/J3^2,W$3)</f>
        <v>53.839558742069464</v>
      </c>
      <c r="P3" s="11">
        <f>LOG(K3/J3+1,X$3)</f>
        <v>3.3975924556423416</v>
      </c>
      <c r="Q3" s="29">
        <f>LOG(L3*M3/J3+1,Y$3)</f>
        <v>621.9760154964298</v>
      </c>
      <c r="R3" s="16">
        <f ca="1">(N3+O3)/2</f>
        <v>59.677828657812256</v>
      </c>
      <c r="S3" s="11">
        <f ca="1">(N3+O3+P3)/3</f>
        <v>40.917749923755615</v>
      </c>
      <c r="T3" s="12">
        <f ca="1">(N3+O3+Q3)/3</f>
        <v>247.11055760401811</v>
      </c>
      <c r="U3" s="29">
        <f ca="1">(N3*2+O3*2+P3+Q3)/6</f>
        <v>144.01415376388687</v>
      </c>
      <c r="V3" s="3">
        <v>1.0104250166717204</v>
      </c>
      <c r="W3" s="3">
        <v>1.1677545962950713</v>
      </c>
      <c r="X3" s="3">
        <v>1.0000588292610946</v>
      </c>
      <c r="Y3" s="32">
        <v>1.0000779917989604</v>
      </c>
    </row>
    <row r="4" spans="1:26">
      <c r="A4" s="39" t="s">
        <v>17</v>
      </c>
      <c r="B4" s="4" t="s">
        <v>59</v>
      </c>
      <c r="C4" s="22">
        <v>2023</v>
      </c>
      <c r="D4" s="24">
        <v>132000000</v>
      </c>
      <c r="E4" s="7">
        <v>1365000000</v>
      </c>
      <c r="F4" s="7">
        <v>37000000</v>
      </c>
      <c r="G4" s="7">
        <v>1956000000</v>
      </c>
      <c r="H4" s="6" cm="1">
        <f t="array" aca="1" ref="H4" ca="1">G4/INDIRECT("EUR!$B$30")</f>
        <v>1998330637.9026926</v>
      </c>
      <c r="I4" s="11">
        <v>7447</v>
      </c>
      <c r="J4" s="13">
        <v>25022</v>
      </c>
      <c r="K4" s="14">
        <v>346.55</v>
      </c>
      <c r="L4" s="15">
        <v>10</v>
      </c>
      <c r="M4" s="12">
        <v>47</v>
      </c>
      <c r="N4" s="35">
        <f>LOG((D4+E4)/(F4+E4)+1,V$3)</f>
        <v>70.047487632234947</v>
      </c>
      <c r="O4" s="16">
        <f ca="1">LOG(I4*H4/J4^2,W$3)</f>
        <v>64.972556153527051</v>
      </c>
      <c r="P4" s="11">
        <f>LOG(K4/J4+1,X$3)</f>
        <v>233.81535473098302</v>
      </c>
      <c r="Q4" s="29">
        <f>LOG(L4*M4/J4+1,Y$3)</f>
        <v>238.61438612144067</v>
      </c>
      <c r="R4" s="16">
        <f ca="1">(N4+O4)/2</f>
        <v>67.510021892880999</v>
      </c>
      <c r="S4" s="11">
        <f ca="1">(N4+O4+P4)/3</f>
        <v>122.94513283891501</v>
      </c>
      <c r="T4" s="12">
        <f ca="1">(N4+O4+Q4)/3</f>
        <v>124.54480996906756</v>
      </c>
      <c r="U4" s="29">
        <f ca="1">(N4*2+O4*2+P4+Q4)/6</f>
        <v>123.74497140399127</v>
      </c>
      <c r="V4" s="54" t="s">
        <v>34</v>
      </c>
      <c r="W4" s="54"/>
      <c r="X4" s="54"/>
      <c r="Y4" s="54"/>
    </row>
    <row r="5" spans="1:26">
      <c r="A5" s="39" t="s">
        <v>17</v>
      </c>
      <c r="B5" s="4" t="s">
        <v>60</v>
      </c>
      <c r="C5" s="22">
        <v>2022</v>
      </c>
      <c r="D5" s="24"/>
      <c r="E5" s="7">
        <v>100305000</v>
      </c>
      <c r="F5" s="7">
        <v>18649000</v>
      </c>
      <c r="G5" s="7">
        <v>944209000</v>
      </c>
      <c r="H5" s="6" cm="1">
        <f t="array" aca="1" ref="H5" ca="1">G5/INDIRECT("EUR!$B$30")</f>
        <v>964643033.37600386</v>
      </c>
      <c r="I5" s="11">
        <v>3195</v>
      </c>
      <c r="J5" s="13">
        <v>4731</v>
      </c>
      <c r="K5" s="14">
        <v>92.49</v>
      </c>
      <c r="L5" s="15">
        <v>1.1000000000000001</v>
      </c>
      <c r="M5" s="12">
        <v>1</v>
      </c>
      <c r="N5" s="35">
        <f>LOG((D5+E5)/(F5+E5)+1,V$3)</f>
        <v>58.96382345124978</v>
      </c>
      <c r="O5" s="16">
        <f ca="1">LOG(I5*H5/J5^2,W$3)</f>
        <v>76.300083684690108</v>
      </c>
      <c r="P5" s="11">
        <f>LOG(K5/J5+1,X$3)</f>
        <v>329.11692121859426</v>
      </c>
      <c r="Q5" s="29">
        <f>LOG(L5*M5/J5+1,Y$3)</f>
        <v>2.9809675645569702</v>
      </c>
      <c r="R5" s="16">
        <f ca="1">(N5+O5)/2</f>
        <v>67.631953567969944</v>
      </c>
      <c r="S5" s="11">
        <f ca="1">(N5+O5+P5)/3</f>
        <v>154.7936094515114</v>
      </c>
      <c r="T5" s="12">
        <f ca="1">(N5+O5+Q5)/3</f>
        <v>46.081624900165622</v>
      </c>
      <c r="U5" s="29">
        <f ca="1">(N5*2+O5*2+P5+Q5)/6</f>
        <v>100.4376171758385</v>
      </c>
      <c r="V5" s="2">
        <f>AVERAGE(N:N)</f>
        <v>49.999987227343652</v>
      </c>
      <c r="W5" s="2">
        <f t="shared" ref="W5:X5" ca="1" si="0">AVERAGE(O:O)</f>
        <v>50.000001831255148</v>
      </c>
      <c r="X5" s="2">
        <f t="shared" si="0"/>
        <v>50.000025361730486</v>
      </c>
      <c r="Y5" s="19">
        <f>AVERAGE(Q:Q)</f>
        <v>49.99999649957428</v>
      </c>
    </row>
    <row r="6" spans="1:26">
      <c r="A6" s="39" t="s">
        <v>15</v>
      </c>
      <c r="B6" s="4" t="s">
        <v>1</v>
      </c>
      <c r="C6" s="22">
        <v>2023</v>
      </c>
      <c r="D6" s="25">
        <v>132400000</v>
      </c>
      <c r="E6" s="8">
        <v>207600000</v>
      </c>
      <c r="F6" s="8">
        <v>390100000</v>
      </c>
      <c r="G6" s="8">
        <v>2518300000</v>
      </c>
      <c r="H6" s="6" cm="1">
        <f t="array" aca="1" ref="H6" ca="1">G6/INDIRECT("EUR!$B$48")</f>
        <v>2939923206.8663197</v>
      </c>
      <c r="I6" s="11">
        <v>5515</v>
      </c>
      <c r="J6" s="13">
        <v>22610</v>
      </c>
      <c r="K6" s="14">
        <v>366.52</v>
      </c>
      <c r="L6" s="15">
        <v>3.2</v>
      </c>
      <c r="M6" s="12">
        <v>48</v>
      </c>
      <c r="N6" s="35">
        <f>LOG((D6+E6)/(F6+E6)+1,V$3)</f>
        <v>43.422900523644252</v>
      </c>
      <c r="O6" s="16">
        <f ca="1">LOG(I6*H6/J6^2,W$3)</f>
        <v>66.832582411592952</v>
      </c>
      <c r="P6" s="11">
        <f>LOG(K6/J6+1,X$3)</f>
        <v>273.3505628163457</v>
      </c>
      <c r="Q6" s="29">
        <f>LOG(L6*M6/J6+1,Y$3)</f>
        <v>86.813572711637391</v>
      </c>
      <c r="R6" s="16">
        <f ca="1">(N6+O6)/2</f>
        <v>55.127741467618605</v>
      </c>
      <c r="S6" s="11">
        <f ca="1">(N6+O6+P6)/3</f>
        <v>127.86868191719429</v>
      </c>
      <c r="T6" s="12">
        <f ca="1">(N6+O6+Q6)/3</f>
        <v>65.689685215624863</v>
      </c>
      <c r="U6" s="29">
        <f ca="1">(N6*2+O6*2+P6+Q6)/6</f>
        <v>96.779183566409586</v>
      </c>
      <c r="V6" s="55"/>
      <c r="W6" s="54"/>
      <c r="X6" s="54"/>
      <c r="Y6" s="56"/>
    </row>
    <row r="7" spans="1:26">
      <c r="A7" s="39" t="s">
        <v>15</v>
      </c>
      <c r="B7" s="4" t="s">
        <v>0</v>
      </c>
      <c r="C7" s="22">
        <v>2023</v>
      </c>
      <c r="D7" s="25">
        <v>183700000</v>
      </c>
      <c r="E7" s="8">
        <v>229200000</v>
      </c>
      <c r="F7" s="8">
        <v>504200000</v>
      </c>
      <c r="G7" s="8">
        <v>2924700000</v>
      </c>
      <c r="H7" s="6" cm="1">
        <f t="array" aca="1" ref="H7" ca="1">G7/INDIRECT("EUR!$B$48")</f>
        <v>3414364215.193553</v>
      </c>
      <c r="I7" s="11">
        <v>6580</v>
      </c>
      <c r="J7" s="13">
        <v>27290</v>
      </c>
      <c r="K7" s="14">
        <v>378.45</v>
      </c>
      <c r="L7" s="15">
        <v>3.6</v>
      </c>
      <c r="M7" s="12">
        <v>50</v>
      </c>
      <c r="N7" s="35">
        <f>LOG((D7+E7)/(F7+E7)+1,V$3)</f>
        <v>43.062500681906982</v>
      </c>
      <c r="O7" s="16">
        <f ca="1">LOG(I7*H7/J7^2,W$3)</f>
        <v>66.5096247548816</v>
      </c>
      <c r="P7" s="11">
        <f>LOG(K7/J7+1,X$3)</f>
        <v>234.11555768779593</v>
      </c>
      <c r="Q7" s="29">
        <f>LOG(L7*M7/J7+1,Y$3)</f>
        <v>84.296321366225314</v>
      </c>
      <c r="R7" s="16">
        <f ca="1">(N7+O7)/2</f>
        <v>54.786062718394291</v>
      </c>
      <c r="S7" s="11">
        <f ca="1">(N7+O7+P7)/3</f>
        <v>114.56256104152817</v>
      </c>
      <c r="T7" s="12">
        <f ca="1">(N7+O7+Q7)/3</f>
        <v>64.622815601004632</v>
      </c>
      <c r="U7" s="29">
        <f ca="1">(N7*2+O7*2+P7+Q7)/6</f>
        <v>89.592688321266408</v>
      </c>
    </row>
    <row r="8" spans="1:26">
      <c r="A8" s="39" t="s">
        <v>15</v>
      </c>
      <c r="B8" s="4" t="s">
        <v>61</v>
      </c>
      <c r="C8" s="22">
        <v>2023</v>
      </c>
      <c r="D8" s="25">
        <v>52000000</v>
      </c>
      <c r="E8" s="8">
        <v>183000000</v>
      </c>
      <c r="F8" s="8">
        <v>452000000</v>
      </c>
      <c r="G8" s="8">
        <v>1269000000</v>
      </c>
      <c r="H8" s="6" cm="1">
        <f t="array" aca="1" ref="H8" ca="1">G8/INDIRECT("EUR!$B$48")</f>
        <v>1481460727.2816422</v>
      </c>
      <c r="I8" s="11">
        <v>4005</v>
      </c>
      <c r="J8" s="13">
        <v>21470</v>
      </c>
      <c r="K8" s="14">
        <v>216.29</v>
      </c>
      <c r="L8" s="15">
        <v>3.6</v>
      </c>
      <c r="M8" s="12">
        <v>53</v>
      </c>
      <c r="N8" s="35">
        <f>LOG((D8+E8)/(F8+E8)+1,V$3)</f>
        <v>30.360299555513585</v>
      </c>
      <c r="O8" s="16">
        <f ca="1">LOG(I8*H8/J8^2,W$3)</f>
        <v>61.017547741200765</v>
      </c>
      <c r="P8" s="11">
        <f>LOG(K8/J8+1,X$3)</f>
        <v>170.39048944931798</v>
      </c>
      <c r="Q8" s="29">
        <f>LOG(L8*M8/J8+1,Y$3)</f>
        <v>113.44665174558499</v>
      </c>
      <c r="R8" s="16">
        <f ca="1">(N8+O8)/2</f>
        <v>45.688923648357175</v>
      </c>
      <c r="S8" s="11">
        <f ca="1">(N8+O8+P8)/3</f>
        <v>87.256112248677439</v>
      </c>
      <c r="T8" s="12">
        <f ca="1">(N8+O8+Q8)/3</f>
        <v>68.274833014099784</v>
      </c>
      <c r="U8" s="29">
        <f ca="1">(N8*2+O8*2+P8+Q8)/6</f>
        <v>77.765472631388604</v>
      </c>
    </row>
    <row r="9" spans="1:26">
      <c r="A9" s="39" t="s">
        <v>20</v>
      </c>
      <c r="B9" s="4" t="s">
        <v>63</v>
      </c>
      <c r="C9" s="22">
        <v>2022</v>
      </c>
      <c r="D9" s="23"/>
      <c r="E9" s="5">
        <v>2802082000</v>
      </c>
      <c r="F9" s="5">
        <v>85816000</v>
      </c>
      <c r="G9" s="5">
        <v>5801215000</v>
      </c>
      <c r="H9" s="6" cm="1">
        <f t="array" aca="1" ref="H9" ca="1">G9/INDIRECT("EUR!$B$39")</f>
        <v>777657563.99116445</v>
      </c>
      <c r="I9" s="11">
        <v>3382</v>
      </c>
      <c r="J9" s="13">
        <v>9957</v>
      </c>
      <c r="K9" s="14">
        <v>77.959999999999994</v>
      </c>
      <c r="L9" s="15">
        <v>1.6</v>
      </c>
      <c r="M9" s="12">
        <v>22</v>
      </c>
      <c r="N9" s="35">
        <f>LOG((D9+E9)/(F9+E9)+1,V$3)</f>
        <v>65.391428151373191</v>
      </c>
      <c r="O9" s="16">
        <f ca="1">LOG(I9*H9/J9^2,W$3)</f>
        <v>65.68078489205412</v>
      </c>
      <c r="P9" s="11">
        <f>LOG(K9/J9+1,X$3)</f>
        <v>132.57695317026383</v>
      </c>
      <c r="Q9" s="29">
        <f>LOG(L9*M9/J9+1,Y$3)</f>
        <v>45.249691510210802</v>
      </c>
      <c r="R9" s="16">
        <f ca="1">(N9+O9)/2</f>
        <v>65.536106521713663</v>
      </c>
      <c r="S9" s="11">
        <f ca="1">(N9+O9+P9)/3</f>
        <v>87.88305540456372</v>
      </c>
      <c r="T9" s="12">
        <f ca="1">(N9+O9+Q9)/3</f>
        <v>58.773968184546042</v>
      </c>
      <c r="U9" s="29">
        <f ca="1">(N9*2+O9*2+P9+Q9)/6</f>
        <v>73.328511794554885</v>
      </c>
    </row>
    <row r="10" spans="1:26">
      <c r="A10" s="39" t="s">
        <v>20</v>
      </c>
      <c r="B10" s="4" t="s">
        <v>64</v>
      </c>
      <c r="C10" s="22">
        <v>2022</v>
      </c>
      <c r="D10" s="23"/>
      <c r="E10" s="5">
        <v>5392321000</v>
      </c>
      <c r="F10" s="5">
        <v>91601000</v>
      </c>
      <c r="G10" s="5">
        <v>9640000000</v>
      </c>
      <c r="H10" s="6" cm="1">
        <f t="array" aca="1" ref="H10" ca="1">G10/INDIRECT("EUR!$B$39")</f>
        <v>1292249798.8567612</v>
      </c>
      <c r="I10" s="11">
        <v>5809</v>
      </c>
      <c r="J10" s="13">
        <v>27380</v>
      </c>
      <c r="K10" s="14">
        <v>207.48</v>
      </c>
      <c r="L10" s="15">
        <v>2</v>
      </c>
      <c r="M10" s="12">
        <v>43</v>
      </c>
      <c r="N10" s="35">
        <f>LOG((D10+E10)/(F10+E10)+1,V$3)</f>
        <v>66.02612752673592</v>
      </c>
      <c r="O10" s="16">
        <f ca="1">LOG(I10*H10/J10^2,W$3)</f>
        <v>59.398467627245708</v>
      </c>
      <c r="P10" s="11">
        <f>LOG(K10/J10+1,X$3)</f>
        <v>128.3281256868809</v>
      </c>
      <c r="Q10" s="29">
        <f>LOG(L10*M10/J10+1,Y$3)</f>
        <v>40.211645087510611</v>
      </c>
      <c r="R10" s="16">
        <f ca="1">(N10+O10)/2</f>
        <v>62.712297576990814</v>
      </c>
      <c r="S10" s="11">
        <f ca="1">(N10+O10+P10)/3</f>
        <v>84.584240280287517</v>
      </c>
      <c r="T10" s="12">
        <f ca="1">(N10+O10+Q10)/3</f>
        <v>55.212080080497408</v>
      </c>
      <c r="U10" s="29">
        <f ca="1">(N10*2+O10*2+P10+Q10)/6</f>
        <v>69.898160180392452</v>
      </c>
    </row>
    <row r="11" spans="1:26">
      <c r="A11" s="42" t="s">
        <v>18</v>
      </c>
      <c r="B11" s="41" t="s">
        <v>62</v>
      </c>
      <c r="C11" s="22">
        <v>2022</v>
      </c>
      <c r="D11" s="26"/>
      <c r="E11" s="9">
        <v>575900000</v>
      </c>
      <c r="F11" s="9">
        <v>71400000</v>
      </c>
      <c r="G11" s="9">
        <v>913700000</v>
      </c>
      <c r="H11" s="6">
        <f>G11</f>
        <v>913700000</v>
      </c>
      <c r="I11" s="11">
        <v>6351</v>
      </c>
      <c r="J11" s="13">
        <v>26978</v>
      </c>
      <c r="K11" s="14">
        <v>80.08</v>
      </c>
      <c r="L11" s="15">
        <v>3.5</v>
      </c>
      <c r="M11" s="12">
        <v>76</v>
      </c>
      <c r="N11" s="35">
        <f>LOG((D11+E11)/(F11+E11)+1,V$3)</f>
        <v>61.364638331401849</v>
      </c>
      <c r="O11" s="16">
        <f>LOG(I11*H11/J11^2,W$3)</f>
        <v>57.929241259057711</v>
      </c>
      <c r="P11" s="11">
        <f>LOG(K11/J11+1,X$3)</f>
        <v>50.383684385237252</v>
      </c>
      <c r="Q11" s="29">
        <f>LOG(L11*M11/J11+1,Y$3)</f>
        <v>125.80780376074354</v>
      </c>
      <c r="R11" s="16">
        <f>(N11+O11)/2</f>
        <v>59.646939795229784</v>
      </c>
      <c r="S11" s="11">
        <f>(N11+O11+P11)/3</f>
        <v>56.559187991898938</v>
      </c>
      <c r="T11" s="12">
        <f>(N11+O11+Q11)/3</f>
        <v>81.700561117067707</v>
      </c>
      <c r="U11" s="29">
        <f>(N11*2+O11*2+P11+Q11)/6</f>
        <v>69.129874554483322</v>
      </c>
    </row>
    <row r="12" spans="1:26">
      <c r="A12" s="39" t="s">
        <v>14</v>
      </c>
      <c r="B12" s="4" t="s">
        <v>65</v>
      </c>
      <c r="C12" s="22">
        <v>2022</v>
      </c>
      <c r="D12" s="26"/>
      <c r="E12" s="9">
        <v>47868762</v>
      </c>
      <c r="F12" s="9">
        <v>3208628</v>
      </c>
      <c r="G12" s="9">
        <v>76603690</v>
      </c>
      <c r="H12" s="6">
        <f>G12</f>
        <v>76603690</v>
      </c>
      <c r="I12" s="11">
        <v>393</v>
      </c>
      <c r="J12" s="13">
        <v>819</v>
      </c>
      <c r="K12" s="14">
        <v>2.85</v>
      </c>
      <c r="L12" s="15">
        <v>1.2</v>
      </c>
      <c r="M12" s="12">
        <v>4</v>
      </c>
      <c r="N12" s="35">
        <f>LOG((D12+E12)/(F12+E12)+1,V$3)</f>
        <v>63.757651396735447</v>
      </c>
      <c r="O12" s="16">
        <f>LOG(I12*H12/J12^2,W$3)</f>
        <v>69.071491230788425</v>
      </c>
      <c r="P12" s="11">
        <f>LOG(K12/J12+1,X$3)</f>
        <v>59.050800821697031</v>
      </c>
      <c r="Q12" s="29">
        <f>LOG(L12*M12/J12+1,Y$3)</f>
        <v>74.930006797021591</v>
      </c>
      <c r="R12" s="16">
        <f>(N12+O12)/2</f>
        <v>66.41457131376194</v>
      </c>
      <c r="S12" s="11">
        <f>(N12+O12+P12)/3</f>
        <v>63.959981149740308</v>
      </c>
      <c r="T12" s="12">
        <f>(N12+O12+Q12)/3</f>
        <v>69.253049808181814</v>
      </c>
      <c r="U12" s="29">
        <f>(N12*2+O12*2+P12+Q12)/6</f>
        <v>66.606515478961057</v>
      </c>
    </row>
    <row r="13" spans="1:26">
      <c r="A13" s="39" t="s">
        <v>17</v>
      </c>
      <c r="B13" s="17" t="s">
        <v>35</v>
      </c>
      <c r="C13" s="22">
        <v>2022</v>
      </c>
      <c r="D13" s="24">
        <v>14372360</v>
      </c>
      <c r="E13" s="7">
        <v>509643762</v>
      </c>
      <c r="F13" s="7"/>
      <c r="G13" s="7">
        <v>751869907</v>
      </c>
      <c r="H13" s="6" cm="1">
        <f t="array" aca="1" ref="H13" ca="1">G13/INDIRECT("EUR!$B$30")</f>
        <v>768141447.27768314</v>
      </c>
      <c r="I13" s="11">
        <v>5417</v>
      </c>
      <c r="J13" s="13">
        <v>12896</v>
      </c>
      <c r="K13" s="14">
        <v>100.26</v>
      </c>
      <c r="N13" s="35">
        <f>LOG((D13+E13)/(F13+E13)+1,V$3)</f>
        <v>68.184902193266879</v>
      </c>
      <c r="O13" s="16">
        <f ca="1">LOG(I13*H13/J13^2,W$3)</f>
        <v>65.303436631621025</v>
      </c>
      <c r="P13" s="11">
        <f>LOG(K13/J13+1,X$3)</f>
        <v>131.6464910769501</v>
      </c>
      <c r="R13" s="16">
        <f ca="1">(N13+O13)/2</f>
        <v>66.744169412443952</v>
      </c>
      <c r="S13" s="11">
        <f ca="1">(N13+O13+P13)/3</f>
        <v>88.378276633945987</v>
      </c>
      <c r="T13" s="12">
        <f ca="1">(N13+O13+Q13)/3</f>
        <v>44.496112941629299</v>
      </c>
      <c r="U13" s="29">
        <f ca="1">(N13*2+O13*2+P13+Q13)/6</f>
        <v>66.437194787787647</v>
      </c>
    </row>
    <row r="14" spans="1:26">
      <c r="A14" s="42" t="s">
        <v>50</v>
      </c>
      <c r="B14" s="41" t="s">
        <v>51</v>
      </c>
      <c r="C14" s="22">
        <v>2023</v>
      </c>
      <c r="D14" s="26">
        <v>4630000</v>
      </c>
      <c r="E14" s="9">
        <v>239000000</v>
      </c>
      <c r="F14" s="9"/>
      <c r="G14" s="9">
        <v>384000000</v>
      </c>
      <c r="H14" s="6">
        <f>G14</f>
        <v>384000000</v>
      </c>
      <c r="I14" s="11">
        <v>3611</v>
      </c>
      <c r="J14" s="13">
        <v>13941</v>
      </c>
      <c r="K14" s="14">
        <v>49.92</v>
      </c>
      <c r="L14" s="15">
        <v>2.2999999999999998</v>
      </c>
      <c r="M14" s="12">
        <v>35</v>
      </c>
      <c r="N14" s="35">
        <f>LOG((D14+E14)/(F14+E14)+1,V$3)</f>
        <v>67.764276519761992</v>
      </c>
      <c r="O14" s="16">
        <f>LOG(I14*H14/J14^2,W$3)</f>
        <v>57.212771433817231</v>
      </c>
      <c r="P14" s="11">
        <f>LOG(K14/J14+1,X$3)</f>
        <v>60.760819950577329</v>
      </c>
      <c r="Q14" s="29">
        <f>LOG(L14*M14/J14+1,Y$3)</f>
        <v>73.827655321665873</v>
      </c>
      <c r="R14" s="16">
        <f>(N14+O14)/2</f>
        <v>62.488523976789608</v>
      </c>
      <c r="S14" s="11">
        <f>(N14+O14+P14)/3</f>
        <v>61.912622634718844</v>
      </c>
      <c r="T14" s="12">
        <f>(N14+O14+Q14)/3</f>
        <v>66.268234425081701</v>
      </c>
      <c r="U14" s="29">
        <f>(N14*2+O14*2+P14+Q14)/6</f>
        <v>64.090428529900279</v>
      </c>
    </row>
    <row r="15" spans="1:26">
      <c r="A15" s="39" t="s">
        <v>20</v>
      </c>
      <c r="B15" s="4" t="s">
        <v>66</v>
      </c>
      <c r="C15" s="22">
        <v>2022</v>
      </c>
      <c r="D15" s="23"/>
      <c r="E15" s="5">
        <v>4234471000</v>
      </c>
      <c r="F15" s="5">
        <v>64976000</v>
      </c>
      <c r="G15" s="5">
        <v>7316000000</v>
      </c>
      <c r="H15" s="6" cm="1">
        <f t="array" aca="1" ref="H15" ca="1">G15/INDIRECT("EUR!$B$39")</f>
        <v>980715718.71743405</v>
      </c>
      <c r="I15" s="11">
        <v>4846</v>
      </c>
      <c r="J15" s="13">
        <v>26090</v>
      </c>
      <c r="K15" s="14">
        <v>125.28</v>
      </c>
      <c r="L15" s="15">
        <v>2.8</v>
      </c>
      <c r="M15" s="12">
        <v>33</v>
      </c>
      <c r="N15" s="35">
        <f>LOG((D15+E15)/(F15+E15)+1,V$3)</f>
        <v>66.103442297784298</v>
      </c>
      <c r="O15" s="16">
        <f ca="1">LOG(I15*H15/J15^2,W$3)</f>
        <v>57.073317097212175</v>
      </c>
      <c r="P15" s="11">
        <f>LOG(K15/J15+1,X$3)</f>
        <v>81.43037227548561</v>
      </c>
      <c r="Q15" s="29">
        <f>LOG(L15*M15/J15+1,Y$3)</f>
        <v>45.331279351994596</v>
      </c>
      <c r="R15" s="16">
        <f ca="1">(N15+O15)/2</f>
        <v>61.58837969749824</v>
      </c>
      <c r="S15" s="11">
        <f ca="1">(N15+O15+P15)/3</f>
        <v>68.202377223494025</v>
      </c>
      <c r="T15" s="12">
        <f ca="1">(N15+O15+Q15)/3</f>
        <v>56.169346248997023</v>
      </c>
      <c r="U15" s="29">
        <f ca="1">(N15*2+O15*2+P15+Q15)/6</f>
        <v>62.185861736245521</v>
      </c>
    </row>
    <row r="16" spans="1:26">
      <c r="A16" s="39" t="s">
        <v>18</v>
      </c>
      <c r="B16" s="4" t="s">
        <v>67</v>
      </c>
      <c r="C16" s="22">
        <v>2022</v>
      </c>
      <c r="D16" s="26"/>
      <c r="E16" s="9">
        <v>314100000</v>
      </c>
      <c r="F16" s="9">
        <v>28100000</v>
      </c>
      <c r="G16" s="9">
        <v>477800000</v>
      </c>
      <c r="H16" s="6">
        <f>G16</f>
        <v>477800000</v>
      </c>
      <c r="I16" s="11">
        <v>2395.6</v>
      </c>
      <c r="J16" s="13">
        <v>12876</v>
      </c>
      <c r="K16" s="14">
        <v>59.86</v>
      </c>
      <c r="L16" s="15">
        <v>1.6</v>
      </c>
      <c r="M16" s="12">
        <v>26</v>
      </c>
      <c r="N16" s="35">
        <f>LOG((D16+E16)/(F16+E16)+1,V$3)</f>
        <v>62.792348123476408</v>
      </c>
      <c r="O16" s="16">
        <f>LOG(I16*H16/J16^2,W$3)</f>
        <v>57.000863361809451</v>
      </c>
      <c r="P16" s="11">
        <f>LOG(K16/J16+1,X$3)</f>
        <v>78.843803436507926</v>
      </c>
      <c r="Q16" s="29">
        <f>LOG(L16*M16/J16+1,Y$3)</f>
        <v>41.359924704974709</v>
      </c>
      <c r="R16" s="16">
        <f>(N16+O16)/2</f>
        <v>59.896605742642933</v>
      </c>
      <c r="S16" s="11">
        <f>(N16+O16+P16)/3</f>
        <v>66.212338307264602</v>
      </c>
      <c r="T16" s="12">
        <f>(N16+O16+Q16)/3</f>
        <v>53.717712063420187</v>
      </c>
      <c r="U16" s="29">
        <f>(N16*2+O16*2+P16+Q16)/6</f>
        <v>59.965025185342398</v>
      </c>
    </row>
    <row r="17" spans="1:21">
      <c r="A17" s="42" t="s">
        <v>17</v>
      </c>
      <c r="B17" s="41" t="s">
        <v>36</v>
      </c>
      <c r="C17" s="22">
        <v>2023</v>
      </c>
      <c r="D17" s="24">
        <v>3158729</v>
      </c>
      <c r="E17" s="7">
        <v>679383671</v>
      </c>
      <c r="F17" s="7"/>
      <c r="G17" s="7">
        <v>825582486</v>
      </c>
      <c r="H17" s="6" cm="1">
        <f t="array" aca="1" ref="H17" ca="1">G17/INDIRECT("EUR!$B$30")</f>
        <v>843449271.92723453</v>
      </c>
      <c r="I17" s="11">
        <v>3038.9</v>
      </c>
      <c r="J17" s="13">
        <v>18261</v>
      </c>
      <c r="K17" s="14">
        <v>104.12</v>
      </c>
      <c r="N17" s="35">
        <f>LOG((D17+E17)/(F17+E17)+1,V$3)</f>
        <v>67.058699220201902</v>
      </c>
      <c r="O17" s="16">
        <f ca="1">LOG(I17*H17/J17^2,W$3)</f>
        <v>57.693167037103983</v>
      </c>
      <c r="P17" s="11">
        <f>LOG(K17/J17+1,X$3)</f>
        <v>96.64820482711464</v>
      </c>
      <c r="R17" s="16">
        <f ca="1">(N17+O17)/2</f>
        <v>62.375933128652946</v>
      </c>
      <c r="S17" s="11">
        <f ca="1">(N17+O17+P17)/3</f>
        <v>73.800023694806839</v>
      </c>
      <c r="T17" s="12">
        <f ca="1">(N17+O17+Q17)/3</f>
        <v>41.583955419101962</v>
      </c>
      <c r="U17" s="29">
        <f ca="1">(N17*2+O17*2+P17+Q17)/6</f>
        <v>57.691989556954404</v>
      </c>
    </row>
    <row r="18" spans="1:21">
      <c r="A18" s="39" t="s">
        <v>17</v>
      </c>
      <c r="B18" s="4" t="s">
        <v>70</v>
      </c>
      <c r="C18" s="22">
        <v>2023</v>
      </c>
      <c r="D18" s="24">
        <v>3581000</v>
      </c>
      <c r="E18" s="7">
        <v>987439000</v>
      </c>
      <c r="F18" s="7">
        <v>33702000</v>
      </c>
      <c r="G18" s="7">
        <v>1570476000</v>
      </c>
      <c r="H18" s="6" cm="1">
        <f t="array" aca="1" ref="H18" ca="1">G18/INDIRECT("EUR!$B$30")</f>
        <v>1604463347.0812213</v>
      </c>
      <c r="I18" s="11">
        <v>4540</v>
      </c>
      <c r="J18" s="13">
        <v>27895</v>
      </c>
      <c r="K18" s="14">
        <v>142.5</v>
      </c>
      <c r="L18" s="15">
        <v>1.9</v>
      </c>
      <c r="M18" s="12">
        <v>12</v>
      </c>
      <c r="N18" s="35">
        <f>LOG((D18+E18)/(F18+E18)+1,V$3)</f>
        <v>65.402112509367782</v>
      </c>
      <c r="O18" s="16">
        <f ca="1">LOG(I18*H18/J18^2,W$3)</f>
        <v>58.964208504270047</v>
      </c>
      <c r="P18" s="11">
        <f>LOG(K18/J18+1,X$3)</f>
        <v>86.616563475381113</v>
      </c>
      <c r="Q18" s="29">
        <f>LOG(L18*M18/J18+1,Y$3)</f>
        <v>10.476085963526968</v>
      </c>
      <c r="R18" s="16">
        <f ca="1">(N18+O18)/2</f>
        <v>62.183160506818915</v>
      </c>
      <c r="S18" s="11">
        <f ca="1">(N18+O18+P18)/3</f>
        <v>70.32762816300631</v>
      </c>
      <c r="T18" s="12">
        <f ca="1">(N18+O18+Q18)/3</f>
        <v>44.947468992388259</v>
      </c>
      <c r="U18" s="29">
        <f ca="1">(N18*2+O18*2+P18+Q18)/6</f>
        <v>57.637548577697288</v>
      </c>
    </row>
    <row r="19" spans="1:21">
      <c r="A19" s="42" t="s">
        <v>15</v>
      </c>
      <c r="B19" s="41" t="s">
        <v>68</v>
      </c>
      <c r="C19" s="22">
        <v>2023</v>
      </c>
      <c r="D19" s="25">
        <v>55100000</v>
      </c>
      <c r="E19" s="8">
        <v>210900000</v>
      </c>
      <c r="F19" s="8">
        <v>513700000</v>
      </c>
      <c r="G19" s="8">
        <v>1385000000</v>
      </c>
      <c r="H19" s="6" cm="1">
        <f t="array" aca="1" ref="H19" ca="1">G19/INDIRECT("EUR!$B$48")</f>
        <v>1616881881.2333131</v>
      </c>
      <c r="I19" s="11">
        <v>5015</v>
      </c>
      <c r="J19" s="13">
        <v>41250</v>
      </c>
      <c r="K19" s="14">
        <v>127.71</v>
      </c>
      <c r="L19" s="15">
        <v>4.9000000000000004</v>
      </c>
      <c r="M19" s="12">
        <v>78</v>
      </c>
      <c r="N19" s="35">
        <f>LOG((D19+E19)/(F19+E19)+1,V$3)</f>
        <v>30.15037183664046</v>
      </c>
      <c r="O19" s="16">
        <f ca="1">LOG(I19*H19/J19^2,W$3)</f>
        <v>54.610463982029131</v>
      </c>
      <c r="P19" s="11">
        <f>LOG(K19/J19+1,X$3)</f>
        <v>52.547119063474085</v>
      </c>
      <c r="Q19" s="29">
        <f>LOG(L19*M19/J19+1,Y$3)</f>
        <v>118.25798743184701</v>
      </c>
      <c r="R19" s="16">
        <f ca="1">(N19+O19)/2</f>
        <v>42.380417909334795</v>
      </c>
      <c r="S19" s="11">
        <f ca="1">(N19+O19+P19)/3</f>
        <v>45.769318294047899</v>
      </c>
      <c r="T19" s="12">
        <f ca="1">(N19+O19+Q19)/3</f>
        <v>67.672941083505535</v>
      </c>
      <c r="U19" s="29">
        <f ca="1">(N19*2+O19*2+P19+Q19)/6</f>
        <v>56.72112968877672</v>
      </c>
    </row>
    <row r="20" spans="1:21">
      <c r="A20" s="39" t="s">
        <v>26</v>
      </c>
      <c r="B20" s="4" t="s">
        <v>27</v>
      </c>
      <c r="C20" s="22">
        <v>2022</v>
      </c>
      <c r="D20" s="27"/>
      <c r="E20" s="10">
        <v>2660597000</v>
      </c>
      <c r="F20" s="10">
        <v>703808000</v>
      </c>
      <c r="G20" s="10">
        <v>5425973000</v>
      </c>
      <c r="H20" s="6" cm="1">
        <f t="array" aca="1" ref="H20" ca="1">G20/INDIRECT("EUR!$B$125")</f>
        <v>470202806.94967717</v>
      </c>
      <c r="I20" s="11">
        <v>843</v>
      </c>
      <c r="J20" s="13">
        <v>13583</v>
      </c>
      <c r="K20" s="14">
        <v>54.93</v>
      </c>
      <c r="L20" s="15">
        <v>2</v>
      </c>
      <c r="M20" s="12">
        <v>30</v>
      </c>
      <c r="N20" s="35">
        <f>LOG((D20+E20)/(F20+E20)+1,V$3)</f>
        <v>56.18202902932628</v>
      </c>
      <c r="O20" s="16">
        <f ca="1">LOG(I20*H20/J20^2,W$3)</f>
        <v>49.47354057452921</v>
      </c>
      <c r="P20" s="11">
        <f>LOG(K20/J20+1,X$3)</f>
        <v>68.605132291497824</v>
      </c>
      <c r="Q20" s="29">
        <f>LOG(L20*M20/J20+1,Y$3)</f>
        <v>56.515308963511089</v>
      </c>
      <c r="R20" s="16">
        <f ca="1">(N20+O20)/2</f>
        <v>52.827784801927749</v>
      </c>
      <c r="S20" s="11">
        <f ca="1">(N20+O20+P20)/3</f>
        <v>58.086900631784438</v>
      </c>
      <c r="T20" s="12">
        <f ca="1">(N20+O20+Q20)/3</f>
        <v>54.056959522455521</v>
      </c>
      <c r="U20" s="29">
        <f ca="1">(N20*2+O20*2+P20+Q20)/6</f>
        <v>56.071930077119987</v>
      </c>
    </row>
    <row r="21" spans="1:21">
      <c r="A21" s="42" t="s">
        <v>14</v>
      </c>
      <c r="B21" s="41" t="s">
        <v>71</v>
      </c>
      <c r="C21" s="22">
        <v>2022</v>
      </c>
      <c r="D21" s="26"/>
      <c r="E21" s="9">
        <v>445684557</v>
      </c>
      <c r="F21" s="9">
        <v>103976679</v>
      </c>
      <c r="G21" s="9">
        <v>715010067</v>
      </c>
      <c r="H21" s="6">
        <f>G21</f>
        <v>715010067</v>
      </c>
      <c r="I21" s="11">
        <v>2268</v>
      </c>
      <c r="J21" s="13">
        <v>12739</v>
      </c>
      <c r="K21" s="14">
        <v>62.3</v>
      </c>
      <c r="L21" s="15">
        <v>1.3</v>
      </c>
      <c r="M21" s="12">
        <v>12</v>
      </c>
      <c r="N21" s="35">
        <f>LOG((D21+E21)/(F21+E21)+1,V$3)</f>
        <v>57.254376425019487</v>
      </c>
      <c r="O21" s="16">
        <f>LOG(I21*H21/J21^2,W$3)</f>
        <v>59.385157909036472</v>
      </c>
      <c r="P21" s="11">
        <f>LOG(K21/J21+1,X$3)</f>
        <v>82.930119299070014</v>
      </c>
      <c r="Q21" s="29">
        <f>LOG(L21*M21/J21+1,Y$3)</f>
        <v>15.692476180924052</v>
      </c>
      <c r="R21" s="16">
        <f>(N21+O21)/2</f>
        <v>58.319767167027976</v>
      </c>
      <c r="S21" s="11">
        <f>(N21+O21+P21)/3</f>
        <v>66.52321787770866</v>
      </c>
      <c r="T21" s="12">
        <f>(N21+O21+Q21)/3</f>
        <v>44.110670171659997</v>
      </c>
      <c r="U21" s="29">
        <f>(N21*2+O21*2+P21+Q21)/6</f>
        <v>55.316944024684339</v>
      </c>
    </row>
    <row r="22" spans="1:21">
      <c r="A22" s="39" t="s">
        <v>17</v>
      </c>
      <c r="B22" s="4" t="s">
        <v>69</v>
      </c>
      <c r="C22" s="22">
        <v>2022</v>
      </c>
      <c r="D22" s="24"/>
      <c r="E22" s="7">
        <v>75144893.329999998</v>
      </c>
      <c r="F22" s="7">
        <v>15984457.52</v>
      </c>
      <c r="G22" s="7">
        <v>107678803.23</v>
      </c>
      <c r="H22" s="6" cm="1">
        <f t="array" aca="1" ref="H22" ca="1">G22/INDIRECT("EUR!$B$30")</f>
        <v>110009126.55787547</v>
      </c>
      <c r="I22" s="11">
        <v>485.4</v>
      </c>
      <c r="J22" s="13">
        <v>3922</v>
      </c>
      <c r="K22" s="14">
        <v>5.91</v>
      </c>
      <c r="L22" s="15">
        <v>1.4</v>
      </c>
      <c r="M22" s="12">
        <v>18</v>
      </c>
      <c r="N22" s="35">
        <f>LOG((D22+E22)/(F22+E22)+1,V$3)</f>
        <v>57.984341975234386</v>
      </c>
      <c r="O22" s="16">
        <f ca="1">LOG(I22*H22/J22^2,W$3)</f>
        <v>52.567631354062762</v>
      </c>
      <c r="P22" s="11">
        <f>LOG(K22/J22+1,X$3)</f>
        <v>25.596009444551477</v>
      </c>
      <c r="Q22" s="29">
        <f>LOG(L22*M22/J22+1,Y$3)</f>
        <v>82.123875323936431</v>
      </c>
      <c r="R22" s="16">
        <f ca="1">(N22+O22)/2</f>
        <v>55.27598666464857</v>
      </c>
      <c r="S22" s="11">
        <f ca="1">(N22+O22+P22)/3</f>
        <v>45.382660924616204</v>
      </c>
      <c r="T22" s="12">
        <f ca="1">(N22+O22+Q22)/3</f>
        <v>64.225282884411186</v>
      </c>
      <c r="U22" s="29">
        <f ca="1">(N22*2+O22*2+P22+Q22)/6</f>
        <v>54.803971904513695</v>
      </c>
    </row>
    <row r="23" spans="1:21">
      <c r="A23" s="39" t="s">
        <v>18</v>
      </c>
      <c r="B23" s="4" t="s">
        <v>72</v>
      </c>
      <c r="C23" s="22">
        <v>2022</v>
      </c>
      <c r="D23" s="26"/>
      <c r="E23" s="9">
        <v>402124000</v>
      </c>
      <c r="F23" s="9">
        <v>35660000</v>
      </c>
      <c r="G23" s="9">
        <v>714862000</v>
      </c>
      <c r="H23" s="6">
        <f>G23</f>
        <v>714862000</v>
      </c>
      <c r="I23" s="11">
        <v>3467</v>
      </c>
      <c r="J23" s="13">
        <v>24402</v>
      </c>
      <c r="K23" s="14">
        <v>88.36</v>
      </c>
      <c r="L23" s="15">
        <v>1.8</v>
      </c>
      <c r="M23" s="12">
        <v>29</v>
      </c>
      <c r="N23" s="35">
        <f>LOG((D23+E23)/(F23+E23)+1,V$3)</f>
        <v>62.825525470486077</v>
      </c>
      <c r="O23" s="16">
        <f>LOG(I23*H23/J23^2,W$3)</f>
        <v>53.737787893958206</v>
      </c>
      <c r="P23" s="11">
        <f>LOG(K23/J23+1,X$3)</f>
        <v>61.441888450272842</v>
      </c>
      <c r="Q23" s="29">
        <f>LOG(L23*M23/J23+1,Y$3)</f>
        <v>27.399899907647477</v>
      </c>
      <c r="R23" s="16">
        <f>(N23+O23)/2</f>
        <v>58.281656682222142</v>
      </c>
      <c r="S23" s="11">
        <f>(N23+O23+P23)/3</f>
        <v>59.33506727157237</v>
      </c>
      <c r="T23" s="12">
        <f>(N23+O23+Q23)/3</f>
        <v>47.987737757363924</v>
      </c>
      <c r="U23" s="29">
        <f>(N23*2+O23*2+P23+Q23)/6</f>
        <v>53.661402514468143</v>
      </c>
    </row>
    <row r="24" spans="1:21">
      <c r="A24" s="42" t="s">
        <v>18</v>
      </c>
      <c r="B24" s="41" t="s">
        <v>46</v>
      </c>
      <c r="C24" s="22">
        <v>2022</v>
      </c>
      <c r="D24" s="26"/>
      <c r="E24" s="9">
        <v>422400000</v>
      </c>
      <c r="F24" s="9">
        <v>32800000</v>
      </c>
      <c r="G24" s="9">
        <v>852200000</v>
      </c>
      <c r="H24" s="6">
        <f>G24</f>
        <v>852200000</v>
      </c>
      <c r="I24" s="11">
        <v>3717.1350000000002</v>
      </c>
      <c r="J24" s="13">
        <v>13678</v>
      </c>
      <c r="K24" s="14">
        <v>55.2</v>
      </c>
      <c r="N24" s="35">
        <f>LOG((D24+E24)/(F24+E24)+1,V$3)</f>
        <v>63.29677011172889</v>
      </c>
      <c r="O24" s="16">
        <f>LOG(I24*H24/J24^2,W$3)</f>
        <v>62.785525288580821</v>
      </c>
      <c r="P24" s="11">
        <f>LOG(K24/J24+1,X$3)</f>
        <v>68.463798787383638</v>
      </c>
      <c r="R24" s="16">
        <f>(N24+O24)/2</f>
        <v>63.041147700154852</v>
      </c>
      <c r="S24" s="11">
        <f>(N24+O24+P24)/3</f>
        <v>64.848698062564452</v>
      </c>
      <c r="T24" s="12">
        <f>(N24+O24+Q24)/3</f>
        <v>42.027431800103237</v>
      </c>
      <c r="U24" s="29">
        <f>(N24*2+O24*2+P24+Q24)/6</f>
        <v>53.438064931333848</v>
      </c>
    </row>
    <row r="25" spans="1:21">
      <c r="A25" s="42" t="s">
        <v>17</v>
      </c>
      <c r="B25" s="41" t="s">
        <v>37</v>
      </c>
      <c r="C25" s="22">
        <v>2022</v>
      </c>
      <c r="D25" s="24"/>
      <c r="E25" s="7">
        <v>341050000</v>
      </c>
      <c r="F25" s="7">
        <v>16490000</v>
      </c>
      <c r="G25" s="7">
        <v>738450000</v>
      </c>
      <c r="H25" s="6" cm="1">
        <f t="array" aca="1" ref="H25" ca="1">G25/INDIRECT("EUR!$B$30")</f>
        <v>754431114.2940917</v>
      </c>
      <c r="I25" s="11">
        <v>2547.1999999999998</v>
      </c>
      <c r="J25" s="13">
        <v>16908</v>
      </c>
      <c r="K25" s="14">
        <v>67.900000000000006</v>
      </c>
      <c r="N25" s="35">
        <f>LOG((D25+E25)/(F25+E25)+1,V$3)</f>
        <v>64.585236236279158</v>
      </c>
      <c r="O25" s="16">
        <f ca="1">LOG(I25*H25/J25^2,W$3)</f>
        <v>56.828627553303697</v>
      </c>
      <c r="P25" s="11">
        <f>LOG(K25/J25+1,X$3)</f>
        <v>68.12810994108051</v>
      </c>
      <c r="R25" s="16">
        <f ca="1">(N25+O25)/2</f>
        <v>60.706931894791424</v>
      </c>
      <c r="S25" s="11">
        <f ca="1">(N25+O25+P25)/3</f>
        <v>63.180657910221122</v>
      </c>
      <c r="T25" s="12">
        <f ca="1">(N25+O25+Q25)/3</f>
        <v>40.471287929860949</v>
      </c>
      <c r="U25" s="29">
        <f ca="1">(N25*2+O25*2+P25+Q25)/6</f>
        <v>51.825972920041032</v>
      </c>
    </row>
    <row r="26" spans="1:21">
      <c r="A26" s="39" t="s">
        <v>50</v>
      </c>
      <c r="B26" s="4" t="s">
        <v>49</v>
      </c>
      <c r="C26" s="22">
        <v>2022</v>
      </c>
      <c r="D26" s="26">
        <v>1355549.79</v>
      </c>
      <c r="E26" s="9">
        <v>413330999.95999998</v>
      </c>
      <c r="F26" s="9"/>
      <c r="G26" s="9">
        <v>1051105117.5700001</v>
      </c>
      <c r="H26" s="6">
        <f>G26</f>
        <v>1051105117.5700001</v>
      </c>
      <c r="I26" s="11">
        <v>4206</v>
      </c>
      <c r="J26" s="13">
        <v>31252</v>
      </c>
      <c r="K26" s="14">
        <v>73.16</v>
      </c>
      <c r="L26" s="15">
        <v>1.6</v>
      </c>
      <c r="M26" s="12">
        <v>18</v>
      </c>
      <c r="N26" s="35">
        <f>LOG((D26+E26)/(F26+E26)+1,V$3)</f>
        <v>66.992788860249689</v>
      </c>
      <c r="O26" s="16">
        <f>LOG(I26*H26/J26^2,W$3)</f>
        <v>54.278748875516662</v>
      </c>
      <c r="P26" s="11">
        <f>LOG(K26/J26+1,X$3)</f>
        <v>39.747280692124583</v>
      </c>
      <c r="Q26" s="29">
        <f>LOG(L26*M26/J26+1,Y$3)</f>
        <v>11.810890307968972</v>
      </c>
      <c r="R26" s="16">
        <f>(N26+O26)/2</f>
        <v>60.635768867883172</v>
      </c>
      <c r="S26" s="11">
        <f>(N26+O26+P26)/3</f>
        <v>53.672939475963638</v>
      </c>
      <c r="T26" s="12">
        <f>(N26+O26+Q26)/3</f>
        <v>44.360809347911776</v>
      </c>
      <c r="U26" s="29">
        <f>(N26*2+O26*2+P26+Q26)/6</f>
        <v>49.016874411937714</v>
      </c>
    </row>
    <row r="27" spans="1:21">
      <c r="A27" s="39" t="s">
        <v>15</v>
      </c>
      <c r="B27" s="4" t="s">
        <v>84</v>
      </c>
      <c r="C27" s="22">
        <v>2023</v>
      </c>
      <c r="D27" s="25">
        <v>29000000</v>
      </c>
      <c r="E27" s="8">
        <v>236700000</v>
      </c>
      <c r="F27" s="8">
        <v>929300000</v>
      </c>
      <c r="G27" s="8">
        <v>1968300000</v>
      </c>
      <c r="H27" s="6" cm="1">
        <f t="array" aca="1" ref="H27" ca="1">G27/INDIRECT("EUR!$B$48")</f>
        <v>2297840149.3368449</v>
      </c>
      <c r="I27" s="11">
        <v>7380</v>
      </c>
      <c r="J27" s="13">
        <v>46830</v>
      </c>
      <c r="K27" s="14">
        <v>219.78</v>
      </c>
      <c r="L27" s="15">
        <v>3.6</v>
      </c>
      <c r="M27" s="12">
        <v>58</v>
      </c>
      <c r="N27" s="35">
        <f>LOG((D27+E27)/(F27+E27)+1,V$3)</f>
        <v>19.793891955753232</v>
      </c>
      <c r="O27" s="16">
        <f ca="1">LOG(I27*H27/J27^2,W$3)</f>
        <v>57.731794128230618</v>
      </c>
      <c r="P27" s="11">
        <f>LOG(K27/J27+1,X$3)</f>
        <v>79.591424131826017</v>
      </c>
      <c r="Q27" s="29">
        <f>LOG(L27*M27/J27+1,Y$3)</f>
        <v>57.043732883186507</v>
      </c>
      <c r="R27" s="16">
        <f ca="1">(N27+O27)/2</f>
        <v>38.762843041991928</v>
      </c>
      <c r="S27" s="11">
        <f ca="1">(N27+O27+P27)/3</f>
        <v>52.372370071936622</v>
      </c>
      <c r="T27" s="12">
        <f ca="1">(N27+O27+Q27)/3</f>
        <v>44.856472989056783</v>
      </c>
      <c r="U27" s="29">
        <f ca="1">(N27*2+O27*2+P27+Q27)/6</f>
        <v>48.614421530496706</v>
      </c>
    </row>
    <row r="28" spans="1:21">
      <c r="A28" s="39" t="s">
        <v>18</v>
      </c>
      <c r="B28" s="41" t="s">
        <v>74</v>
      </c>
      <c r="C28" s="22">
        <v>2022</v>
      </c>
      <c r="D28" s="26"/>
      <c r="E28" s="9">
        <v>644000000</v>
      </c>
      <c r="F28" s="9">
        <v>64000000</v>
      </c>
      <c r="G28" s="9">
        <v>1066000000</v>
      </c>
      <c r="H28" s="6">
        <f>G28</f>
        <v>1066000000</v>
      </c>
      <c r="I28" s="11">
        <v>5244</v>
      </c>
      <c r="J28" s="13">
        <v>39959</v>
      </c>
      <c r="K28" s="14">
        <v>121.86</v>
      </c>
      <c r="L28" s="15">
        <v>1.5</v>
      </c>
      <c r="M28" s="12">
        <v>20</v>
      </c>
      <c r="N28" s="35">
        <f>LOG((D28+E28)/(F28+E28)+1,V$3)</f>
        <v>62.375179492820827</v>
      </c>
      <c r="O28" s="16">
        <f>LOG(I28*H28/J28^2,W$3)</f>
        <v>52.622230744205517</v>
      </c>
      <c r="P28" s="11">
        <f>LOG(K28/J28+1,X$3)</f>
        <v>51.761227314790197</v>
      </c>
      <c r="Q28" s="29">
        <f>LOG(L28*M28/J28+1,Y$3)</f>
        <v>9.6230261114437408</v>
      </c>
      <c r="R28" s="16">
        <f>(N28+O28)/2</f>
        <v>57.498705118513172</v>
      </c>
      <c r="S28" s="11">
        <f>(N28+O28+P28)/3</f>
        <v>55.58621251727218</v>
      </c>
      <c r="T28" s="12">
        <f>(N28+O28+Q28)/3</f>
        <v>41.540145449490026</v>
      </c>
      <c r="U28" s="29">
        <f>(N28*2+O28*2+P28+Q28)/6</f>
        <v>48.5631789833811</v>
      </c>
    </row>
    <row r="29" spans="1:21">
      <c r="A29" s="42" t="s">
        <v>20</v>
      </c>
      <c r="B29" s="41" t="s">
        <v>73</v>
      </c>
      <c r="C29" s="22">
        <v>2022</v>
      </c>
      <c r="D29" s="23"/>
      <c r="E29" s="5">
        <v>2186629000</v>
      </c>
      <c r="F29" s="5">
        <v>77679000</v>
      </c>
      <c r="G29" s="5">
        <v>3027319000</v>
      </c>
      <c r="H29" s="6" cm="1">
        <f t="array" aca="1" ref="H29" ca="1">G29/INDIRECT("EUR!$B$39")</f>
        <v>405814561.08145761</v>
      </c>
      <c r="I29" s="11">
        <v>1914</v>
      </c>
      <c r="J29" s="13">
        <v>14955</v>
      </c>
      <c r="K29" s="14">
        <v>17.79</v>
      </c>
      <c r="L29" s="15">
        <v>1.5</v>
      </c>
      <c r="M29" s="12">
        <v>25</v>
      </c>
      <c r="N29" s="35">
        <f>LOG((D29+E29)/(F29+E29)+1,V$3)</f>
        <v>65.166533968196305</v>
      </c>
      <c r="O29" s="16">
        <f ca="1">LOG(I29*H29/J29^2,W$3)</f>
        <v>52.570354598172216</v>
      </c>
      <c r="P29" s="11">
        <f>LOG(K29/J29+1,X$3)</f>
        <v>20.209274727222191</v>
      </c>
      <c r="Q29" s="29">
        <f>LOG(L29*M29/J29+1,Y$3)</f>
        <v>32.112115266435524</v>
      </c>
      <c r="R29" s="16">
        <f ca="1">(N29+O29)/2</f>
        <v>58.86844428318426</v>
      </c>
      <c r="S29" s="11">
        <f ca="1">(N29+O29+P29)/3</f>
        <v>45.9820544311969</v>
      </c>
      <c r="T29" s="12">
        <f ca="1">(N29+O29+Q29)/3</f>
        <v>49.949667944268015</v>
      </c>
      <c r="U29" s="29">
        <f ca="1">(N29*2+O29*2+P29+Q29)/6</f>
        <v>47.965861187732457</v>
      </c>
    </row>
    <row r="30" spans="1:21">
      <c r="A30" s="39" t="s">
        <v>50</v>
      </c>
      <c r="B30" s="4" t="s">
        <v>52</v>
      </c>
      <c r="C30" s="22">
        <v>2022</v>
      </c>
      <c r="D30" s="26"/>
      <c r="E30" s="9">
        <v>195000000</v>
      </c>
      <c r="F30" s="9"/>
      <c r="G30" s="9">
        <v>345200000</v>
      </c>
      <c r="H30" s="6">
        <f>G30</f>
        <v>345200000</v>
      </c>
      <c r="I30" s="11">
        <v>2105</v>
      </c>
      <c r="J30" s="13">
        <v>15438</v>
      </c>
      <c r="K30" s="14">
        <v>23.26</v>
      </c>
      <c r="L30" s="15">
        <v>1.6</v>
      </c>
      <c r="M30" s="12">
        <v>16</v>
      </c>
      <c r="N30" s="35">
        <f>LOG((D30+E30)/(F30+E30)+1,V$3)</f>
        <v>66.834806389844928</v>
      </c>
      <c r="O30" s="16">
        <f>LOG(I30*H30/J30^2,W$3)</f>
        <v>51.730642951678583</v>
      </c>
      <c r="P30" s="11">
        <f>LOG(K30/J30+1,X$3)</f>
        <v>25.592404423291413</v>
      </c>
      <c r="Q30" s="29">
        <f>LOG(L30*M30/J30+1,Y$3)</f>
        <v>21.245017394033354</v>
      </c>
      <c r="R30" s="16">
        <f>(N30+O30)/2</f>
        <v>59.282724670761752</v>
      </c>
      <c r="S30" s="11">
        <f>(N30+O30+P30)/3</f>
        <v>48.05261792160497</v>
      </c>
      <c r="T30" s="12">
        <f>(N30+O30+Q30)/3</f>
        <v>46.603488911852288</v>
      </c>
      <c r="U30" s="29">
        <f>(N30*2+O30*2+P30+Q30)/6</f>
        <v>47.328053416728636</v>
      </c>
    </row>
    <row r="31" spans="1:21">
      <c r="A31" s="39" t="s">
        <v>18</v>
      </c>
      <c r="B31" s="4" t="s">
        <v>76</v>
      </c>
      <c r="C31" s="22">
        <v>2022</v>
      </c>
      <c r="D31" s="26"/>
      <c r="E31" s="9">
        <v>530802700</v>
      </c>
      <c r="F31" s="9">
        <v>67751100</v>
      </c>
      <c r="G31" s="9">
        <v>834083100</v>
      </c>
      <c r="H31" s="6">
        <f>G31</f>
        <v>834083100</v>
      </c>
      <c r="I31" s="11">
        <v>3750</v>
      </c>
      <c r="J31" s="13">
        <v>37000</v>
      </c>
      <c r="K31" s="14">
        <v>120.01</v>
      </c>
      <c r="L31" s="15">
        <v>1.2</v>
      </c>
      <c r="M31" s="12">
        <v>14</v>
      </c>
      <c r="N31" s="35">
        <f>LOG((D31+E31)/(F31+E31)+1,V$3)</f>
        <v>61.217216343309296</v>
      </c>
      <c r="O31" s="16">
        <f>LOG(I31*H31/J31^2,W$3)</f>
        <v>49.870201626195218</v>
      </c>
      <c r="P31" s="11">
        <f>LOG(K31/J31+1,X$3)</f>
        <v>55.046754990003208</v>
      </c>
      <c r="Q31" s="29">
        <f>LOG(L31*M31/J31+1,Y$3)</f>
        <v>5.8207235985530659</v>
      </c>
      <c r="R31" s="16">
        <f>(N31+O31)/2</f>
        <v>55.543708984752257</v>
      </c>
      <c r="S31" s="11">
        <f>(N31+O31+P31)/3</f>
        <v>55.378057653169243</v>
      </c>
      <c r="T31" s="12">
        <f>(N31+O31+Q31)/3</f>
        <v>38.96938052268586</v>
      </c>
      <c r="U31" s="29">
        <f>(N31*2+O31*2+P31+Q31)/6</f>
        <v>47.173719087927545</v>
      </c>
    </row>
    <row r="32" spans="1:21">
      <c r="A32" s="39" t="s">
        <v>18</v>
      </c>
      <c r="B32" s="4" t="s">
        <v>75</v>
      </c>
      <c r="C32" s="22">
        <v>2022</v>
      </c>
      <c r="D32" s="26"/>
      <c r="E32" s="9">
        <v>556300000</v>
      </c>
      <c r="F32" s="9">
        <v>92100000</v>
      </c>
      <c r="G32" s="9">
        <v>993400000</v>
      </c>
      <c r="H32" s="6">
        <f>G32</f>
        <v>993400000</v>
      </c>
      <c r="I32" s="11">
        <v>3408</v>
      </c>
      <c r="J32" s="13">
        <v>42143</v>
      </c>
      <c r="K32" s="14">
        <v>101</v>
      </c>
      <c r="L32" s="15">
        <v>2.4</v>
      </c>
      <c r="M32" s="12">
        <v>34</v>
      </c>
      <c r="N32" s="35">
        <f>LOG((D32+E32)/(F32+E32)+1,V$3)</f>
        <v>59.731464723795348</v>
      </c>
      <c r="O32" s="16">
        <f>LOG(I32*H32/J32^2,W$3)</f>
        <v>48.7022366045681</v>
      </c>
      <c r="P32" s="11">
        <f>LOG(K32/J32+1,X$3)</f>
        <v>40.690723299138988</v>
      </c>
      <c r="Q32" s="29">
        <f>LOG(L32*M32/J32+1,Y$3)</f>
        <v>24.803478531353672</v>
      </c>
      <c r="R32" s="16">
        <f>(N32+O32)/2</f>
        <v>54.21685066418172</v>
      </c>
      <c r="S32" s="11">
        <f>(N32+O32+P32)/3</f>
        <v>49.708141542500812</v>
      </c>
      <c r="T32" s="12">
        <f>(N32+O32+Q32)/3</f>
        <v>44.412393286572375</v>
      </c>
      <c r="U32" s="29">
        <f>(N32*2+O32*2+P32+Q32)/6</f>
        <v>47.06026741453659</v>
      </c>
    </row>
    <row r="33" spans="1:21">
      <c r="A33" s="42" t="s">
        <v>17</v>
      </c>
      <c r="B33" s="41" t="s">
        <v>38</v>
      </c>
      <c r="C33" s="22">
        <v>2022</v>
      </c>
      <c r="D33" s="24"/>
      <c r="E33" s="7">
        <v>110565000</v>
      </c>
      <c r="F33" s="7"/>
      <c r="G33" s="7">
        <v>236734000</v>
      </c>
      <c r="H33" s="6" cm="1">
        <f t="array" aca="1" ref="H33" ca="1">G33/INDIRECT("EUR!$B$30")</f>
        <v>241857262.3891902</v>
      </c>
      <c r="I33" s="11">
        <v>549.79</v>
      </c>
      <c r="J33" s="13">
        <v>10363</v>
      </c>
      <c r="K33" s="14">
        <v>32.840000000000003</v>
      </c>
      <c r="N33" s="35">
        <f>LOG((D33+E33)/(F33+E33)+1,V$3)</f>
        <v>66.834806389844928</v>
      </c>
      <c r="O33" s="16">
        <f ca="1">LOG(I33*H33/J33^2,W$3)</f>
        <v>45.920002574593966</v>
      </c>
      <c r="P33" s="11">
        <f>LOG(K33/J33+1,X$3)</f>
        <v>53.783592224665377</v>
      </c>
      <c r="R33" s="16">
        <f ca="1">(N33+O33)/2</f>
        <v>56.377404482219447</v>
      </c>
      <c r="S33" s="11">
        <f ca="1">(N33+O33+P33)/3</f>
        <v>55.512800396368085</v>
      </c>
      <c r="T33" s="12">
        <f ca="1">(N33+O33+Q33)/3</f>
        <v>37.584936321479631</v>
      </c>
      <c r="U33" s="29">
        <f ca="1">(N33*2+O33*2+P33+Q33)/6</f>
        <v>46.548868358923862</v>
      </c>
    </row>
    <row r="34" spans="1:21">
      <c r="A34" s="39" t="s">
        <v>20</v>
      </c>
      <c r="B34" s="4" t="s">
        <v>21</v>
      </c>
      <c r="C34" s="22">
        <v>2022</v>
      </c>
      <c r="D34" s="23"/>
      <c r="E34" s="5">
        <v>2219200000</v>
      </c>
      <c r="F34" s="5">
        <v>87905000</v>
      </c>
      <c r="G34" s="5">
        <v>3337000000</v>
      </c>
      <c r="H34" s="6" cm="1">
        <f t="array" aca="1" ref="H34" ca="1">G34/INDIRECT("EUR!$B$39")</f>
        <v>447327549.66649503</v>
      </c>
      <c r="I34" s="11">
        <v>2267</v>
      </c>
      <c r="J34" s="13">
        <v>16588</v>
      </c>
      <c r="K34" s="14">
        <v>42.02</v>
      </c>
      <c r="N34" s="35">
        <f>LOG((D34+E34)/(F34+E34)+1,V$3)</f>
        <v>64.980149697120666</v>
      </c>
      <c r="O34" s="16">
        <f ca="1">LOG(I34*H34/J34^2,W$3)</f>
        <v>52.953306060180608</v>
      </c>
      <c r="P34" s="11">
        <f>LOG(K34/J34+1,X$3)</f>
        <v>43.006283533778408</v>
      </c>
      <c r="R34" s="16">
        <f ca="1">(N34+O34)/2</f>
        <v>58.966727878650637</v>
      </c>
      <c r="S34" s="11">
        <f ca="1">(N34+O34+P34)/3</f>
        <v>53.646579763693232</v>
      </c>
      <c r="T34" s="12">
        <f ca="1">(N34+O34+Q34)/3</f>
        <v>39.311151919100425</v>
      </c>
      <c r="U34" s="29">
        <f ca="1">(N34*2+O34*2+P34+Q34)/6</f>
        <v>46.478865841396832</v>
      </c>
    </row>
    <row r="35" spans="1:21">
      <c r="A35" s="42" t="s">
        <v>18</v>
      </c>
      <c r="B35" s="41" t="s">
        <v>22</v>
      </c>
      <c r="C35" s="22">
        <v>2022</v>
      </c>
      <c r="D35" s="26"/>
      <c r="E35" s="9">
        <v>498700000</v>
      </c>
      <c r="F35" s="9">
        <v>66000000</v>
      </c>
      <c r="G35" s="9">
        <v>812600000</v>
      </c>
      <c r="H35" s="6">
        <f>G35</f>
        <v>812600000</v>
      </c>
      <c r="I35" s="11">
        <v>1903</v>
      </c>
      <c r="J35" s="13">
        <v>33474</v>
      </c>
      <c r="K35" s="14">
        <v>102.46</v>
      </c>
      <c r="L35" s="15">
        <v>1.3</v>
      </c>
      <c r="M35" s="12">
        <v>14</v>
      </c>
      <c r="N35" s="35">
        <f>LOG((D35+E35)/(F35+E35)+1,V$3)</f>
        <v>61.028722068190454</v>
      </c>
      <c r="O35" s="16">
        <f>LOG(I35*H35/J35^2,W$3)</f>
        <v>46.619546760801668</v>
      </c>
      <c r="P35" s="11">
        <f>LOG(K35/J35+1,X$3)</f>
        <v>51.952003944525188</v>
      </c>
      <c r="Q35" s="29">
        <f>LOG(L35*M35/J35+1,Y$3)</f>
        <v>6.9696944000108472</v>
      </c>
      <c r="R35" s="16">
        <f>(N35+O35)/2</f>
        <v>53.824134414496058</v>
      </c>
      <c r="S35" s="11">
        <f>(N35+O35+P35)/3</f>
        <v>53.200090924505766</v>
      </c>
      <c r="T35" s="12">
        <f>(N35+O35+Q35)/3</f>
        <v>38.205987743000989</v>
      </c>
      <c r="U35" s="29">
        <f>(N35*2+O35*2+P35+Q35)/6</f>
        <v>45.703039333753374</v>
      </c>
    </row>
    <row r="36" spans="1:21">
      <c r="A36" s="42" t="s">
        <v>18</v>
      </c>
      <c r="B36" s="41" t="s">
        <v>19</v>
      </c>
      <c r="C36" s="22">
        <v>2022</v>
      </c>
      <c r="D36" s="26"/>
      <c r="E36" s="9">
        <v>473310000</v>
      </c>
      <c r="F36" s="9">
        <v>60361000</v>
      </c>
      <c r="G36" s="9">
        <v>690144000</v>
      </c>
      <c r="H36" s="6">
        <f>G36</f>
        <v>690144000</v>
      </c>
      <c r="I36" s="11">
        <v>2797</v>
      </c>
      <c r="J36" s="13">
        <v>31761</v>
      </c>
      <c r="K36" s="14">
        <v>63.65</v>
      </c>
      <c r="L36" s="15">
        <v>1.8</v>
      </c>
      <c r="M36" s="12">
        <v>23</v>
      </c>
      <c r="N36" s="35">
        <f>LOG((D36+E36)/(F36+E36)+1,V$3)</f>
        <v>61.221614381474183</v>
      </c>
      <c r="O36" s="16">
        <f>LOG(I36*H36/J36^2,W$3)</f>
        <v>48.727046740122525</v>
      </c>
      <c r="P36" s="11">
        <f>LOG(K36/J36+1,X$3)</f>
        <v>34.032105133912829</v>
      </c>
      <c r="Q36" s="29">
        <f>LOG(L36*M36/J36+1,Y$3)</f>
        <v>16.702876728538886</v>
      </c>
      <c r="R36" s="16">
        <f>(N36+O36)/2</f>
        <v>54.97433056079835</v>
      </c>
      <c r="S36" s="11">
        <f>(N36+O36+P36)/3</f>
        <v>47.993588751836512</v>
      </c>
      <c r="T36" s="12">
        <f>(N36+O36+Q36)/3</f>
        <v>42.217179283378528</v>
      </c>
      <c r="U36" s="29">
        <f>(N36*2+O36*2+P36+Q36)/6</f>
        <v>45.10538401760752</v>
      </c>
    </row>
    <row r="37" spans="1:21">
      <c r="A37" s="39" t="s">
        <v>18</v>
      </c>
      <c r="B37" s="41" t="s">
        <v>77</v>
      </c>
      <c r="C37" s="22">
        <v>2022</v>
      </c>
      <c r="D37" s="26"/>
      <c r="E37" s="9">
        <v>285000000</v>
      </c>
      <c r="F37" s="9">
        <v>28500000</v>
      </c>
      <c r="G37" s="9">
        <v>432200000</v>
      </c>
      <c r="H37" s="6">
        <f>G37</f>
        <v>432200000</v>
      </c>
      <c r="I37" s="11">
        <v>2068.83</v>
      </c>
      <c r="J37" s="13">
        <v>12493</v>
      </c>
      <c r="K37" s="14">
        <v>21.01</v>
      </c>
      <c r="L37" s="15">
        <v>1</v>
      </c>
      <c r="M37" s="12">
        <v>2</v>
      </c>
      <c r="N37" s="35">
        <f>LOG((D37+E37)/(F37+E37)+1,V$3)</f>
        <v>62.349242103629486</v>
      </c>
      <c r="O37" s="16">
        <f>LOG(I37*H37/J37^2,W$3)</f>
        <v>55.797886096826041</v>
      </c>
      <c r="P37" s="11">
        <f>LOG(K37/J37+1,X$3)</f>
        <v>28.563653965333792</v>
      </c>
      <c r="Q37" s="29">
        <f>LOG(L37*M37/J37+1,Y$3)</f>
        <v>2.0525629824733644</v>
      </c>
      <c r="R37" s="16">
        <f>(N37+O37)/2</f>
        <v>59.073564100227763</v>
      </c>
      <c r="S37" s="11">
        <f>(N37+O37+P37)/3</f>
        <v>48.903594055263106</v>
      </c>
      <c r="T37" s="12">
        <f>(N37+O37+Q37)/3</f>
        <v>40.066563727642965</v>
      </c>
      <c r="U37" s="29">
        <f>(N37*2+O37*2+P37+Q37)/6</f>
        <v>44.485078891453036</v>
      </c>
    </row>
    <row r="38" spans="1:21">
      <c r="A38" s="39" t="s">
        <v>50</v>
      </c>
      <c r="B38" s="4" t="s">
        <v>55</v>
      </c>
      <c r="C38" s="22">
        <v>2022</v>
      </c>
      <c r="D38" s="26">
        <v>4010236</v>
      </c>
      <c r="E38" s="9">
        <v>204568000</v>
      </c>
      <c r="F38" s="9"/>
      <c r="G38" s="9">
        <v>316932680.41000003</v>
      </c>
      <c r="H38" s="6">
        <f>G38</f>
        <v>316932680.41000003</v>
      </c>
      <c r="I38" s="11">
        <v>2280</v>
      </c>
      <c r="J38" s="13">
        <v>14200</v>
      </c>
      <c r="K38" s="14">
        <v>20.5</v>
      </c>
      <c r="N38" s="35">
        <f>LOG((D38+E38)/(F38+E38)+1,V$3)</f>
        <v>67.775308328987023</v>
      </c>
      <c r="O38" s="16">
        <f>LOG(I38*H38/J38^2,W$3)</f>
        <v>52.772702577666642</v>
      </c>
      <c r="P38" s="11">
        <f>LOG(K38/J38+1,X$3)</f>
        <v>24.522887091306615</v>
      </c>
      <c r="R38" s="16">
        <f>(N38+O38)/2</f>
        <v>60.274005453326836</v>
      </c>
      <c r="S38" s="11">
        <f>(N38+O38+P38)/3</f>
        <v>48.356965999320096</v>
      </c>
      <c r="T38" s="12">
        <f>(N38+O38+Q38)/3</f>
        <v>40.182670302217893</v>
      </c>
      <c r="U38" s="29">
        <f>(N38*2+O38*2+P38+Q38)/6</f>
        <v>44.269818150768991</v>
      </c>
    </row>
    <row r="39" spans="1:21">
      <c r="A39" s="39" t="s">
        <v>39</v>
      </c>
      <c r="B39" s="21" t="s">
        <v>79</v>
      </c>
      <c r="C39" s="22">
        <v>2022</v>
      </c>
      <c r="D39" s="26">
        <v>16962080</v>
      </c>
      <c r="E39" s="9">
        <v>447679492</v>
      </c>
      <c r="F39" s="9">
        <v>54750430</v>
      </c>
      <c r="G39" s="9">
        <v>1199200318</v>
      </c>
      <c r="H39" s="6">
        <f>G39</f>
        <v>1199200318</v>
      </c>
      <c r="I39" s="11">
        <v>4353</v>
      </c>
      <c r="J39" s="13">
        <v>65651</v>
      </c>
      <c r="K39" s="14">
        <v>124.13</v>
      </c>
      <c r="L39" s="15">
        <v>2.1</v>
      </c>
      <c r="M39" s="12">
        <v>28</v>
      </c>
      <c r="N39" s="35">
        <f>LOG((D39+E39)/(F39+E39)+1,V$3)</f>
        <v>63.138852546174924</v>
      </c>
      <c r="O39" s="16">
        <f>LOG(I39*H39/J39^2,W$3)</f>
        <v>45.777656082464389</v>
      </c>
      <c r="P39" s="11">
        <f>LOG(K39/J39+1,X$3)</f>
        <v>32.110313161163965</v>
      </c>
      <c r="Q39" s="29">
        <f>LOG(L39*M39/J39+1,Y$3)</f>
        <v>11.47914556997979</v>
      </c>
      <c r="R39" s="16">
        <f>(N39+O39)/2</f>
        <v>54.45825431431966</v>
      </c>
      <c r="S39" s="11">
        <f>(N39+O39+P39)/3</f>
        <v>47.008940596601093</v>
      </c>
      <c r="T39" s="12">
        <f>(N39+O39+Q39)/3</f>
        <v>40.13188473287304</v>
      </c>
      <c r="U39" s="29">
        <f>(N39*2+O39*2+P39+Q39)/6</f>
        <v>43.570412664737063</v>
      </c>
    </row>
    <row r="40" spans="1:21">
      <c r="A40" s="39" t="s">
        <v>14</v>
      </c>
      <c r="B40" s="4" t="s">
        <v>78</v>
      </c>
      <c r="C40" s="22">
        <v>2023</v>
      </c>
      <c r="D40" s="26"/>
      <c r="E40" s="9">
        <v>147241458</v>
      </c>
      <c r="F40" s="9">
        <v>20629278</v>
      </c>
      <c r="G40" s="9">
        <v>209455095</v>
      </c>
      <c r="H40" s="6">
        <f>G40</f>
        <v>209455095</v>
      </c>
      <c r="I40" s="11">
        <v>824</v>
      </c>
      <c r="J40" s="13">
        <v>16410</v>
      </c>
      <c r="K40" s="14">
        <v>20.56</v>
      </c>
      <c r="L40" s="15">
        <v>1.9</v>
      </c>
      <c r="M40" s="12">
        <v>21</v>
      </c>
      <c r="N40" s="35">
        <f>LOG((D40+E40)/(F40+E40)+1,V$3)</f>
        <v>60.720412693911712</v>
      </c>
      <c r="O40" s="16">
        <f>LOG(I40*H40/J40^2,W$3)</f>
        <v>41.67386653199808</v>
      </c>
      <c r="P40" s="11">
        <f>LOG(K40/J40+1,X$3)</f>
        <v>21.284428288450293</v>
      </c>
      <c r="Q40" s="29">
        <f>LOG(L40*M40/J40+1,Y$3)</f>
        <v>31.139014562569688</v>
      </c>
      <c r="R40" s="16">
        <f>(N40+O40)/2</f>
        <v>51.197139612954899</v>
      </c>
      <c r="S40" s="11">
        <f>(N40+O40+P40)/3</f>
        <v>41.226235838120033</v>
      </c>
      <c r="T40" s="12">
        <f>(N40+O40+Q40)/3</f>
        <v>44.511097929493161</v>
      </c>
      <c r="U40" s="29">
        <f>(N40*2+O40*2+P40+Q40)/6</f>
        <v>42.868666883806604</v>
      </c>
    </row>
    <row r="41" spans="1:21">
      <c r="A41" s="39" t="s">
        <v>18</v>
      </c>
      <c r="B41" s="4" t="s">
        <v>45</v>
      </c>
      <c r="C41" s="22">
        <v>2022</v>
      </c>
      <c r="D41" s="26"/>
      <c r="E41" s="9">
        <v>406000000</v>
      </c>
      <c r="F41" s="9">
        <v>59000000</v>
      </c>
      <c r="G41" s="9">
        <v>810000000</v>
      </c>
      <c r="H41" s="6">
        <f>G41</f>
        <v>810000000</v>
      </c>
      <c r="I41" s="11">
        <v>3049</v>
      </c>
      <c r="J41" s="13">
        <v>33334</v>
      </c>
      <c r="K41" s="14">
        <v>71.78</v>
      </c>
      <c r="N41" s="35">
        <f>LOG((D41+E41)/(F41+E41)+1,V$3)</f>
        <v>60.515040941236443</v>
      </c>
      <c r="O41" s="16">
        <f>LOG(I41*H41/J41^2,W$3)</f>
        <v>49.692484054103993</v>
      </c>
      <c r="P41" s="11">
        <f>LOG(K41/J41+1,X$3)</f>
        <v>36.565223058119685</v>
      </c>
      <c r="R41" s="16">
        <f>(N41+O41)/2</f>
        <v>55.103762497670218</v>
      </c>
      <c r="S41" s="11">
        <f>(N41+O41+P41)/3</f>
        <v>48.924249351153378</v>
      </c>
      <c r="T41" s="12">
        <f>(N41+O41+Q41)/3</f>
        <v>36.735841665113476</v>
      </c>
      <c r="U41" s="29">
        <f>(N41*2+O41*2+P41+Q41)/6</f>
        <v>42.830045508133423</v>
      </c>
    </row>
    <row r="42" spans="1:21">
      <c r="A42" s="42" t="s">
        <v>50</v>
      </c>
      <c r="B42" s="41" t="s">
        <v>54</v>
      </c>
      <c r="C42" s="22">
        <v>2022</v>
      </c>
      <c r="D42" s="26"/>
      <c r="E42" s="9">
        <v>145400000</v>
      </c>
      <c r="F42" s="9"/>
      <c r="G42" s="9">
        <v>222200000</v>
      </c>
      <c r="H42" s="6">
        <f>G42</f>
        <v>222200000</v>
      </c>
      <c r="I42" s="11">
        <v>1746</v>
      </c>
      <c r="J42" s="13">
        <v>14340</v>
      </c>
      <c r="K42" s="14">
        <v>21.48</v>
      </c>
      <c r="N42" s="35">
        <f>LOG((D42+E42)/(F42+E42)+1,V$3)</f>
        <v>66.834806389844928</v>
      </c>
      <c r="O42" s="16">
        <f>LOG(I42*H42/J42^2,W$3)</f>
        <v>48.635677604843437</v>
      </c>
      <c r="P42" s="11">
        <f>LOG(K42/J42+1,X$3)</f>
        <v>25.443651745426553</v>
      </c>
      <c r="R42" s="16">
        <f>(N42+O42)/2</f>
        <v>57.735241997344183</v>
      </c>
      <c r="S42" s="11">
        <f>(N42+O42+P42)/3</f>
        <v>46.971378580038305</v>
      </c>
      <c r="T42" s="12">
        <f>(N42+O42+Q42)/3</f>
        <v>38.490161331562788</v>
      </c>
      <c r="U42" s="29">
        <f>(N42*2+O42*2+P42+Q42)/6</f>
        <v>42.730769955800547</v>
      </c>
    </row>
    <row r="43" spans="1:21">
      <c r="A43" s="42" t="s">
        <v>39</v>
      </c>
      <c r="B43" s="41" t="s">
        <v>40</v>
      </c>
      <c r="C43" s="22">
        <v>2023</v>
      </c>
      <c r="D43" s="26">
        <v>5160000</v>
      </c>
      <c r="E43" s="9">
        <v>103200000</v>
      </c>
      <c r="F43" s="9"/>
      <c r="G43" s="9">
        <v>516000000</v>
      </c>
      <c r="H43" s="6">
        <f>G43</f>
        <v>516000000</v>
      </c>
      <c r="I43" s="11">
        <v>3567.69</v>
      </c>
      <c r="J43" s="13">
        <v>27678</v>
      </c>
      <c r="K43" s="14">
        <v>28.06</v>
      </c>
      <c r="N43" s="35">
        <f>LOG((D43+E43)/(F43+E43)+1,V$3)</f>
        <v>69.215723499547011</v>
      </c>
      <c r="O43" s="16">
        <f>LOG(I43*H43/J43^2,W$3)</f>
        <v>50.195810315378949</v>
      </c>
      <c r="P43" s="11">
        <f>LOG(K43/J43+1,X$3)</f>
        <v>17.224724768774539</v>
      </c>
      <c r="R43" s="16">
        <f>(N43+O43)/2</f>
        <v>59.70576690746298</v>
      </c>
      <c r="S43" s="11">
        <f>(N43+O43+P43)/3</f>
        <v>45.545419527900172</v>
      </c>
      <c r="T43" s="12">
        <f>(N43+O43+Q43)/3</f>
        <v>39.803844604975318</v>
      </c>
      <c r="U43" s="29">
        <f>(N43*2+O43*2+P43+Q43)/6</f>
        <v>42.674632066437745</v>
      </c>
    </row>
    <row r="44" spans="1:21">
      <c r="A44" s="39" t="s">
        <v>18</v>
      </c>
      <c r="B44" s="41" t="s">
        <v>80</v>
      </c>
      <c r="C44" s="22">
        <v>2022</v>
      </c>
      <c r="D44" s="26"/>
      <c r="E44" s="9">
        <v>350370000</v>
      </c>
      <c r="F44" s="9">
        <v>41223000</v>
      </c>
      <c r="G44" s="9">
        <v>558679000</v>
      </c>
      <c r="H44" s="6">
        <f>G44</f>
        <v>558679000</v>
      </c>
      <c r="I44" s="11">
        <v>2430</v>
      </c>
      <c r="J44" s="13">
        <v>22406</v>
      </c>
      <c r="K44" s="14">
        <v>33.03</v>
      </c>
      <c r="L44" s="15">
        <v>1.1000000000000001</v>
      </c>
      <c r="M44" s="12">
        <v>7</v>
      </c>
      <c r="N44" s="35">
        <f>LOG((D44+E44)/(F44+E44)+1,V$3)</f>
        <v>61.621174774771028</v>
      </c>
      <c r="O44" s="16">
        <f>LOG(I44*H44/J44^2,W$3)</f>
        <v>50.957077543914828</v>
      </c>
      <c r="P44" s="11">
        <f>LOG(K44/J44+1,X$3)</f>
        <v>25.040541123344521</v>
      </c>
      <c r="Q44" s="29">
        <f>LOG(L44*M44/J44+1,Y$3)</f>
        <v>4.4057492614707057</v>
      </c>
      <c r="R44" s="16">
        <f>(N44+O44)/2</f>
        <v>56.289126159342928</v>
      </c>
      <c r="S44" s="11">
        <f>(N44+O44+P44)/3</f>
        <v>45.872931147343458</v>
      </c>
      <c r="T44" s="12">
        <f>(N44+O44+Q44)/3</f>
        <v>38.994667193385517</v>
      </c>
      <c r="U44" s="29">
        <f>(N44*2+O44*2+P44+Q44)/6</f>
        <v>42.433799170364487</v>
      </c>
    </row>
    <row r="45" spans="1:21">
      <c r="A45" s="39" t="s">
        <v>39</v>
      </c>
      <c r="B45" s="4" t="s">
        <v>41</v>
      </c>
      <c r="C45" s="22">
        <v>2022</v>
      </c>
      <c r="D45" s="26">
        <v>1545561</v>
      </c>
      <c r="E45" s="9">
        <v>146972266.58000001</v>
      </c>
      <c r="F45" s="9"/>
      <c r="G45" s="9">
        <v>331968251.18000001</v>
      </c>
      <c r="H45" s="6">
        <f>G45</f>
        <v>331968251.18000001</v>
      </c>
      <c r="I45" s="11">
        <v>2453</v>
      </c>
      <c r="J45" s="13">
        <v>21617</v>
      </c>
      <c r="K45" s="14">
        <v>27.2</v>
      </c>
      <c r="N45" s="36">
        <f>LOG((D45+E45)/(F45+E45)+1,V$3)</f>
        <v>67.340466539718562</v>
      </c>
      <c r="O45" s="16">
        <f>LOG(I45*H45/J45^2,W$3)</f>
        <v>48.1236371316066</v>
      </c>
      <c r="P45" s="11">
        <f>LOG(K45/J45+1,X$3)</f>
        <v>21.375671944878921</v>
      </c>
      <c r="R45" s="16">
        <f>(N45+O45)/2</f>
        <v>57.732051835662581</v>
      </c>
      <c r="S45" s="11">
        <f>(N45+O45+P45)/3</f>
        <v>45.613258538734698</v>
      </c>
      <c r="T45" s="12">
        <f>(N45+O45+Q45)/3</f>
        <v>38.488034557108385</v>
      </c>
      <c r="U45" s="29">
        <f>(N45*2+O45*2+P45+Q45)/6</f>
        <v>42.050646547921538</v>
      </c>
    </row>
    <row r="46" spans="1:21">
      <c r="A46" s="42" t="s">
        <v>42</v>
      </c>
      <c r="B46" s="41" t="s">
        <v>81</v>
      </c>
      <c r="C46" s="22">
        <v>2022</v>
      </c>
      <c r="D46" s="26">
        <v>2272000</v>
      </c>
      <c r="E46" s="9">
        <v>44663000</v>
      </c>
      <c r="F46" s="9">
        <v>9198000</v>
      </c>
      <c r="G46" s="9">
        <v>244230000</v>
      </c>
      <c r="H46" s="6">
        <f>G46</f>
        <v>244230000</v>
      </c>
      <c r="I46" s="11">
        <v>1847</v>
      </c>
      <c r="J46" s="13">
        <v>14263</v>
      </c>
      <c r="K46" s="14">
        <v>19.46</v>
      </c>
      <c r="L46" s="15">
        <v>1.2</v>
      </c>
      <c r="M46" s="12">
        <v>7</v>
      </c>
      <c r="N46" s="36">
        <f>LOG((D46+E46)/(F46+E46)+1,V$3)</f>
        <v>60.427050550772584</v>
      </c>
      <c r="O46" s="16">
        <f>LOG(I46*H46/J46^2,W$3)</f>
        <v>49.677288560430028</v>
      </c>
      <c r="P46" s="11">
        <f>LOG(K46/J46+1,X$3)</f>
        <v>23.176893954425285</v>
      </c>
      <c r="Q46" s="29">
        <f>LOG(L46*M46/J46+1,Y$3)</f>
        <v>7.5493323759441724</v>
      </c>
      <c r="R46" s="16">
        <f>(N46+O46)/2</f>
        <v>55.05216955560131</v>
      </c>
      <c r="S46" s="11">
        <f>(N46+O46+P46)/3</f>
        <v>44.427077688542632</v>
      </c>
      <c r="T46" s="12">
        <f>(N46+O46+Q46)/3</f>
        <v>39.217890495715601</v>
      </c>
      <c r="U46" s="29">
        <f>(N46*2+O46*2+P46+Q46)/6</f>
        <v>41.822484092129116</v>
      </c>
    </row>
    <row r="47" spans="1:21">
      <c r="A47" s="39" t="s">
        <v>15</v>
      </c>
      <c r="B47" s="4" t="s">
        <v>82</v>
      </c>
      <c r="C47" s="22">
        <v>2023</v>
      </c>
      <c r="D47" s="25">
        <v>600000</v>
      </c>
      <c r="E47" s="8">
        <v>127700000</v>
      </c>
      <c r="F47" s="8">
        <v>416400000</v>
      </c>
      <c r="G47" s="8">
        <v>934200000</v>
      </c>
      <c r="H47" s="6" cm="1">
        <f t="array" aca="1" ref="H47" ca="1">G47/INDIRECT("EUR!$B$48")</f>
        <v>1090607258.8073366</v>
      </c>
      <c r="I47" s="11">
        <v>3335</v>
      </c>
      <c r="J47" s="13">
        <v>31485</v>
      </c>
      <c r="K47" s="14">
        <v>112.44</v>
      </c>
      <c r="L47" s="15">
        <v>2.2000000000000002</v>
      </c>
      <c r="M47" s="12">
        <v>47</v>
      </c>
      <c r="N47" s="35">
        <f>LOG((D47+E47)/(F47+E47)+1,V$3)</f>
        <v>20.414551003129592</v>
      </c>
      <c r="O47" s="16">
        <f ca="1">LOG(I47*H47/J47^2,W$3)</f>
        <v>52.924616522537875</v>
      </c>
      <c r="P47" s="11">
        <f>LOG(K47/J47+1,X$3)</f>
        <v>60.598544057700408</v>
      </c>
      <c r="Q47" s="29">
        <f>LOG(L47*M47/J47+1,Y$3)</f>
        <v>42.040965201880731</v>
      </c>
      <c r="R47" s="16">
        <f ca="1">(N47+O47)/2</f>
        <v>36.669583762833732</v>
      </c>
      <c r="S47" s="11">
        <f ca="1">(N47+O47+P47)/3</f>
        <v>44.645903861122626</v>
      </c>
      <c r="T47" s="12">
        <f ca="1">(N47+O47+Q47)/3</f>
        <v>38.460044242516062</v>
      </c>
      <c r="U47" s="29">
        <f ca="1">(N47*2+O47*2+P47+Q47)/6</f>
        <v>41.552974051819348</v>
      </c>
    </row>
    <row r="48" spans="1:21">
      <c r="A48" s="39" t="s">
        <v>50</v>
      </c>
      <c r="B48" s="4" t="s">
        <v>53</v>
      </c>
      <c r="C48" s="22">
        <v>2022</v>
      </c>
      <c r="D48" s="26"/>
      <c r="E48" s="9">
        <v>170900000</v>
      </c>
      <c r="F48" s="9"/>
      <c r="G48" s="9">
        <v>289107937</v>
      </c>
      <c r="H48" s="6">
        <f>G48</f>
        <v>289107937</v>
      </c>
      <c r="I48" s="11">
        <v>3439.4</v>
      </c>
      <c r="J48" s="13">
        <v>22287</v>
      </c>
      <c r="K48" s="14">
        <v>23</v>
      </c>
      <c r="N48" s="35">
        <f>LOG((D48+E48)/(F48+E48)+1,V$3)</f>
        <v>66.834806389844928</v>
      </c>
      <c r="O48" s="16">
        <f>LOG(I48*H48/J48^2,W$3)</f>
        <v>49.017992052916533</v>
      </c>
      <c r="P48" s="11">
        <f>LOG(K48/J48+1,X$3)</f>
        <v>17.533620636672467</v>
      </c>
      <c r="R48" s="16">
        <f>(N48+O48)/2</f>
        <v>57.926399221380734</v>
      </c>
      <c r="S48" s="11">
        <f>(N48+O48+P48)/3</f>
        <v>44.46213969314465</v>
      </c>
      <c r="T48" s="12">
        <f>(N48+O48+Q48)/3</f>
        <v>38.617599480920489</v>
      </c>
      <c r="U48" s="29">
        <f>(N48*2+O48*2+P48+Q48)/6</f>
        <v>41.53986958703257</v>
      </c>
    </row>
    <row r="49" spans="1:21">
      <c r="A49" s="42" t="s">
        <v>48</v>
      </c>
      <c r="B49" s="41" t="s">
        <v>47</v>
      </c>
      <c r="C49" s="22">
        <v>2022</v>
      </c>
      <c r="D49" s="28">
        <v>1644641233</v>
      </c>
      <c r="E49" s="18">
        <v>21390200000</v>
      </c>
      <c r="F49" s="18">
        <v>727601475</v>
      </c>
      <c r="G49" s="18">
        <v>31234324081</v>
      </c>
      <c r="H49" s="6" cm="1">
        <f t="array" aca="1" ref="H49" ca="1">G49/INDIRECT("EUR!$B$68")</f>
        <v>208064829.12125441</v>
      </c>
      <c r="I49" s="11">
        <v>876</v>
      </c>
      <c r="J49" s="13">
        <v>14167</v>
      </c>
      <c r="K49" s="14">
        <v>19.309999999999999</v>
      </c>
      <c r="N49" s="35">
        <f>LOG((D49+E49)/(F49+E49)+1,V$3)</f>
        <v>68.813279795050931</v>
      </c>
      <c r="O49" s="16">
        <f ca="1">LOG(I49*H49/J49^2,W$3)</f>
        <v>43.920970487195021</v>
      </c>
      <c r="P49" s="11">
        <f>LOG(K49/J49+1,X$3)</f>
        <v>23.15410247340651</v>
      </c>
      <c r="R49" s="16">
        <f ca="1">(N49+O49)/2</f>
        <v>56.367125141122976</v>
      </c>
      <c r="S49" s="11">
        <f ca="1">(N49+O49+P49)/3</f>
        <v>45.296117585217495</v>
      </c>
      <c r="T49" s="12">
        <f ca="1">(N49+O49+Q49)/3</f>
        <v>37.578083427415315</v>
      </c>
      <c r="U49" s="29">
        <f ca="1">(N49*2+O49*2+P49+Q49)/6</f>
        <v>41.437100506316405</v>
      </c>
    </row>
    <row r="50" spans="1:21">
      <c r="A50" s="42" t="s">
        <v>50</v>
      </c>
      <c r="B50" s="41" t="s">
        <v>56</v>
      </c>
      <c r="C50" s="22">
        <v>2022</v>
      </c>
      <c r="D50" s="26"/>
      <c r="E50" s="9">
        <v>155350916.22</v>
      </c>
      <c r="F50" s="9"/>
      <c r="G50" s="9">
        <v>256352554.86000001</v>
      </c>
      <c r="H50" s="6">
        <f>G50</f>
        <v>256352554.86000001</v>
      </c>
      <c r="I50" s="11">
        <v>1689</v>
      </c>
      <c r="J50" s="13">
        <v>16170</v>
      </c>
      <c r="K50" s="14">
        <v>14.69</v>
      </c>
      <c r="N50" s="35">
        <f>LOG((D50+E50)/(F50+E50)+1,V$3)</f>
        <v>66.834806389844928</v>
      </c>
      <c r="O50" s="16">
        <f>LOG(I50*H50/J50^2,W$3)</f>
        <v>47.79467688904559</v>
      </c>
      <c r="P50" s="11">
        <f>LOG(K50/J50+1,X$3)</f>
        <v>15.435971175378485</v>
      </c>
      <c r="R50" s="16">
        <f>(N50+O50)/2</f>
        <v>57.314741639445259</v>
      </c>
      <c r="S50" s="11">
        <f>(N50+O50+P50)/3</f>
        <v>43.355151484756334</v>
      </c>
      <c r="T50" s="12">
        <f>(N50+O50+Q50)/3</f>
        <v>38.209827759630173</v>
      </c>
      <c r="U50" s="29">
        <f>(N50*2+O50*2+P50+Q50)/6</f>
        <v>40.782489622193253</v>
      </c>
    </row>
    <row r="51" spans="1:21">
      <c r="A51" s="42" t="s">
        <v>44</v>
      </c>
      <c r="B51" s="41" t="s">
        <v>43</v>
      </c>
      <c r="C51" s="22">
        <v>2022</v>
      </c>
      <c r="D51" s="26"/>
      <c r="E51" s="9">
        <v>117080000</v>
      </c>
      <c r="F51" s="9"/>
      <c r="G51" s="9">
        <v>192860000</v>
      </c>
      <c r="H51" s="6">
        <f>G51</f>
        <v>192860000</v>
      </c>
      <c r="I51" s="11">
        <v>2214</v>
      </c>
      <c r="J51" s="13">
        <v>23245</v>
      </c>
      <c r="K51" s="14">
        <v>11.33</v>
      </c>
      <c r="N51" s="36">
        <f>LOG((D51+E51)/(F51+E51)+1,V$3)</f>
        <v>66.834806389844928</v>
      </c>
      <c r="O51" s="16">
        <f>LOG(I51*H51/J51^2,W$3)</f>
        <v>43.02438707009437</v>
      </c>
      <c r="P51" s="11">
        <f>LOG(K51/J51+1,X$3)</f>
        <v>8.2835008346592822</v>
      </c>
      <c r="R51" s="16">
        <f>(N51+O51)/2</f>
        <v>54.929596729969646</v>
      </c>
      <c r="S51" s="11">
        <f>(N51+O51+P51)/3</f>
        <v>39.380898098199523</v>
      </c>
      <c r="T51" s="12">
        <f>(N51+O51+Q51)/3</f>
        <v>36.619731153313097</v>
      </c>
      <c r="U51" s="29">
        <f>(N51*2+O51*2+P51+Q51)/6</f>
        <v>38.00031462575631</v>
      </c>
    </row>
    <row r="52" spans="1:21">
      <c r="A52" s="42" t="s">
        <v>15</v>
      </c>
      <c r="B52" s="41" t="s">
        <v>85</v>
      </c>
      <c r="C52" s="22">
        <v>2023</v>
      </c>
      <c r="D52" s="25">
        <v>3448000</v>
      </c>
      <c r="E52" s="8">
        <v>91494000</v>
      </c>
      <c r="F52" s="8">
        <v>361632000</v>
      </c>
      <c r="G52" s="8">
        <v>730044000</v>
      </c>
      <c r="H52" s="6" cm="1">
        <f t="array" aca="1" ref="H52" ca="1">G52/INDIRECT("EUR!$B$48")</f>
        <v>852270697.54735947</v>
      </c>
      <c r="I52" s="11">
        <v>2445</v>
      </c>
      <c r="J52" s="13">
        <v>23795</v>
      </c>
      <c r="K52" s="14">
        <v>63.86</v>
      </c>
      <c r="L52" s="15">
        <v>1.7</v>
      </c>
      <c r="M52" s="12">
        <v>34</v>
      </c>
      <c r="N52" s="35">
        <f>LOG((D52+E52)/(F52+E52)+1,V$3)</f>
        <v>18.342319957091206</v>
      </c>
      <c r="O52" s="16">
        <f ca="1">LOG(I52*H52/J52^2,W$3)</f>
        <v>52.944336551996727</v>
      </c>
      <c r="P52" s="11">
        <f>LOG(K52/J52+1,X$3)</f>
        <v>45.559659112860061</v>
      </c>
      <c r="Q52" s="29">
        <f>LOG(L52*M52/J52+1,Y$3)</f>
        <v>31.108795157333155</v>
      </c>
      <c r="R52" s="16">
        <f ca="1">(N52+O52)/2</f>
        <v>35.643328254543967</v>
      </c>
      <c r="S52" s="11">
        <f ca="1">(N52+O52+P52)/3</f>
        <v>38.948771873982665</v>
      </c>
      <c r="T52" s="12">
        <f ca="1">(N52+O52+Q52)/3</f>
        <v>34.131817222140363</v>
      </c>
      <c r="U52" s="29">
        <f ca="1">(N52*2+O52*2+P52+Q52)/6</f>
        <v>36.540294548061517</v>
      </c>
    </row>
    <row r="53" spans="1:21">
      <c r="A53" s="42" t="s">
        <v>15</v>
      </c>
      <c r="B53" s="41" t="s">
        <v>86</v>
      </c>
      <c r="C53" s="22">
        <v>2023</v>
      </c>
      <c r="D53" s="25">
        <v>28900000</v>
      </c>
      <c r="E53" s="8">
        <v>148300000</v>
      </c>
      <c r="F53" s="8">
        <v>607800000</v>
      </c>
      <c r="G53" s="8">
        <v>1230000000</v>
      </c>
      <c r="H53" s="6" cm="1">
        <f t="array" aca="1" ref="H53" ca="1">G53/INDIRECT("EUR!$B$48")</f>
        <v>1435931201.3840976</v>
      </c>
      <c r="I53" s="11">
        <v>4525</v>
      </c>
      <c r="J53" s="13">
        <v>41490</v>
      </c>
      <c r="K53" s="14">
        <v>112.24</v>
      </c>
      <c r="L53" s="15">
        <v>2.2999999999999998</v>
      </c>
      <c r="M53" s="12">
        <v>36</v>
      </c>
      <c r="N53" s="35">
        <f>LOG((D53+E53)/(F53+E53)+1,V$3)</f>
        <v>20.301997507474592</v>
      </c>
      <c r="O53" s="16">
        <f ca="1">LOG(I53*H53/J53^2,W$3)</f>
        <v>53.10736677749243</v>
      </c>
      <c r="P53" s="11">
        <f>LOG(K53/J53+1,X$3)</f>
        <v>45.923695819001701</v>
      </c>
      <c r="Q53" s="29">
        <f>LOG(L53*M53/J53+1,Y$3)</f>
        <v>25.563593718963563</v>
      </c>
      <c r="R53" s="16">
        <f ca="1">(N53+O53)/2</f>
        <v>36.704682142483513</v>
      </c>
      <c r="S53" s="11">
        <f ca="1">(N53+O53+P53)/3</f>
        <v>39.777686701322914</v>
      </c>
      <c r="T53" s="12">
        <f ca="1">(N53+O53+Q53)/3</f>
        <v>32.990986001310198</v>
      </c>
      <c r="U53" s="29">
        <f ca="1">(N53*2+O53*2+P53+Q53)/6</f>
        <v>36.384336351316556</v>
      </c>
    </row>
    <row r="54" spans="1:21">
      <c r="A54" s="42" t="s">
        <v>14</v>
      </c>
      <c r="B54" s="41" t="s">
        <v>83</v>
      </c>
      <c r="C54" s="22">
        <v>2022</v>
      </c>
      <c r="D54" s="26"/>
      <c r="E54" s="9">
        <v>318235849.14999998</v>
      </c>
      <c r="F54" s="9">
        <v>86177594.299999997</v>
      </c>
      <c r="G54" s="9">
        <v>582806127.85000002</v>
      </c>
      <c r="H54" s="6">
        <f>G54</f>
        <v>582806127.85000002</v>
      </c>
      <c r="I54" s="11">
        <v>1627</v>
      </c>
      <c r="J54" s="13">
        <v>47959</v>
      </c>
      <c r="K54" s="14">
        <v>18.43</v>
      </c>
      <c r="L54" s="15">
        <v>2.1</v>
      </c>
      <c r="M54" s="12">
        <v>38</v>
      </c>
      <c r="N54" s="35">
        <f>LOG((D54+E54)/(F54+E54)+1,V$3)</f>
        <v>55.971791741149808</v>
      </c>
      <c r="O54" s="16">
        <f>LOG(I54*H54/J54^2,W$3)</f>
        <v>38.828654304098158</v>
      </c>
      <c r="P54" s="11">
        <f>LOG(K54/J54+1,X$3)</f>
        <v>6.5311726368746079</v>
      </c>
      <c r="Q54" s="29">
        <f>LOG(L54*M54/J54+1,Y$3)</f>
        <v>21.317668476388931</v>
      </c>
      <c r="R54" s="16">
        <f>(N54+O54)/2</f>
        <v>47.400223022623983</v>
      </c>
      <c r="S54" s="11">
        <f>(N54+O54+P54)/3</f>
        <v>33.777206227374194</v>
      </c>
      <c r="T54" s="12">
        <f>(N54+O54+Q54)/3</f>
        <v>38.706038173878966</v>
      </c>
      <c r="U54" s="29">
        <f>(N54*2+O54*2+P54+Q54)/6</f>
        <v>36.24162220062658</v>
      </c>
    </row>
    <row r="55" spans="1:21">
      <c r="A55" s="42" t="s">
        <v>15</v>
      </c>
      <c r="B55" s="41" t="s">
        <v>4</v>
      </c>
      <c r="C55" s="22">
        <v>2023</v>
      </c>
      <c r="D55" s="25">
        <v>2600000</v>
      </c>
      <c r="E55" s="8">
        <v>94600000</v>
      </c>
      <c r="F55" s="8">
        <v>342500000</v>
      </c>
      <c r="G55" s="8">
        <v>675100000</v>
      </c>
      <c r="H55" s="6" cm="1">
        <f t="array" aca="1" ref="H55" ca="1">G55/INDIRECT("EUR!$B$48")</f>
        <v>788127767.52390587</v>
      </c>
      <c r="I55" s="11">
        <v>2745</v>
      </c>
      <c r="J55" s="13">
        <v>28680</v>
      </c>
      <c r="K55" s="14">
        <v>58.62</v>
      </c>
      <c r="L55" s="15">
        <v>2.2000000000000002</v>
      </c>
      <c r="M55" s="12">
        <v>42</v>
      </c>
      <c r="N55" s="35">
        <f>LOG((D55+E55)/(F55+E55)+1,V$3)</f>
        <v>19.361150433769893</v>
      </c>
      <c r="O55" s="16">
        <f ca="1">LOG(I55*H55/J55^2,W$3)</f>
        <v>50.778027954635412</v>
      </c>
      <c r="P55" s="11">
        <f>LOG(K55/J55+1,X$3)</f>
        <v>34.709039120257522</v>
      </c>
      <c r="Q55" s="29">
        <f>LOG(L55*M55/J55+1,Y$3)</f>
        <v>41.244131521402743</v>
      </c>
      <c r="R55" s="16">
        <f ca="1">(N55+O55)/2</f>
        <v>35.069589194202649</v>
      </c>
      <c r="S55" s="11">
        <f ca="1">(N55+O55+P55)/3</f>
        <v>34.94940583622094</v>
      </c>
      <c r="T55" s="12">
        <f ca="1">(N55+O55+Q55)/3</f>
        <v>37.127769969936018</v>
      </c>
      <c r="U55" s="29">
        <f ca="1">(N55*2+O55*2+P55+Q55)/6</f>
        <v>36.038587903078479</v>
      </c>
    </row>
    <row r="56" spans="1:21">
      <c r="A56" s="44" t="s">
        <v>14</v>
      </c>
      <c r="B56" s="40" t="s">
        <v>286</v>
      </c>
      <c r="C56" s="22">
        <v>2022</v>
      </c>
      <c r="D56" s="26"/>
      <c r="E56" s="9">
        <v>243288828.80000001</v>
      </c>
      <c r="F56" s="9">
        <v>47175453.299999997</v>
      </c>
      <c r="G56" s="9">
        <v>360460467.07999998</v>
      </c>
      <c r="H56" s="6">
        <f>G56</f>
        <v>360460467.07999998</v>
      </c>
      <c r="I56" s="11">
        <v>1355</v>
      </c>
      <c r="J56" s="13">
        <v>26339</v>
      </c>
      <c r="K56" s="14">
        <v>10.59</v>
      </c>
      <c r="L56" s="15">
        <v>1.3</v>
      </c>
      <c r="M56" s="12">
        <v>10</v>
      </c>
      <c r="N56" s="35">
        <f>LOG((D56+E56)/(F56+E56)+1,V$3)</f>
        <v>58.668382001449174</v>
      </c>
      <c r="O56" s="16">
        <f>LOG(I56*H56/J56^2,W$3)</f>
        <v>42.279604212792123</v>
      </c>
      <c r="P56" s="11">
        <f>LOG(K56/J56+1,X$3)</f>
        <v>6.8332729043892977</v>
      </c>
      <c r="Q56" s="29">
        <f>LOG(L56*M56/J56+1,Y$3)</f>
        <v>6.3271031256182093</v>
      </c>
      <c r="R56" s="16">
        <f>(N56+O56)/2</f>
        <v>50.473993107120648</v>
      </c>
      <c r="S56" s="11">
        <f>(N56+O56+P56)/3</f>
        <v>35.927086372876865</v>
      </c>
      <c r="T56" s="12">
        <f>(N56+O56+Q56)/3</f>
        <v>35.758363113286499</v>
      </c>
      <c r="U56" s="29">
        <f>(N56*2+O56*2+P56+Q56)/6</f>
        <v>35.842724743081682</v>
      </c>
    </row>
    <row r="57" spans="1:21">
      <c r="A57" s="44" t="s">
        <v>14</v>
      </c>
      <c r="B57" s="40" t="s">
        <v>280</v>
      </c>
      <c r="C57" s="22">
        <v>2022</v>
      </c>
      <c r="D57" s="26"/>
      <c r="E57" s="9">
        <v>212140470</v>
      </c>
      <c r="F57" s="9">
        <v>32808958</v>
      </c>
      <c r="G57" s="9">
        <v>330933638</v>
      </c>
      <c r="H57" s="6">
        <f>G57</f>
        <v>330933638</v>
      </c>
      <c r="I57" s="11">
        <v>1310</v>
      </c>
      <c r="J57" s="13">
        <v>29362</v>
      </c>
      <c r="K57" s="14">
        <v>22.73</v>
      </c>
      <c r="N57" s="35">
        <f>LOG((D57+E57)/(F57+E57)+1,V$3)</f>
        <v>60.150925548527695</v>
      </c>
      <c r="O57" s="16">
        <f>LOG(I57*H57/J57^2,W$3)</f>
        <v>40.109537533673176</v>
      </c>
      <c r="P57" s="11">
        <f>LOG(K57/J57+1,X$3)</f>
        <v>13.154221063384362</v>
      </c>
      <c r="R57" s="16">
        <f>(N57+O57)/2</f>
        <v>50.130231541100436</v>
      </c>
      <c r="S57" s="11">
        <f>(N57+O57+P57)/3</f>
        <v>37.804894715195076</v>
      </c>
      <c r="T57" s="12">
        <f>(N57+O57+Q57)/3</f>
        <v>33.420154360733626</v>
      </c>
      <c r="U57" s="29">
        <f>(N57*2+O57*2+P57+Q57)/6</f>
        <v>35.612524537964354</v>
      </c>
    </row>
    <row r="58" spans="1:21">
      <c r="A58" s="42" t="s">
        <v>18</v>
      </c>
      <c r="B58" s="41" t="s">
        <v>23</v>
      </c>
      <c r="C58" s="22">
        <v>2022</v>
      </c>
      <c r="D58" s="26"/>
      <c r="E58" s="9">
        <v>196693950</v>
      </c>
      <c r="F58" s="9">
        <v>33135497</v>
      </c>
      <c r="G58" s="9">
        <v>291296473</v>
      </c>
      <c r="H58" s="6">
        <f>G58</f>
        <v>291296473</v>
      </c>
      <c r="I58" s="11">
        <v>1294.4680000000001</v>
      </c>
      <c r="J58" s="13">
        <v>19497</v>
      </c>
      <c r="K58" s="14">
        <v>1.74</v>
      </c>
      <c r="L58" s="15">
        <v>1.1000000000000001</v>
      </c>
      <c r="M58" s="12">
        <v>4</v>
      </c>
      <c r="N58" s="35">
        <f>LOG((D58+E58)/(F58+E58)+1,V$3)</f>
        <v>59.620739406506686</v>
      </c>
      <c r="O58" s="16">
        <f>LOG(I58*H58/J58^2,W$3)</f>
        <v>44.490281054954252</v>
      </c>
      <c r="P58" s="11">
        <f>LOG(K58/J58+1,X$3)</f>
        <v>1.5169856019108718</v>
      </c>
      <c r="Q58" s="29">
        <f>LOG(L58*M58/J58+1,Y$3)</f>
        <v>2.8933693846699962</v>
      </c>
      <c r="R58" s="16">
        <f>(N58+O58)/2</f>
        <v>52.055510230730469</v>
      </c>
      <c r="S58" s="11">
        <f>(N58+O58+P58)/3</f>
        <v>35.209335354457274</v>
      </c>
      <c r="T58" s="12">
        <f>(N58+O58+Q58)/3</f>
        <v>35.668129948710309</v>
      </c>
      <c r="U58" s="29">
        <f>(N58*2+O58*2+P58+Q58)/6</f>
        <v>35.438732651583791</v>
      </c>
    </row>
    <row r="59" spans="1:21">
      <c r="A59" s="44" t="s">
        <v>14</v>
      </c>
      <c r="B59" s="40" t="s">
        <v>283</v>
      </c>
      <c r="C59" s="22">
        <v>2022</v>
      </c>
      <c r="D59" s="26"/>
      <c r="E59" s="9">
        <v>128991623.3</v>
      </c>
      <c r="F59" s="9">
        <v>20005825.18</v>
      </c>
      <c r="G59" s="9">
        <v>173093242.25999999</v>
      </c>
      <c r="H59" s="6">
        <f>G59</f>
        <v>173093242.25999999</v>
      </c>
      <c r="I59" s="11">
        <v>644</v>
      </c>
      <c r="J59" s="13">
        <v>17201</v>
      </c>
      <c r="K59" s="14">
        <v>13.5</v>
      </c>
      <c r="N59" s="35">
        <f>LOG((D59+E59)/(F59+E59)+1,V$3)</f>
        <v>60.133985055619767</v>
      </c>
      <c r="O59" s="16">
        <f>LOG(I59*H59/J59^2,W$3)</f>
        <v>38.247928020169766</v>
      </c>
      <c r="P59" s="11">
        <f>LOG(K59/J59+1,X$3)</f>
        <v>13.336107377342373</v>
      </c>
      <c r="R59" s="16">
        <f>(N59+O59)/2</f>
        <v>49.190956537894763</v>
      </c>
      <c r="S59" s="11">
        <f>(N59+O59+P59)/3</f>
        <v>37.239340151043969</v>
      </c>
      <c r="T59" s="12">
        <f>(N59+O59+Q59)/3</f>
        <v>32.793971025263176</v>
      </c>
      <c r="U59" s="29">
        <f>(N59*2+O59*2+P59+Q59)/6</f>
        <v>35.016655588153576</v>
      </c>
    </row>
    <row r="60" spans="1:21">
      <c r="A60" s="42" t="s">
        <v>14</v>
      </c>
      <c r="B60" s="41" t="s">
        <v>98</v>
      </c>
      <c r="C60" s="22">
        <v>2022</v>
      </c>
      <c r="D60" s="26"/>
      <c r="E60" s="9">
        <v>486789762</v>
      </c>
      <c r="F60" s="9">
        <v>69227637</v>
      </c>
      <c r="G60" s="9">
        <v>681246368</v>
      </c>
      <c r="H60" s="6">
        <f>G60</f>
        <v>681246368</v>
      </c>
      <c r="I60" s="11">
        <v>2867</v>
      </c>
      <c r="J60" s="13">
        <v>73553</v>
      </c>
      <c r="K60" s="14">
        <v>38.32</v>
      </c>
      <c r="N60" s="35">
        <f>LOG((D60+E60)/(F60+E60)+1,V$3)</f>
        <v>60.637245618669496</v>
      </c>
      <c r="O60" s="16">
        <f>LOG(I60*H60/J60^2,W$3)</f>
        <v>37.972842028757981</v>
      </c>
      <c r="P60" s="11">
        <f>LOG(K60/J60+1,X$3)</f>
        <v>8.8538341855931524</v>
      </c>
      <c r="R60" s="16">
        <f>(N60+O60)/2</f>
        <v>49.305043823713739</v>
      </c>
      <c r="S60" s="11">
        <f>(N60+O60+P60)/3</f>
        <v>35.821307277673547</v>
      </c>
      <c r="T60" s="12">
        <f>(N60+O60+Q60)/3</f>
        <v>32.870029215809161</v>
      </c>
      <c r="U60" s="29">
        <f>(N60*2+O60*2+P60+Q60)/6</f>
        <v>34.345668246741347</v>
      </c>
    </row>
    <row r="61" spans="1:21">
      <c r="A61" s="42" t="s">
        <v>14</v>
      </c>
      <c r="B61" s="41" t="s">
        <v>13</v>
      </c>
      <c r="C61" s="22">
        <v>2022</v>
      </c>
      <c r="D61" s="26"/>
      <c r="E61" s="9">
        <v>644619668.87</v>
      </c>
      <c r="F61" s="9">
        <v>116819770.81999999</v>
      </c>
      <c r="G61" s="9">
        <v>880317964.64999998</v>
      </c>
      <c r="H61" s="6">
        <f>G61</f>
        <v>880317964.64999998</v>
      </c>
      <c r="I61" s="11">
        <v>3576</v>
      </c>
      <c r="J61" s="13">
        <v>122143</v>
      </c>
      <c r="K61" s="14">
        <v>53.85</v>
      </c>
      <c r="L61" s="15">
        <v>2.4</v>
      </c>
      <c r="M61" s="12">
        <v>40</v>
      </c>
      <c r="N61" s="35">
        <f>LOG((D61+E61)/(F61+E61)+1,V$3)</f>
        <v>59.139182200203074</v>
      </c>
      <c r="O61" s="16">
        <f>LOG(I61*H61/J61^2,W$3)</f>
        <v>34.50995098751973</v>
      </c>
      <c r="P61" s="11">
        <f>LOG(K61/J61+1,X$3)</f>
        <v>7.4927421628012629</v>
      </c>
      <c r="Q61" s="29">
        <f>LOG(L61*M61/J61+1,Y$3)</f>
        <v>10.073955627124391</v>
      </c>
      <c r="R61" s="16">
        <f>(N61+O61)/2</f>
        <v>46.824566593861405</v>
      </c>
      <c r="S61" s="11">
        <f>(N61+O61+P61)/3</f>
        <v>33.713958450174694</v>
      </c>
      <c r="T61" s="12">
        <f>(N61+O61+Q61)/3</f>
        <v>34.574362938282398</v>
      </c>
      <c r="U61" s="29">
        <f>(N61*2+O61*2+P61+Q61)/6</f>
        <v>34.144160694228539</v>
      </c>
    </row>
    <row r="62" spans="1:21">
      <c r="A62" s="42" t="s">
        <v>14</v>
      </c>
      <c r="B62" s="41" t="s">
        <v>87</v>
      </c>
      <c r="C62" s="22">
        <v>2023</v>
      </c>
      <c r="D62" s="26"/>
      <c r="E62" s="9">
        <v>271160973</v>
      </c>
      <c r="F62" s="9">
        <v>64849737</v>
      </c>
      <c r="G62" s="9">
        <v>405512751</v>
      </c>
      <c r="H62" s="6">
        <f>G62</f>
        <v>405512751</v>
      </c>
      <c r="I62" s="11">
        <v>1518</v>
      </c>
      <c r="J62" s="13">
        <v>52583</v>
      </c>
      <c r="K62" s="14">
        <v>40.5</v>
      </c>
      <c r="L62" s="15">
        <v>1.4</v>
      </c>
      <c r="M62" s="12">
        <v>20</v>
      </c>
      <c r="N62" s="35">
        <f>LOG((D62+E62)/(F62+E62)+1,V$3)</f>
        <v>57.050009637708712</v>
      </c>
      <c r="O62" s="16">
        <f>LOG(I62*H62/J62^2,W$3)</f>
        <v>34.855683854146911</v>
      </c>
      <c r="P62" s="11">
        <f>LOG(K62/J62+1,X$3)</f>
        <v>13.087655303882702</v>
      </c>
      <c r="Q62" s="29">
        <f>LOG(L62*M62/J62+1,Y$3)</f>
        <v>6.8259808421509529</v>
      </c>
      <c r="R62" s="16">
        <f>(N62+O62)/2</f>
        <v>45.952846745927815</v>
      </c>
      <c r="S62" s="11">
        <f>(N62+O62+P62)/3</f>
        <v>34.997782931912774</v>
      </c>
      <c r="T62" s="12">
        <f>(N62+O62+Q62)/3</f>
        <v>32.910558111335526</v>
      </c>
      <c r="U62" s="29">
        <f>(N62*2+O62*2+P62+Q62)/6</f>
        <v>33.954170521624157</v>
      </c>
    </row>
    <row r="63" spans="1:21">
      <c r="A63" s="44" t="s">
        <v>14</v>
      </c>
      <c r="B63" s="40" t="s">
        <v>278</v>
      </c>
      <c r="C63" s="22">
        <v>2022</v>
      </c>
      <c r="D63" s="26"/>
      <c r="E63" s="9">
        <v>420860592.89999998</v>
      </c>
      <c r="F63" s="9">
        <v>89463377.120000005</v>
      </c>
      <c r="G63" s="9">
        <v>640822754.27999997</v>
      </c>
      <c r="H63" s="6">
        <f>G63</f>
        <v>640822754.27999997</v>
      </c>
      <c r="I63" s="11">
        <v>2538</v>
      </c>
      <c r="J63" s="13">
        <v>59773</v>
      </c>
      <c r="K63" s="14">
        <v>30.47</v>
      </c>
      <c r="N63" s="35">
        <f>LOG((D63+E63)/(F63+E63)+1,V$3)</f>
        <v>57.989469365807139</v>
      </c>
      <c r="O63" s="16">
        <f>LOG(I63*H63/J63^2,W$3)</f>
        <v>39.467807936543167</v>
      </c>
      <c r="P63" s="11">
        <f>LOG(K63/J63+1,X$3)</f>
        <v>8.6631555314191555</v>
      </c>
      <c r="R63" s="16">
        <f>(N63+O63)/2</f>
        <v>48.728638651175153</v>
      </c>
      <c r="S63" s="11">
        <f>(N63+O63+P63)/3</f>
        <v>35.373477611256483</v>
      </c>
      <c r="T63" s="12">
        <f>(N63+O63+Q63)/3</f>
        <v>32.485759100783433</v>
      </c>
      <c r="U63" s="29">
        <f>(N63*2+O63*2+P63+Q63)/6</f>
        <v>33.929618356019965</v>
      </c>
    </row>
    <row r="64" spans="1:21">
      <c r="A64" s="42" t="s">
        <v>15</v>
      </c>
      <c r="B64" s="41" t="s">
        <v>88</v>
      </c>
      <c r="C64" s="22">
        <v>2023</v>
      </c>
      <c r="D64" s="25">
        <v>4000000</v>
      </c>
      <c r="E64" s="8">
        <v>74400000</v>
      </c>
      <c r="F64" s="8">
        <v>453800000</v>
      </c>
      <c r="G64" s="8">
        <v>839400000</v>
      </c>
      <c r="H64" s="6" cm="1">
        <f t="array" aca="1" ref="H64" ca="1">G64/INDIRECT("EUR!$B$48")</f>
        <v>979935488.16407442</v>
      </c>
      <c r="I64" s="11">
        <v>2745</v>
      </c>
      <c r="J64" s="13">
        <v>28825</v>
      </c>
      <c r="K64" s="14">
        <v>58.98</v>
      </c>
      <c r="L64" s="15">
        <v>2.4</v>
      </c>
      <c r="M64" s="12">
        <v>35</v>
      </c>
      <c r="N64" s="35">
        <f>LOG((D64+E64)/(F64+E64)+1,V$3)</f>
        <v>13.3443174087736</v>
      </c>
      <c r="O64" s="16">
        <f ca="1">LOG(I64*H64/J64^2,W$3)</f>
        <v>52.117573541786747</v>
      </c>
      <c r="P64" s="11">
        <f>LOG(K64/J64+1,X$3)</f>
        <v>34.746486613204134</v>
      </c>
      <c r="Q64" s="29">
        <f>LOG(L64*M64/J64+1,Y$3)</f>
        <v>37.311777380455446</v>
      </c>
      <c r="R64" s="16">
        <f ca="1">(N64+O64)/2</f>
        <v>32.730945475280173</v>
      </c>
      <c r="S64" s="11">
        <f ca="1">(N64+O64+P64)/3</f>
        <v>33.402792521254831</v>
      </c>
      <c r="T64" s="12">
        <f ca="1">(N64+O64+Q64)/3</f>
        <v>34.257889443671928</v>
      </c>
      <c r="U64" s="29">
        <f ca="1">(N64*2+O64*2+P64+Q64)/6</f>
        <v>33.830340982463376</v>
      </c>
    </row>
    <row r="65" spans="1:21">
      <c r="A65" s="42" t="s">
        <v>15</v>
      </c>
      <c r="B65" s="41" t="s">
        <v>5</v>
      </c>
      <c r="C65" s="22">
        <v>2023</v>
      </c>
      <c r="D65" s="25">
        <v>2099000</v>
      </c>
      <c r="E65" s="8">
        <v>48390000</v>
      </c>
      <c r="F65" s="8">
        <v>150726000</v>
      </c>
      <c r="G65" s="8">
        <v>316331000</v>
      </c>
      <c r="H65" s="6" cm="1">
        <f t="array" aca="1" ref="H65" ca="1">G65/INDIRECT("EUR!$B$48")</f>
        <v>369292319.40246582</v>
      </c>
      <c r="I65" s="11">
        <v>1300</v>
      </c>
      <c r="J65" s="13">
        <v>15575</v>
      </c>
      <c r="K65" s="14">
        <v>18.079999999999998</v>
      </c>
      <c r="L65" s="15">
        <v>1.9</v>
      </c>
      <c r="M65" s="12">
        <v>26</v>
      </c>
      <c r="N65" s="35">
        <f>LOG((D65+E65)/(F65+E65)+1,V$3)</f>
        <v>21.790665240670979</v>
      </c>
      <c r="O65" s="16">
        <f ca="1">LOG(I65*H65/J65^2,W$3)</f>
        <v>48.944022619261283</v>
      </c>
      <c r="P65" s="11">
        <f>LOG(K65/J65+1,X$3)</f>
        <v>19.721402702465511</v>
      </c>
      <c r="Q65" s="29">
        <f>LOG(L65*M65/J65+1,Y$3)</f>
        <v>40.604957723123405</v>
      </c>
      <c r="R65" s="16">
        <f ca="1">(N65+O65)/2</f>
        <v>35.367343929966133</v>
      </c>
      <c r="S65" s="11">
        <f ca="1">(N65+O65+P65)/3</f>
        <v>30.152030187465925</v>
      </c>
      <c r="T65" s="12">
        <f ca="1">(N65+O65+Q65)/3</f>
        <v>37.113215194351888</v>
      </c>
      <c r="U65" s="29">
        <f ca="1">(N65*2+O65*2+P65+Q65)/6</f>
        <v>33.632622690908903</v>
      </c>
    </row>
    <row r="66" spans="1:21">
      <c r="A66" s="42" t="s">
        <v>15</v>
      </c>
      <c r="B66" s="41" t="s">
        <v>90</v>
      </c>
      <c r="C66" s="22">
        <v>2023</v>
      </c>
      <c r="D66" s="25">
        <v>18564000</v>
      </c>
      <c r="E66" s="8">
        <v>184180000</v>
      </c>
      <c r="F66" s="8">
        <v>659945000</v>
      </c>
      <c r="G66" s="8">
        <v>1344665000</v>
      </c>
      <c r="H66" s="6" cm="1">
        <f t="array" aca="1" ref="H66" ca="1">G66/INDIRECT("EUR!$B$48")</f>
        <v>1569793844.6415834</v>
      </c>
      <c r="I66" s="11">
        <v>4820</v>
      </c>
      <c r="J66" s="13">
        <v>46410</v>
      </c>
      <c r="K66" s="14">
        <v>131.31</v>
      </c>
      <c r="L66" s="15">
        <v>1.4</v>
      </c>
      <c r="M66" s="12">
        <v>18</v>
      </c>
      <c r="N66" s="35">
        <f>LOG((D66+E66)/(F66+E66)+1,V$3)</f>
        <v>20.755707144593845</v>
      </c>
      <c r="O66" s="16">
        <f ca="1">LOG(I66*H66/J66^2,W$3)</f>
        <v>52.644143485937903</v>
      </c>
      <c r="P66" s="11">
        <f>LOG(K66/J66+1,X$3)</f>
        <v>48.027717976472267</v>
      </c>
      <c r="Q66" s="29">
        <f>LOG(L66*M66/J66+1,Y$3)</f>
        <v>6.9604783709416322</v>
      </c>
      <c r="R66" s="16">
        <f ca="1">(N66+O66)/2</f>
        <v>36.699925315265872</v>
      </c>
      <c r="S66" s="11">
        <f ca="1">(N66+O66+P66)/3</f>
        <v>40.475856202334676</v>
      </c>
      <c r="T66" s="12">
        <f ca="1">(N66+O66+Q66)/3</f>
        <v>26.786776333824459</v>
      </c>
      <c r="U66" s="29">
        <f ca="1">(N66*2+O66*2+P66+Q66)/6</f>
        <v>33.631316268079566</v>
      </c>
    </row>
    <row r="67" spans="1:21">
      <c r="A67" s="44" t="s">
        <v>14</v>
      </c>
      <c r="B67" s="40" t="s">
        <v>279</v>
      </c>
      <c r="C67" s="22">
        <v>2022</v>
      </c>
      <c r="D67" s="26"/>
      <c r="E67" s="9">
        <v>321313102.60000002</v>
      </c>
      <c r="F67" s="9">
        <v>57047349.450000003</v>
      </c>
      <c r="G67" s="9">
        <v>459478287.31999999</v>
      </c>
      <c r="H67" s="6">
        <f>G67</f>
        <v>459478287.31999999</v>
      </c>
      <c r="I67" s="11">
        <v>1800</v>
      </c>
      <c r="J67" s="13">
        <v>51000</v>
      </c>
      <c r="K67" s="14">
        <v>24.93</v>
      </c>
      <c r="N67" s="35">
        <f>LOG((D67+E67)/(F67+E67)+1,V$3)</f>
        <v>59.277170864521764</v>
      </c>
      <c r="O67" s="16">
        <f>LOG(I67*H67/J67^2,W$3)</f>
        <v>37.154242672276069</v>
      </c>
      <c r="P67" s="11">
        <f>LOG(K67/J67+1,X$3)</f>
        <v>8.3074045114117023</v>
      </c>
      <c r="R67" s="16">
        <f>(N67+O67)/2</f>
        <v>48.215706768398917</v>
      </c>
      <c r="S67" s="11">
        <f>(N67+O67+P67)/3</f>
        <v>34.912939349403182</v>
      </c>
      <c r="T67" s="12">
        <f>(N67+O67+Q67)/3</f>
        <v>32.143804512265945</v>
      </c>
      <c r="U67" s="29">
        <f>(N67*2+O67*2+P67+Q67)/6</f>
        <v>33.52837193083456</v>
      </c>
    </row>
    <row r="68" spans="1:21">
      <c r="A68" s="44" t="s">
        <v>14</v>
      </c>
      <c r="B68" s="40" t="s">
        <v>285</v>
      </c>
      <c r="C68" s="22">
        <v>2021</v>
      </c>
      <c r="D68" s="26">
        <v>71722.16</v>
      </c>
      <c r="E68" s="9">
        <v>167965881</v>
      </c>
      <c r="F68" s="9">
        <v>39368427.289999999</v>
      </c>
      <c r="G68" s="9">
        <v>251080695.05000001</v>
      </c>
      <c r="H68" s="6">
        <f>G68</f>
        <v>251080695.05000001</v>
      </c>
      <c r="I68" s="11">
        <v>896</v>
      </c>
      <c r="J68" s="13">
        <v>24023</v>
      </c>
      <c r="K68" s="14">
        <v>11.79</v>
      </c>
      <c r="N68" s="35">
        <f>LOG((D68+E68)/(F68+E68)+1,V$3)</f>
        <v>57.234777487337361</v>
      </c>
      <c r="O68" s="16">
        <f>LOG(I68*H68/J68^2,W$3)</f>
        <v>38.467793085903992</v>
      </c>
      <c r="P68" s="11">
        <f>LOG(K68/J68+1,X$3)</f>
        <v>8.340640351778406</v>
      </c>
      <c r="R68" s="16">
        <f>(N68+O68)/2</f>
        <v>47.85128528662068</v>
      </c>
      <c r="S68" s="11">
        <f>(N68+O68+P68)/3</f>
        <v>34.681070308339919</v>
      </c>
      <c r="T68" s="12">
        <f>(N68+O68+Q68)/3</f>
        <v>31.900856857747119</v>
      </c>
      <c r="U68" s="29">
        <f>(N68*2+O68*2+P68+Q68)/6</f>
        <v>33.290963583043521</v>
      </c>
    </row>
    <row r="69" spans="1:21">
      <c r="A69" s="42" t="s">
        <v>15</v>
      </c>
      <c r="B69" s="41" t="s">
        <v>89</v>
      </c>
      <c r="C69" s="22">
        <v>2023</v>
      </c>
      <c r="D69" s="25">
        <v>9000000</v>
      </c>
      <c r="E69" s="8">
        <v>113000000</v>
      </c>
      <c r="F69" s="8">
        <v>445000000</v>
      </c>
      <c r="G69" s="8">
        <v>929000000</v>
      </c>
      <c r="H69" s="6" cm="1">
        <f t="array" aca="1" ref="H69" ca="1">G69/INDIRECT("EUR!$B$48")</f>
        <v>1084536655.3543305</v>
      </c>
      <c r="I69" s="11">
        <v>3665</v>
      </c>
      <c r="J69" s="13">
        <v>37990</v>
      </c>
      <c r="K69" s="14">
        <v>72.36</v>
      </c>
      <c r="L69" s="15">
        <v>2.1</v>
      </c>
      <c r="M69" s="12">
        <v>38</v>
      </c>
      <c r="N69" s="35">
        <f>LOG((D69+E69)/(F69+E69)+1,V$3)</f>
        <v>19.065940109563343</v>
      </c>
      <c r="O69" s="16">
        <f ca="1">LOG(I69*H69/J69^2,W$3)</f>
        <v>51.074961471102633</v>
      </c>
      <c r="P69" s="11">
        <f>LOG(K69/J69+1,X$3)</f>
        <v>32.347101426161785</v>
      </c>
      <c r="Q69" s="29">
        <f>LOG(L69*M69/J69+1,Y$3)</f>
        <v>26.905797206669686</v>
      </c>
      <c r="R69" s="16">
        <f ca="1">(N69+O69)/2</f>
        <v>35.070450790332984</v>
      </c>
      <c r="S69" s="11">
        <f ca="1">(N69+O69+P69)/3</f>
        <v>34.162667668942582</v>
      </c>
      <c r="T69" s="12">
        <f ca="1">(N69+O69+Q69)/3</f>
        <v>32.348899595778555</v>
      </c>
      <c r="U69" s="29">
        <f ca="1">(N69*2+O69*2+P69+Q69)/6</f>
        <v>33.255783632360568</v>
      </c>
    </row>
    <row r="70" spans="1:21">
      <c r="A70" s="42" t="s">
        <v>15</v>
      </c>
      <c r="B70" s="41" t="s">
        <v>7</v>
      </c>
      <c r="C70" s="22">
        <v>2023</v>
      </c>
      <c r="D70" s="25">
        <v>8000000</v>
      </c>
      <c r="E70" s="8">
        <v>185900000</v>
      </c>
      <c r="F70" s="8">
        <v>410800000</v>
      </c>
      <c r="G70" s="8">
        <v>952200000</v>
      </c>
      <c r="H70" s="6" cm="1">
        <f t="array" aca="1" ref="H70" ca="1">G70/INDIRECT("EUR!$B$48")</f>
        <v>1111620886.1446648</v>
      </c>
      <c r="I70" s="11">
        <v>3810</v>
      </c>
      <c r="J70" s="13">
        <v>42980</v>
      </c>
      <c r="K70" s="14">
        <v>77.62</v>
      </c>
      <c r="L70" s="15">
        <v>1.7</v>
      </c>
      <c r="M70" s="12">
        <v>28</v>
      </c>
      <c r="N70" s="35">
        <f>LOG((D70+E70)/(F70+E70)+1,V$3)</f>
        <v>27.131066889794042</v>
      </c>
      <c r="O70" s="16">
        <f ca="1">LOG(I70*H70/J70^2,W$3)</f>
        <v>49.892646683069309</v>
      </c>
      <c r="P70" s="11">
        <f>LOG(K70/J70+1,X$3)</f>
        <v>30.671480823677456</v>
      </c>
      <c r="Q70" s="29">
        <f>LOG(L70*M70/J70+1,Y$3)</f>
        <v>14.192802550098996</v>
      </c>
      <c r="R70" s="16">
        <f ca="1">(N70+O70)/2</f>
        <v>38.511856786431679</v>
      </c>
      <c r="S70" s="11">
        <f ca="1">(N70+O70+P70)/3</f>
        <v>35.898398132180269</v>
      </c>
      <c r="T70" s="12">
        <f ca="1">(N70+O70+Q70)/3</f>
        <v>30.405505374320786</v>
      </c>
      <c r="U70" s="29">
        <f ca="1">(N70*2+O70*2+P70+Q70)/6</f>
        <v>33.151951753250529</v>
      </c>
    </row>
    <row r="71" spans="1:21">
      <c r="A71" s="44" t="s">
        <v>14</v>
      </c>
      <c r="B71" s="40" t="s">
        <v>287</v>
      </c>
      <c r="C71" s="22">
        <v>2022</v>
      </c>
      <c r="D71" s="26"/>
      <c r="E71" s="9">
        <v>178626191</v>
      </c>
      <c r="F71" s="9">
        <v>61887234</v>
      </c>
      <c r="G71" s="9">
        <v>253060701</v>
      </c>
      <c r="H71" s="6">
        <f>G71</f>
        <v>253060701</v>
      </c>
      <c r="I71" s="11">
        <v>944</v>
      </c>
      <c r="J71" s="13">
        <v>20087</v>
      </c>
      <c r="K71" s="14">
        <v>10.56</v>
      </c>
      <c r="N71" s="35">
        <f>LOG((D71+E71)/(F71+E71)+1,V$3)</f>
        <v>53.555630158419739</v>
      </c>
      <c r="O71" s="16">
        <f>LOG(I71*H71/J71^2,W$3)</f>
        <v>41.16260259423855</v>
      </c>
      <c r="P71" s="11">
        <f>LOG(K71/J71+1,X$3)</f>
        <v>8.9341674317577677</v>
      </c>
      <c r="R71" s="16">
        <f>(N71+O71)/2</f>
        <v>47.359116376329141</v>
      </c>
      <c r="S71" s="11">
        <f>(N71+O71+P71)/3</f>
        <v>34.550800061472017</v>
      </c>
      <c r="T71" s="12">
        <f>(N71+O71+Q71)/3</f>
        <v>31.572744250886092</v>
      </c>
      <c r="U71" s="29">
        <f>(N71*2+O71*2+P71+Q71)/6</f>
        <v>33.061772156179053</v>
      </c>
    </row>
    <row r="72" spans="1:21">
      <c r="A72" s="42" t="s">
        <v>15</v>
      </c>
      <c r="B72" s="41" t="s">
        <v>11</v>
      </c>
      <c r="C72" s="22">
        <v>2023</v>
      </c>
      <c r="D72" s="25">
        <v>9373000</v>
      </c>
      <c r="E72" s="8">
        <v>46778000</v>
      </c>
      <c r="F72" s="8">
        <v>289887000</v>
      </c>
      <c r="G72" s="8">
        <v>484223000</v>
      </c>
      <c r="H72" s="6" cm="1">
        <f t="array" aca="1" ref="H72" ca="1">G72/INDIRECT("EUR!$B$48")</f>
        <v>565293426.12017226</v>
      </c>
      <c r="I72" s="11">
        <v>2020</v>
      </c>
      <c r="J72" s="13">
        <v>22230</v>
      </c>
      <c r="K72" s="14">
        <v>72.89</v>
      </c>
      <c r="L72" s="15">
        <v>1.4</v>
      </c>
      <c r="M72" s="12">
        <v>15</v>
      </c>
      <c r="N72" s="35">
        <f>LOG((D72+E72)/(F72+E72)+1,V$3)</f>
        <v>14.873414403212562</v>
      </c>
      <c r="O72" s="16">
        <f ca="1">LOG(I72*H72/J72^2,W$3)</f>
        <v>49.943091339713924</v>
      </c>
      <c r="P72" s="11">
        <f>LOG(K72/J72+1,X$3)</f>
        <v>55.646369403710104</v>
      </c>
      <c r="Q72" s="29">
        <f>LOG(L72*M72/J72+1,Y$3)</f>
        <v>12.10717382309643</v>
      </c>
      <c r="R72" s="16">
        <f ca="1">(N72+O72)/2</f>
        <v>32.40825287146324</v>
      </c>
      <c r="S72" s="11">
        <f ca="1">(N72+O72+P72)/3</f>
        <v>40.154291715545526</v>
      </c>
      <c r="T72" s="12">
        <f ca="1">(N72+O72+Q72)/3</f>
        <v>25.641226522007639</v>
      </c>
      <c r="U72" s="29">
        <f ca="1">(N72*2+O72*2+P72+Q72)/6</f>
        <v>32.897759118776584</v>
      </c>
    </row>
    <row r="73" spans="1:21">
      <c r="A73" s="44" t="s">
        <v>14</v>
      </c>
      <c r="B73" s="40" t="s">
        <v>281</v>
      </c>
      <c r="C73" s="22">
        <v>2022</v>
      </c>
      <c r="D73" s="26"/>
      <c r="E73" s="9">
        <v>199030207.40000001</v>
      </c>
      <c r="F73" s="9">
        <v>49636756.810000002</v>
      </c>
      <c r="G73" s="9">
        <v>307976955.69999999</v>
      </c>
      <c r="H73" s="6">
        <f>G73</f>
        <v>307976955.69999999</v>
      </c>
      <c r="I73" s="11">
        <v>900</v>
      </c>
      <c r="J73" s="13">
        <v>32841</v>
      </c>
      <c r="K73" s="14">
        <v>22.08</v>
      </c>
      <c r="N73" s="35">
        <f>LOG((D73+E73)/(F73+E73)+1,V$3)</f>
        <v>56.696524185351969</v>
      </c>
      <c r="O73" s="16">
        <f>LOG(I73*H73/J73^2,W$3)</f>
        <v>35.781310462212794</v>
      </c>
      <c r="P73" s="11">
        <f>LOG(K73/J73+1,X$3)</f>
        <v>11.424997748338644</v>
      </c>
      <c r="R73" s="16">
        <f>(N73+O73)/2</f>
        <v>46.238917323782381</v>
      </c>
      <c r="S73" s="11">
        <f>(N73+O73+P73)/3</f>
        <v>34.634277465301132</v>
      </c>
      <c r="T73" s="12">
        <f>(N73+O73+Q73)/3</f>
        <v>30.825944882521586</v>
      </c>
      <c r="U73" s="29">
        <f>(N73*2+O73*2+P73+Q73)/6</f>
        <v>32.730111173911361</v>
      </c>
    </row>
    <row r="74" spans="1:21">
      <c r="A74" s="42" t="s">
        <v>14</v>
      </c>
      <c r="B74" s="41" t="s">
        <v>99</v>
      </c>
      <c r="C74" s="22">
        <v>2022</v>
      </c>
      <c r="D74" s="26">
        <v>75940</v>
      </c>
      <c r="E74" s="9">
        <v>566196229.53999996</v>
      </c>
      <c r="F74" s="9">
        <v>134624131.96000001</v>
      </c>
      <c r="G74" s="9">
        <v>879831965</v>
      </c>
      <c r="H74" s="6">
        <f>G74</f>
        <v>879831965</v>
      </c>
      <c r="I74" s="11">
        <v>3382</v>
      </c>
      <c r="J74" s="13">
        <v>96984</v>
      </c>
      <c r="K74" s="14">
        <v>37.11</v>
      </c>
      <c r="N74" s="35">
        <f>LOG((D74+E74)/(F74+E74)+1,V$3)</f>
        <v>57.104011902820844</v>
      </c>
      <c r="O74" s="16">
        <f>LOG(I74*H74/J74^2,W$3)</f>
        <v>37.121222048658211</v>
      </c>
      <c r="P74" s="11">
        <f>LOG(K74/J74+1,X$3)</f>
        <v>6.5032008425618582</v>
      </c>
      <c r="R74" s="16">
        <f>(N74+O74)/2</f>
        <v>47.112616975739527</v>
      </c>
      <c r="S74" s="11">
        <f>(N74+O74+P74)/3</f>
        <v>33.576144931346967</v>
      </c>
      <c r="T74" s="12">
        <f>(N74+O74+Q74)/3</f>
        <v>31.408411317159686</v>
      </c>
      <c r="U74" s="29">
        <f>(N74*2+O74*2+P74+Q74)/6</f>
        <v>32.492278124253325</v>
      </c>
    </row>
    <row r="75" spans="1:21">
      <c r="A75" s="44" t="s">
        <v>14</v>
      </c>
      <c r="B75" s="40" t="s">
        <v>282</v>
      </c>
      <c r="C75" s="22">
        <v>2022</v>
      </c>
      <c r="D75" s="26">
        <v>1422000</v>
      </c>
      <c r="E75" s="9">
        <v>171231415.30000001</v>
      </c>
      <c r="F75" s="9">
        <v>37795692.32</v>
      </c>
      <c r="G75" s="9">
        <v>237228536.25</v>
      </c>
      <c r="H75" s="6">
        <f>G75</f>
        <v>237228536.25</v>
      </c>
      <c r="I75" s="11">
        <v>960</v>
      </c>
      <c r="J75" s="13">
        <v>32000</v>
      </c>
      <c r="K75" s="14">
        <v>14.41</v>
      </c>
      <c r="N75" s="35">
        <f>LOG((D75+E75)/(F75+E75)+1,V$3)</f>
        <v>58.057760065619206</v>
      </c>
      <c r="O75" s="16">
        <f>LOG(I75*H75/J75^2,W$3)</f>
        <v>34.849041686785164</v>
      </c>
      <c r="P75" s="11">
        <f>LOG(K75/J75+1,X$3)</f>
        <v>7.6530687967487925</v>
      </c>
      <c r="R75" s="16">
        <f>(N75+O75)/2</f>
        <v>46.453400876202181</v>
      </c>
      <c r="S75" s="11">
        <f>(N75+O75+P75)/3</f>
        <v>33.519956849717722</v>
      </c>
      <c r="T75" s="12">
        <f>(N75+O75+Q75)/3</f>
        <v>30.968933917468121</v>
      </c>
      <c r="U75" s="29">
        <f>(N75*2+O75*2+P75+Q75)/6</f>
        <v>32.244445383592918</v>
      </c>
    </row>
    <row r="76" spans="1:21">
      <c r="A76" s="42" t="s">
        <v>15</v>
      </c>
      <c r="B76" s="41" t="s">
        <v>91</v>
      </c>
      <c r="C76" s="22">
        <v>2023</v>
      </c>
      <c r="D76" s="25">
        <v>11700000</v>
      </c>
      <c r="E76" s="8">
        <v>111500000</v>
      </c>
      <c r="F76" s="8">
        <v>397500000</v>
      </c>
      <c r="G76" s="8">
        <v>887000000</v>
      </c>
      <c r="H76" s="6" cm="1">
        <f t="array" aca="1" ref="H76" ca="1">G76/INDIRECT("EUR!$B$48")</f>
        <v>1035504858.233898</v>
      </c>
      <c r="I76" s="11">
        <v>3345</v>
      </c>
      <c r="J76" s="13">
        <v>30860</v>
      </c>
      <c r="K76" s="14">
        <v>48.8</v>
      </c>
      <c r="L76" s="15">
        <v>1.6</v>
      </c>
      <c r="M76" s="12">
        <v>28</v>
      </c>
      <c r="N76" s="35">
        <f>LOG((D76+E76)/(F76+E76)+1,V$3)</f>
        <v>20.900271806678187</v>
      </c>
      <c r="O76" s="16">
        <f ca="1">LOG(I76*H76/J76^2,W$3)</f>
        <v>52.868190123262373</v>
      </c>
      <c r="P76" s="11">
        <f>LOG(K76/J76+1,X$3)</f>
        <v>26.859636099744851</v>
      </c>
      <c r="Q76" s="29">
        <f>LOG(L76*M76/J76+1,Y$3)</f>
        <v>18.600946498341518</v>
      </c>
      <c r="R76" s="16">
        <f ca="1">(N76+O76)/2</f>
        <v>36.884230964970278</v>
      </c>
      <c r="S76" s="11">
        <f ca="1">(N76+O76+P76)/3</f>
        <v>33.54269934322847</v>
      </c>
      <c r="T76" s="12">
        <f ca="1">(N76+O76+Q76)/3</f>
        <v>30.789802809427357</v>
      </c>
      <c r="U76" s="29">
        <f ca="1">(N76*2+O76*2+P76+Q76)/6</f>
        <v>32.166251076327917</v>
      </c>
    </row>
    <row r="77" spans="1:21">
      <c r="A77" s="42" t="s">
        <v>15</v>
      </c>
      <c r="B77" s="41" t="s">
        <v>94</v>
      </c>
      <c r="C77" s="22">
        <v>2023</v>
      </c>
      <c r="D77" s="25">
        <v>2900000</v>
      </c>
      <c r="E77" s="8">
        <v>80000000</v>
      </c>
      <c r="F77" s="8">
        <v>382900000</v>
      </c>
      <c r="G77" s="8">
        <v>679800000</v>
      </c>
      <c r="H77" s="6" cm="1">
        <f t="array" aca="1" ref="H77" ca="1">G77/INDIRECT("EUR!$B$48")</f>
        <v>793614659.10643053</v>
      </c>
      <c r="I77" s="11">
        <v>2505</v>
      </c>
      <c r="J77" s="13">
        <v>26045</v>
      </c>
      <c r="K77" s="14">
        <v>61.42</v>
      </c>
      <c r="L77" s="15">
        <v>1.8</v>
      </c>
      <c r="M77" s="12">
        <v>20</v>
      </c>
      <c r="N77" s="35">
        <f>LOG((D77+E77)/(F77+E77)+1,V$3)</f>
        <v>15.884750874853401</v>
      </c>
      <c r="O77" s="16">
        <f ca="1">LOG(I77*H77/J77^2,W$3)</f>
        <v>51.475680487749919</v>
      </c>
      <c r="P77" s="11">
        <f>LOG(K77/J77+1,X$3)</f>
        <v>40.039924618880953</v>
      </c>
      <c r="Q77" s="29">
        <f>LOG(L77*M77/J77+1,Y$3)</f>
        <v>17.711125605656992</v>
      </c>
      <c r="R77" s="16">
        <f ca="1">(N77+O77)/2</f>
        <v>33.680215681301661</v>
      </c>
      <c r="S77" s="11">
        <f ca="1">(N77+O77+P77)/3</f>
        <v>35.800118660494753</v>
      </c>
      <c r="T77" s="12">
        <f ca="1">(N77+O77+Q77)/3</f>
        <v>28.35718565608677</v>
      </c>
      <c r="U77" s="29">
        <f ca="1">(N77*2+O77*2+P77+Q77)/6</f>
        <v>32.078652158290765</v>
      </c>
    </row>
    <row r="78" spans="1:21">
      <c r="A78" s="44" t="s">
        <v>14</v>
      </c>
      <c r="B78" s="40" t="s">
        <v>271</v>
      </c>
      <c r="C78" s="22">
        <v>2022</v>
      </c>
      <c r="D78" s="26">
        <v>51422.97</v>
      </c>
      <c r="E78" s="9">
        <v>417456877.80000001</v>
      </c>
      <c r="F78" s="9">
        <v>92035021.359999999</v>
      </c>
      <c r="G78" s="9">
        <v>596878424.63999999</v>
      </c>
      <c r="H78" s="6">
        <f>G78</f>
        <v>596878424.63999999</v>
      </c>
      <c r="I78" s="11">
        <v>2377</v>
      </c>
      <c r="J78" s="13">
        <v>81000</v>
      </c>
      <c r="K78" s="14">
        <v>33.51</v>
      </c>
      <c r="N78" s="35">
        <f>LOG((D78+E78)/(F78+E78)+1,V$3)</f>
        <v>57.712553210066645</v>
      </c>
      <c r="O78" s="16">
        <f>LOG(I78*H78/J78^2,W$3)</f>
        <v>34.668003916094456</v>
      </c>
      <c r="P78" s="11">
        <f>LOG(K78/J78+1,X$3)</f>
        <v>7.0310303160530072</v>
      </c>
      <c r="R78" s="16">
        <f>(N78+O78)/2</f>
        <v>46.190278563080554</v>
      </c>
      <c r="S78" s="11">
        <f>(N78+O78+P78)/3</f>
        <v>33.137195814071369</v>
      </c>
      <c r="T78" s="12">
        <f>(N78+O78+Q78)/3</f>
        <v>30.793519042053703</v>
      </c>
      <c r="U78" s="29">
        <f>(N78*2+O78*2+P78+Q78)/6</f>
        <v>31.965357428062536</v>
      </c>
    </row>
    <row r="79" spans="1:21">
      <c r="A79" s="42" t="s">
        <v>14</v>
      </c>
      <c r="B79" s="41" t="s">
        <v>97</v>
      </c>
      <c r="C79" s="22">
        <v>2021</v>
      </c>
      <c r="D79" s="26"/>
      <c r="E79" s="9">
        <v>174402468</v>
      </c>
      <c r="F79" s="9">
        <v>32620403</v>
      </c>
      <c r="G79" s="9">
        <v>296151444</v>
      </c>
      <c r="H79" s="6">
        <f>G79</f>
        <v>296151444</v>
      </c>
      <c r="I79" s="11">
        <v>1217</v>
      </c>
      <c r="J79" s="13">
        <v>39700</v>
      </c>
      <c r="K79" s="14">
        <v>8.24</v>
      </c>
      <c r="N79" s="35">
        <f>LOG((D79+E79)/(F79+E79)+1,V$3)</f>
        <v>58.922269032217024</v>
      </c>
      <c r="O79" s="16">
        <f>LOG(I79*H79/J79^2,W$3)</f>
        <v>35.028476419034639</v>
      </c>
      <c r="P79" s="11">
        <f>LOG(K79/J79+1,X$3)</f>
        <v>3.5278573758095972</v>
      </c>
      <c r="R79" s="16">
        <f>(N79+O79)/2</f>
        <v>46.975372725625832</v>
      </c>
      <c r="S79" s="11">
        <f>(N79+O79+P79)/3</f>
        <v>32.492867609020422</v>
      </c>
      <c r="T79" s="12">
        <f>(N79+O79+Q79)/3</f>
        <v>31.31691515041722</v>
      </c>
      <c r="U79" s="29">
        <f>(N79*2+O79*2+P79+Q79)/6</f>
        <v>31.904891379718819</v>
      </c>
    </row>
    <row r="80" spans="1:21">
      <c r="A80" s="42" t="s">
        <v>15</v>
      </c>
      <c r="B80" s="41" t="s">
        <v>93</v>
      </c>
      <c r="C80" s="22">
        <v>2023</v>
      </c>
      <c r="D80" s="25">
        <v>3135000</v>
      </c>
      <c r="E80" s="8">
        <v>108240000</v>
      </c>
      <c r="F80" s="8">
        <v>160937000</v>
      </c>
      <c r="G80" s="8">
        <v>460525000</v>
      </c>
      <c r="H80" s="6" cm="1">
        <f t="array" aca="1" ref="H80" ca="1">G80/INDIRECT("EUR!$B$48")</f>
        <v>537627818.30683863</v>
      </c>
      <c r="I80" s="11">
        <v>1915</v>
      </c>
      <c r="J80" s="13">
        <v>25295</v>
      </c>
      <c r="K80" s="14">
        <v>24.1</v>
      </c>
      <c r="L80" s="15">
        <v>1.5</v>
      </c>
      <c r="M80" s="12">
        <v>17</v>
      </c>
      <c r="N80" s="35">
        <f>LOG((D80+E80)/(F80+E80)+1,V$3)</f>
        <v>33.386556194338489</v>
      </c>
      <c r="O80" s="16">
        <f ca="1">LOG(I80*H80/J80^2,W$3)</f>
        <v>47.609586712618828</v>
      </c>
      <c r="P80" s="11">
        <f>LOG(K80/J80+1,X$3)</f>
        <v>16.188064754053656</v>
      </c>
      <c r="Q80" s="29">
        <f>LOG(L80*M80/J80+1,Y$3)</f>
        <v>12.919766918372172</v>
      </c>
      <c r="R80" s="16">
        <f ca="1">(N80+O80)/2</f>
        <v>40.498071453478659</v>
      </c>
      <c r="S80" s="11">
        <f ca="1">(N80+O80+P80)/3</f>
        <v>32.394735887003655</v>
      </c>
      <c r="T80" s="12">
        <f ca="1">(N80+O80+Q80)/3</f>
        <v>31.305303275109832</v>
      </c>
      <c r="U80" s="29">
        <f ca="1">(N80*2+O80*2+P80+Q80)/6</f>
        <v>31.850019581056742</v>
      </c>
    </row>
    <row r="81" spans="1:21">
      <c r="A81" s="44" t="s">
        <v>14</v>
      </c>
      <c r="B81" s="40" t="s">
        <v>288</v>
      </c>
      <c r="C81" s="37">
        <v>2021</v>
      </c>
      <c r="D81" s="26"/>
      <c r="E81" s="9">
        <v>147784124.19999999</v>
      </c>
      <c r="F81" s="9">
        <v>29747686.010000002</v>
      </c>
      <c r="G81" s="9">
        <v>201622056.19999999</v>
      </c>
      <c r="H81" s="6">
        <f>G81</f>
        <v>201622056.19999999</v>
      </c>
      <c r="I81" s="11">
        <v>893</v>
      </c>
      <c r="J81" s="13">
        <v>32549</v>
      </c>
      <c r="K81" s="14">
        <v>10.27</v>
      </c>
      <c r="N81" s="35">
        <f>LOG((D81+E81)/(F81+E81)+1,V$3)</f>
        <v>58.397843685334585</v>
      </c>
      <c r="O81" s="16">
        <f>LOG(I81*H81/J81^2,W$3)</f>
        <v>33.114501850465984</v>
      </c>
      <c r="P81" s="11">
        <f>LOG(K81/J81+1,X$3)</f>
        <v>5.3627020422570695</v>
      </c>
      <c r="R81" s="16">
        <f>(N81+O81)/2</f>
        <v>45.756172767900281</v>
      </c>
      <c r="S81" s="11">
        <f>(N81+O81+P81)/3</f>
        <v>32.291682526019208</v>
      </c>
      <c r="T81" s="12">
        <f>(N81+O81+Q81)/3</f>
        <v>30.504115178600188</v>
      </c>
      <c r="U81" s="29">
        <f>(N81*2+O81*2+P81+Q81)/6</f>
        <v>31.397898852309698</v>
      </c>
    </row>
    <row r="82" spans="1:21">
      <c r="A82" s="39" t="s">
        <v>15</v>
      </c>
      <c r="B82" s="38" t="s">
        <v>92</v>
      </c>
      <c r="C82" s="37">
        <v>2023</v>
      </c>
      <c r="D82" s="25">
        <v>655000</v>
      </c>
      <c r="E82" s="8">
        <v>22578000</v>
      </c>
      <c r="F82" s="8">
        <v>136722000</v>
      </c>
      <c r="G82" s="8">
        <v>216104000</v>
      </c>
      <c r="H82" s="6" cm="1">
        <f t="array" aca="1" ref="H82" ca="1">G82/INDIRECT("EUR!$B$48")</f>
        <v>252284940.11699921</v>
      </c>
      <c r="I82" s="11">
        <v>880</v>
      </c>
      <c r="J82" s="13">
        <v>12480</v>
      </c>
      <c r="K82" s="14">
        <v>8.6999999999999993</v>
      </c>
      <c r="L82" s="15">
        <v>1.8</v>
      </c>
      <c r="M82" s="12">
        <v>28</v>
      </c>
      <c r="N82" s="35">
        <f>LOG((D82+E82)/(F82+E82)+1,V$3)</f>
        <v>13.127094127359355</v>
      </c>
      <c r="O82" s="16">
        <f ca="1">LOG(I82*H82/J82^2,W$3)</f>
        <v>46.82807110712173</v>
      </c>
      <c r="P82" s="11">
        <f>LOG(K82/J82+1,X$3)</f>
        <v>11.846026919809807</v>
      </c>
      <c r="Q82" s="29">
        <f>LOG(L82*M82/J82+1,Y$3)</f>
        <v>51.678331042673229</v>
      </c>
      <c r="R82" s="16">
        <f ca="1">(N82+O82)/2</f>
        <v>29.977582617240543</v>
      </c>
      <c r="S82" s="11">
        <f ca="1">(N82+O82+P82)/3</f>
        <v>23.933730718096964</v>
      </c>
      <c r="T82" s="12">
        <f ca="1">(N82+O82+Q82)/3</f>
        <v>37.2111654257181</v>
      </c>
      <c r="U82" s="29">
        <f ca="1">(N82*2+O82*2+P82+Q82)/6</f>
        <v>30.572448071907534</v>
      </c>
    </row>
    <row r="83" spans="1:21">
      <c r="A83" s="42" t="s">
        <v>15</v>
      </c>
      <c r="B83" s="41" t="s">
        <v>9</v>
      </c>
      <c r="C83" s="37">
        <v>2023</v>
      </c>
      <c r="D83" s="25">
        <v>15058000</v>
      </c>
      <c r="E83" s="8">
        <v>107002000</v>
      </c>
      <c r="F83" s="8">
        <v>507211000</v>
      </c>
      <c r="G83" s="8">
        <v>985279000</v>
      </c>
      <c r="H83" s="6" cm="1">
        <f t="array" aca="1" ref="H83" ca="1">G83/INDIRECT("EUR!$B$48")</f>
        <v>1150238096.0719693</v>
      </c>
      <c r="I83" s="11">
        <v>3530</v>
      </c>
      <c r="J83" s="13">
        <v>37190</v>
      </c>
      <c r="K83" s="14">
        <v>74.2</v>
      </c>
      <c r="L83" s="15">
        <v>1.5</v>
      </c>
      <c r="M83" s="12">
        <v>18</v>
      </c>
      <c r="N83" s="35">
        <f>LOG((D83+E83)/(F83+E83)+1,V$3)</f>
        <v>17.477418794817119</v>
      </c>
      <c r="O83" s="16">
        <f ca="1">LOG(I83*H83/J83^2,W$3)</f>
        <v>51.486688516636164</v>
      </c>
      <c r="P83" s="11">
        <f>LOG(K83/J83+1,X$3)</f>
        <v>33.881624411348902</v>
      </c>
      <c r="Q83" s="29">
        <f>LOG(L83*M83/J83+1,Y$3)</f>
        <v>9.3056771579817319</v>
      </c>
      <c r="R83" s="16">
        <f ca="1">(N83+O83)/2</f>
        <v>34.482053655726645</v>
      </c>
      <c r="S83" s="11">
        <f ca="1">(N83+O83+P83)/3</f>
        <v>34.281910574267393</v>
      </c>
      <c r="T83" s="12">
        <f ca="1">(N83+O83+Q83)/3</f>
        <v>26.08992815647834</v>
      </c>
      <c r="U83" s="29">
        <f ca="1">(N83*2+O83*2+P83+Q83)/6</f>
        <v>30.185919365372868</v>
      </c>
    </row>
    <row r="84" spans="1:21">
      <c r="A84" s="42" t="s">
        <v>15</v>
      </c>
      <c r="B84" s="41" t="s">
        <v>10</v>
      </c>
      <c r="C84" s="37">
        <v>2023</v>
      </c>
      <c r="D84" s="25">
        <v>3189000</v>
      </c>
      <c r="E84" s="8">
        <v>59459000</v>
      </c>
      <c r="F84" s="8">
        <v>256284000</v>
      </c>
      <c r="G84" s="8">
        <v>518675000</v>
      </c>
      <c r="H84" s="6" cm="1">
        <f t="array" aca="1" ref="H84" ca="1">G84/INDIRECT("EUR!$B$48")</f>
        <v>605513508.84381855</v>
      </c>
      <c r="I84" s="11">
        <v>2160</v>
      </c>
      <c r="J84" s="13">
        <v>23420</v>
      </c>
      <c r="K84" s="14">
        <v>35.11</v>
      </c>
      <c r="L84" s="15">
        <v>1.5</v>
      </c>
      <c r="M84" s="12">
        <v>23</v>
      </c>
      <c r="N84" s="35">
        <f>LOG((D84+E84)/(F84+E84)+1,V$3)</f>
        <v>17.452374144175071</v>
      </c>
      <c r="O84" s="16">
        <f ca="1">LOG(I84*H84/J84^2,W$3)</f>
        <v>50.145869449885168</v>
      </c>
      <c r="P84" s="11">
        <f>LOG(K84/J84+1,X$3)</f>
        <v>25.464666170304895</v>
      </c>
      <c r="Q84" s="29">
        <f>LOG(L84*M84/J84+1,Y$3)</f>
        <v>18.874720018826647</v>
      </c>
      <c r="R84" s="16">
        <f ca="1">(N84+O84)/2</f>
        <v>33.799121797030118</v>
      </c>
      <c r="S84" s="11">
        <f ca="1">(N84+O84+P84)/3</f>
        <v>31.020969921455045</v>
      </c>
      <c r="T84" s="12">
        <f ca="1">(N84+O84+Q84)/3</f>
        <v>28.824321204295629</v>
      </c>
      <c r="U84" s="29">
        <f ca="1">(N84*2+O84*2+P84+Q84)/6</f>
        <v>29.922645562875335</v>
      </c>
    </row>
    <row r="85" spans="1:21">
      <c r="A85" s="42" t="s">
        <v>15</v>
      </c>
      <c r="B85" s="41" t="s">
        <v>12</v>
      </c>
      <c r="C85" s="37">
        <v>2023</v>
      </c>
      <c r="D85" s="25">
        <v>3954000</v>
      </c>
      <c r="E85" s="8">
        <v>50464000</v>
      </c>
      <c r="F85" s="8">
        <v>199319000</v>
      </c>
      <c r="G85" s="8">
        <v>381775000</v>
      </c>
      <c r="H85" s="6" cm="1">
        <f t="array" aca="1" ref="H85" ca="1">G85/INDIRECT("EUR!$B$48")</f>
        <v>445693198.70602751</v>
      </c>
      <c r="I85" s="11">
        <v>1495</v>
      </c>
      <c r="J85" s="13">
        <v>17770</v>
      </c>
      <c r="K85" s="14">
        <v>18.32</v>
      </c>
      <c r="L85" s="15">
        <v>1.4</v>
      </c>
      <c r="M85" s="12">
        <v>25</v>
      </c>
      <c r="N85" s="35">
        <f>LOG((D85+E85)/(F85+E85)+1,V$3)</f>
        <v>19.004450720024725</v>
      </c>
      <c r="O85" s="16">
        <f ca="1">LOG(I85*H85/J85^2,W$3)</f>
        <v>49.357447586547529</v>
      </c>
      <c r="P85" s="11">
        <f>LOG(K85/J85+1,X$3)</f>
        <v>17.51594811798001</v>
      </c>
      <c r="Q85" s="29">
        <f>LOG(L85*M85/J85+1,Y$3)</f>
        <v>25.230233430341595</v>
      </c>
      <c r="R85" s="16">
        <f ca="1">(N85+O85)/2</f>
        <v>34.180949153286129</v>
      </c>
      <c r="S85" s="11">
        <f ca="1">(N85+O85+P85)/3</f>
        <v>28.625948808184091</v>
      </c>
      <c r="T85" s="12">
        <f ca="1">(N85+O85+Q85)/3</f>
        <v>31.197377245637952</v>
      </c>
      <c r="U85" s="29">
        <f ca="1">(N85*2+O85*2+P85+Q85)/6</f>
        <v>29.911663026911018</v>
      </c>
    </row>
    <row r="86" spans="1:21">
      <c r="A86" s="42" t="s">
        <v>15</v>
      </c>
      <c r="B86" s="41" t="s">
        <v>8</v>
      </c>
      <c r="C86" s="37">
        <v>2023</v>
      </c>
      <c r="D86" s="25">
        <v>1500000</v>
      </c>
      <c r="E86" s="8">
        <v>46700000</v>
      </c>
      <c r="F86" s="8">
        <v>205900000</v>
      </c>
      <c r="G86" s="8">
        <v>363000000</v>
      </c>
      <c r="H86" s="6" cm="1">
        <f t="array" aca="1" ref="H86" ca="1">G86/INDIRECT("EUR!$B$48")</f>
        <v>423774817.96945322</v>
      </c>
      <c r="I86" s="11">
        <v>1290</v>
      </c>
      <c r="J86" s="13">
        <v>18890</v>
      </c>
      <c r="K86" s="14">
        <v>34.130000000000003</v>
      </c>
      <c r="L86" s="15">
        <v>1.6</v>
      </c>
      <c r="M86" s="12">
        <v>16</v>
      </c>
      <c r="N86" s="35">
        <f>LOG((D86+E86)/(F86+E86)+1,V$3)</f>
        <v>16.839024650469238</v>
      </c>
      <c r="O86" s="16">
        <f ca="1">LOG(I86*H86/J86^2,W$3)</f>
        <v>47.293035848389415</v>
      </c>
      <c r="P86" s="11">
        <f>LOG(K86/J86+1,X$3)</f>
        <v>30.685391573423843</v>
      </c>
      <c r="Q86" s="29">
        <f>LOG(L86*M86/J86+1,Y$3)</f>
        <v>17.365283970047823</v>
      </c>
      <c r="R86" s="16">
        <f ca="1">(N86+O86)/2</f>
        <v>32.066030249429325</v>
      </c>
      <c r="S86" s="11">
        <f ca="1">(N86+O86+P86)/3</f>
        <v>31.605817357427497</v>
      </c>
      <c r="T86" s="12">
        <f ca="1">(N86+O86+Q86)/3</f>
        <v>27.165781489635492</v>
      </c>
      <c r="U86" s="29">
        <f ca="1">(N86*2+O86*2+P86+Q86)/6</f>
        <v>29.385799423531495</v>
      </c>
    </row>
    <row r="87" spans="1:21">
      <c r="A87" s="42" t="s">
        <v>15</v>
      </c>
      <c r="B87" s="41" t="s">
        <v>6</v>
      </c>
      <c r="C87" s="22">
        <v>2023</v>
      </c>
      <c r="D87" s="25">
        <v>1397000</v>
      </c>
      <c r="E87" s="8">
        <v>90199000</v>
      </c>
      <c r="F87" s="8">
        <v>310617000</v>
      </c>
      <c r="G87" s="8">
        <v>636381000</v>
      </c>
      <c r="H87" s="6" cm="1">
        <f t="array" aca="1" ref="H87" ca="1">G87/INDIRECT("EUR!$B$48")</f>
        <v>742926287.69757187</v>
      </c>
      <c r="I87" s="11">
        <v>2940</v>
      </c>
      <c r="J87" s="13">
        <v>33985</v>
      </c>
      <c r="K87" s="14">
        <v>41.21</v>
      </c>
      <c r="L87" s="15">
        <v>1.7</v>
      </c>
      <c r="M87" s="12">
        <v>26</v>
      </c>
      <c r="N87" s="35">
        <f>LOG((D87+E87)/(F87+E87)+1,V$3)</f>
        <v>19.844979724811896</v>
      </c>
      <c r="O87" s="16">
        <f ca="1">LOG(I87*H87/J87^2,W$3)</f>
        <v>48.65094845960212</v>
      </c>
      <c r="P87" s="11">
        <f>LOG(K87/J87+1,X$3)</f>
        <v>20.60020501372356</v>
      </c>
      <c r="Q87" s="29">
        <f>LOG(L87*M87/J87+1,Y$3)</f>
        <v>16.665591380341432</v>
      </c>
      <c r="R87" s="16">
        <f ca="1">(N87+O87)/2</f>
        <v>34.247964092207006</v>
      </c>
      <c r="S87" s="11">
        <f ca="1">(N87+O87+P87)/3</f>
        <v>29.69871106604586</v>
      </c>
      <c r="T87" s="12">
        <f ca="1">(N87+O87+Q87)/3</f>
        <v>28.387173188251818</v>
      </c>
      <c r="U87" s="29">
        <f ca="1">(N87*2+O87*2+P87+Q87)/6</f>
        <v>29.042942127148834</v>
      </c>
    </row>
    <row r="88" spans="1:21">
      <c r="A88" s="42" t="s">
        <v>15</v>
      </c>
      <c r="B88" s="41" t="s">
        <v>95</v>
      </c>
      <c r="C88" s="22">
        <v>2022</v>
      </c>
      <c r="D88" s="25">
        <v>4300000</v>
      </c>
      <c r="E88" s="8">
        <v>108500000</v>
      </c>
      <c r="F88" s="8">
        <v>433700000</v>
      </c>
      <c r="G88" s="8">
        <v>801800000</v>
      </c>
      <c r="H88" s="6" cm="1">
        <f t="array" aca="1" ref="H88" ca="1">G88/INDIRECT("EUR!$B$48")</f>
        <v>936040355.50387764</v>
      </c>
      <c r="I88" s="11">
        <v>3320</v>
      </c>
      <c r="J88" s="13">
        <v>37260</v>
      </c>
      <c r="K88" s="14">
        <v>57.68</v>
      </c>
      <c r="L88" s="15">
        <v>1.4</v>
      </c>
      <c r="M88" s="12">
        <v>22</v>
      </c>
      <c r="N88" s="35">
        <f>LOG((D88+E88)/(F88+E88)+1,V$3)</f>
        <v>18.22383285522476</v>
      </c>
      <c r="O88" s="16">
        <f ca="1">LOG(I88*H88/J88^2,W$3)</f>
        <v>49.738204943488157</v>
      </c>
      <c r="P88" s="11">
        <f>LOG(K88/J88+1,X$3)</f>
        <v>26.294556229935466</v>
      </c>
      <c r="Q88" s="29">
        <f>LOG(L88*M88/J88+1,Y$3)</f>
        <v>10.594889362228288</v>
      </c>
      <c r="R88" s="16">
        <f ca="1">(N88+O88)/2</f>
        <v>33.981018899356457</v>
      </c>
      <c r="S88" s="11">
        <f ca="1">(N88+O88+P88)/3</f>
        <v>31.418864676216128</v>
      </c>
      <c r="T88" s="12">
        <f ca="1">(N88+O88+Q88)/3</f>
        <v>26.185642386980401</v>
      </c>
      <c r="U88" s="29">
        <f ca="1">(N88*2+O88*2+P88+Q88)/6</f>
        <v>28.802253531598264</v>
      </c>
    </row>
    <row r="89" spans="1:21">
      <c r="A89" s="42" t="s">
        <v>14</v>
      </c>
      <c r="B89" s="41" t="s">
        <v>16</v>
      </c>
      <c r="C89" s="43">
        <v>2023</v>
      </c>
      <c r="D89" s="26">
        <v>5500000</v>
      </c>
      <c r="E89" s="9">
        <v>12600000</v>
      </c>
      <c r="F89" s="9">
        <v>219892056</v>
      </c>
      <c r="G89" s="9">
        <v>291098453</v>
      </c>
      <c r="H89" s="6">
        <f>G89</f>
        <v>291098453</v>
      </c>
      <c r="I89" s="11">
        <v>689</v>
      </c>
      <c r="J89" s="13">
        <v>15107</v>
      </c>
      <c r="K89" s="14">
        <v>1.68</v>
      </c>
      <c r="L89" s="15">
        <v>1.4</v>
      </c>
      <c r="M89" s="12">
        <v>10</v>
      </c>
      <c r="N89" s="35">
        <f>LOG((D89+E89)/(F89+E89)+1,V$3)</f>
        <v>7.2288031258826457</v>
      </c>
      <c r="O89" s="16">
        <f>LOG(I89*H89/J89^2,W$3)</f>
        <v>43.709478338076657</v>
      </c>
      <c r="P89" s="11">
        <f>LOG(K89/J89+1,X$3)</f>
        <v>1.8902806387719884</v>
      </c>
      <c r="Q89" s="29">
        <f>LOG(L89*M89/J89+1,Y$3)</f>
        <v>11.877270462705855</v>
      </c>
      <c r="R89" s="16">
        <f>(N89+O89)/2</f>
        <v>25.46914073197965</v>
      </c>
      <c r="S89" s="11">
        <f>(N89+O89+P89)/3</f>
        <v>17.60952070091043</v>
      </c>
      <c r="T89" s="12">
        <f>(N89+O89+Q89)/3</f>
        <v>20.938517308888382</v>
      </c>
      <c r="U89" s="29">
        <f>(N89*2+O89*2+P89+Q89)/6</f>
        <v>19.274019004899404</v>
      </c>
    </row>
    <row r="90" spans="1:21">
      <c r="A90" s="42" t="s">
        <v>15</v>
      </c>
      <c r="B90" s="41" t="s">
        <v>96</v>
      </c>
      <c r="C90" s="22">
        <v>2022</v>
      </c>
      <c r="D90" s="25">
        <v>5800000</v>
      </c>
      <c r="E90" s="8">
        <v>113800000</v>
      </c>
      <c r="F90" s="8">
        <v>432100000</v>
      </c>
      <c r="G90" s="8">
        <v>554000000</v>
      </c>
      <c r="H90" s="6" cm="1">
        <f t="array" aca="1" ref="H90" ca="1">G90/INDIRECT("EUR!$B$48")</f>
        <v>646752752.49332523</v>
      </c>
      <c r="I90" s="11">
        <v>3255</v>
      </c>
      <c r="J90" s="13">
        <v>151840</v>
      </c>
      <c r="K90" s="14">
        <v>4.3600000000000003</v>
      </c>
      <c r="L90" s="15">
        <v>1.4</v>
      </c>
      <c r="M90" s="12">
        <v>16</v>
      </c>
      <c r="N90" s="35">
        <f>LOG((D90+E90)/(F90+E90)+1,V$3)</f>
        <v>19.101519267482789</v>
      </c>
      <c r="O90" s="16">
        <f ca="1">LOG(I90*H90/J90^2,W$3)</f>
        <v>29.108696969933902</v>
      </c>
      <c r="P90" s="11">
        <f>LOG(K90/J90+1,X$3)</f>
        <v>0.48810520593105122</v>
      </c>
      <c r="Q90" s="29">
        <f>LOG(L90*M90/J90+1,Y$3)</f>
        <v>1.8914627294435811</v>
      </c>
      <c r="R90" s="16">
        <f ca="1">(N90+O90)/2</f>
        <v>24.105108118708344</v>
      </c>
      <c r="S90" s="11">
        <f ca="1">(N90+O90+P90)/3</f>
        <v>16.232773814449246</v>
      </c>
      <c r="T90" s="12">
        <f ca="1">(N90+O90+Q90)/3</f>
        <v>16.70055965562009</v>
      </c>
      <c r="U90" s="29">
        <f ca="1">(N90*2+O90*2+P90+Q90)/6</f>
        <v>16.466666735034668</v>
      </c>
    </row>
  </sheetData>
  <scenarios current="0">
    <scenario name="0" count="1" user="Anto" comment="创建者 Anto 日期 4/4/2024">
      <inputCells r="W3" val="1.17542306466173" numFmtId="185"/>
    </scenario>
  </scenarios>
  <sortState xmlns:xlrd2="http://schemas.microsoft.com/office/spreadsheetml/2017/richdata2" ref="A1:U79">
    <sortCondition descending="1" ref="U1:U79"/>
  </sortState>
  <mergeCells count="3">
    <mergeCell ref="V2:Y2"/>
    <mergeCell ref="V4:Y4"/>
    <mergeCell ref="V6:Y6"/>
  </mergeCells>
  <phoneticPr fontId="1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D6EA9-6100-4B2B-A460-4AE93F42605B}">
  <dimension ref="A1:B163"/>
  <sheetViews>
    <sheetView workbookViewId="0">
      <selection activeCell="B30" sqref="B30"/>
    </sheetView>
  </sheetViews>
  <sheetFormatPr defaultRowHeight="14.15"/>
  <cols>
    <col min="1" max="1" width="8.28515625" bestFit="1" customWidth="1"/>
    <col min="2" max="2" width="12.28515625" bestFit="1" customWidth="1"/>
  </cols>
  <sheetData>
    <row r="1" spans="1:2">
      <c r="A1" t="s">
        <v>100</v>
      </c>
      <c r="B1" t="s">
        <v>101</v>
      </c>
    </row>
    <row r="2" spans="1:2">
      <c r="A2" t="s">
        <v>103</v>
      </c>
      <c r="B2" s="20">
        <v>1</v>
      </c>
    </row>
    <row r="3" spans="1:2">
      <c r="A3" t="s">
        <v>104</v>
      </c>
      <c r="B3" s="20">
        <v>3.972655</v>
      </c>
    </row>
    <row r="4" spans="1:2">
      <c r="A4" t="s">
        <v>105</v>
      </c>
      <c r="B4" s="20">
        <v>76.542777999999998</v>
      </c>
    </row>
    <row r="5" spans="1:2">
      <c r="A5" t="s">
        <v>106</v>
      </c>
      <c r="B5" s="20">
        <v>102.577226</v>
      </c>
    </row>
    <row r="6" spans="1:2">
      <c r="A6" t="s">
        <v>107</v>
      </c>
      <c r="B6" s="20">
        <v>420.77757200000002</v>
      </c>
    </row>
    <row r="7" spans="1:2">
      <c r="A7" t="s">
        <v>108</v>
      </c>
      <c r="B7" s="20">
        <v>1.9362969999999999</v>
      </c>
    </row>
    <row r="8" spans="1:2">
      <c r="A8" t="s">
        <v>109</v>
      </c>
      <c r="B8" s="20">
        <v>913.80364999999995</v>
      </c>
    </row>
    <row r="9" spans="1:2">
      <c r="A9" t="s">
        <v>110</v>
      </c>
      <c r="B9" s="20">
        <v>931.64027899999996</v>
      </c>
    </row>
    <row r="10" spans="1:2">
      <c r="A10" t="s">
        <v>111</v>
      </c>
      <c r="B10" s="20">
        <v>1.6517790000000001</v>
      </c>
    </row>
    <row r="11" spans="1:2">
      <c r="A11" t="s">
        <v>112</v>
      </c>
      <c r="B11" s="20">
        <v>1.9362969999999999</v>
      </c>
    </row>
    <row r="12" spans="1:2">
      <c r="A12" t="s">
        <v>113</v>
      </c>
      <c r="B12" s="20">
        <v>1.831623</v>
      </c>
    </row>
    <row r="13" spans="1:2">
      <c r="A13" t="s">
        <v>114</v>
      </c>
      <c r="B13" s="20">
        <v>1.95583</v>
      </c>
    </row>
    <row r="14" spans="1:2">
      <c r="A14" t="s">
        <v>115</v>
      </c>
      <c r="B14" s="20">
        <v>2.1634609999999999</v>
      </c>
    </row>
    <row r="15" spans="1:2">
      <c r="A15" t="s">
        <v>116</v>
      </c>
      <c r="B15" s="20">
        <v>118.074181</v>
      </c>
    </row>
    <row r="16" spans="1:2">
      <c r="A16" t="s">
        <v>117</v>
      </c>
      <c r="B16" s="20">
        <v>1.95583</v>
      </c>
    </row>
    <row r="17" spans="1:2">
      <c r="A17" t="s">
        <v>118</v>
      </c>
      <c r="B17" s="20">
        <v>0.40673100000000001</v>
      </c>
    </row>
    <row r="18" spans="1:2">
      <c r="A18" t="s">
        <v>119</v>
      </c>
      <c r="B18" s="20">
        <v>3082.0167259999998</v>
      </c>
    </row>
    <row r="19" spans="1:2">
      <c r="A19" t="s">
        <v>120</v>
      </c>
      <c r="B19" s="20">
        <v>1.0817300000000001</v>
      </c>
    </row>
    <row r="20" spans="1:2">
      <c r="A20" t="s">
        <v>121</v>
      </c>
      <c r="B20" s="20">
        <v>1.4594780000000001</v>
      </c>
    </row>
    <row r="21" spans="1:2">
      <c r="A21" t="s">
        <v>122</v>
      </c>
      <c r="B21" s="20">
        <v>7.4532600000000002</v>
      </c>
    </row>
    <row r="22" spans="1:2">
      <c r="A22" t="s">
        <v>123</v>
      </c>
      <c r="B22" s="20">
        <v>5.460928</v>
      </c>
    </row>
    <row r="23" spans="1:2">
      <c r="A23" t="s">
        <v>124</v>
      </c>
      <c r="B23" s="20">
        <v>1.0817300000000001</v>
      </c>
    </row>
    <row r="24" spans="1:2">
      <c r="A24" t="s">
        <v>125</v>
      </c>
      <c r="B24" s="20">
        <v>90.041954000000004</v>
      </c>
    </row>
    <row r="25" spans="1:2">
      <c r="A25" t="s">
        <v>126</v>
      </c>
      <c r="B25" s="20">
        <v>14.776339999999999</v>
      </c>
    </row>
    <row r="26" spans="1:2">
      <c r="A26" t="s">
        <v>127</v>
      </c>
      <c r="B26" s="20">
        <v>3.5144869999999999</v>
      </c>
    </row>
    <row r="27" spans="1:2">
      <c r="A27" t="s">
        <v>128</v>
      </c>
      <c r="B27" s="20">
        <v>2.1634609999999999</v>
      </c>
    </row>
    <row r="28" spans="1:2">
      <c r="A28" t="s">
        <v>129</v>
      </c>
      <c r="B28" s="20">
        <v>1.464291</v>
      </c>
    </row>
    <row r="29" spans="1:2">
      <c r="A29" t="s">
        <v>130</v>
      </c>
      <c r="B29" s="20">
        <v>2983.8558560000001</v>
      </c>
    </row>
    <row r="30" spans="1:2">
      <c r="A30" t="s">
        <v>131</v>
      </c>
      <c r="B30" s="20">
        <v>0.97881700000000005</v>
      </c>
    </row>
    <row r="31" spans="1:2">
      <c r="A31" t="s">
        <v>132</v>
      </c>
      <c r="B31" s="20">
        <v>1049.7297610000001</v>
      </c>
    </row>
    <row r="32" spans="1:2">
      <c r="A32" t="s">
        <v>133</v>
      </c>
      <c r="B32" s="20">
        <v>7.8278970000000001</v>
      </c>
    </row>
    <row r="33" spans="1:2">
      <c r="A33" t="s">
        <v>134</v>
      </c>
      <c r="B33" s="20">
        <v>4097.8332879999998</v>
      </c>
    </row>
    <row r="34" spans="1:2">
      <c r="A34" t="s">
        <v>135</v>
      </c>
      <c r="B34" s="20">
        <v>539.55030099999999</v>
      </c>
    </row>
    <row r="35" spans="1:2">
      <c r="A35" t="s">
        <v>136</v>
      </c>
      <c r="B35" s="20">
        <v>25.961528999999999</v>
      </c>
    </row>
    <row r="36" spans="1:2">
      <c r="A36" t="s">
        <v>137</v>
      </c>
      <c r="B36" s="20">
        <v>110.265</v>
      </c>
    </row>
    <row r="37" spans="1:2">
      <c r="A37" t="s">
        <v>138</v>
      </c>
      <c r="B37" s="20">
        <v>25.328092000000002</v>
      </c>
    </row>
    <row r="38" spans="1:2">
      <c r="A38" t="s">
        <v>139</v>
      </c>
      <c r="B38" s="20">
        <v>192.24620300000001</v>
      </c>
    </row>
    <row r="39" spans="1:2">
      <c r="A39" t="s">
        <v>140</v>
      </c>
      <c r="B39" s="20">
        <v>7.4598579999999997</v>
      </c>
    </row>
    <row r="40" spans="1:2">
      <c r="A40" t="s">
        <v>141</v>
      </c>
      <c r="B40" s="20">
        <v>63.538080000000001</v>
      </c>
    </row>
    <row r="41" spans="1:2">
      <c r="A41" t="s">
        <v>142</v>
      </c>
      <c r="B41" s="20">
        <v>144.996251</v>
      </c>
    </row>
    <row r="42" spans="1:2">
      <c r="A42" t="s">
        <v>143</v>
      </c>
      <c r="B42" s="20">
        <v>51.028956999999998</v>
      </c>
    </row>
    <row r="43" spans="1:2">
      <c r="A43" t="s">
        <v>144</v>
      </c>
      <c r="B43" s="20">
        <v>16.225956</v>
      </c>
    </row>
    <row r="44" spans="1:2">
      <c r="A44" t="s">
        <v>145</v>
      </c>
      <c r="B44" s="20">
        <v>61.322710000000001</v>
      </c>
    </row>
    <row r="45" spans="1:2">
      <c r="A45" t="s">
        <v>146</v>
      </c>
      <c r="B45" s="20">
        <v>2.4310580000000002</v>
      </c>
    </row>
    <row r="46" spans="1:2">
      <c r="A46" t="s">
        <v>147</v>
      </c>
      <c r="B46" s="20">
        <v>0.85658699999999999</v>
      </c>
    </row>
    <row r="47" spans="1:2">
      <c r="A47" t="s">
        <v>148</v>
      </c>
      <c r="B47" s="20">
        <v>7.4598579999999997</v>
      </c>
    </row>
    <row r="48" spans="1:2">
      <c r="A48" t="s">
        <v>149</v>
      </c>
      <c r="B48" s="20">
        <v>0.85658699999999999</v>
      </c>
    </row>
    <row r="49" spans="1:2">
      <c r="A49" t="s">
        <v>150</v>
      </c>
      <c r="B49" s="20">
        <v>2.8905949999999998</v>
      </c>
    </row>
    <row r="50" spans="1:2">
      <c r="A50" t="s">
        <v>151</v>
      </c>
      <c r="B50" s="20">
        <v>0.85658699999999999</v>
      </c>
    </row>
    <row r="51" spans="1:2">
      <c r="A51" t="s">
        <v>152</v>
      </c>
      <c r="B51" s="20">
        <v>14.488076</v>
      </c>
    </row>
    <row r="52" spans="1:2">
      <c r="A52" t="s">
        <v>153</v>
      </c>
      <c r="B52" s="20">
        <v>0.85658699999999999</v>
      </c>
    </row>
    <row r="53" spans="1:2">
      <c r="A53" t="s">
        <v>154</v>
      </c>
      <c r="B53" s="20">
        <v>70.745917000000006</v>
      </c>
    </row>
    <row r="54" spans="1:2">
      <c r="A54" t="s">
        <v>155</v>
      </c>
      <c r="B54" s="20">
        <v>9244.1412789999995</v>
      </c>
    </row>
    <row r="55" spans="1:2">
      <c r="A55" t="s">
        <v>156</v>
      </c>
      <c r="B55" s="20">
        <v>8.3878939999999993</v>
      </c>
    </row>
    <row r="56" spans="1:2">
      <c r="A56" t="s">
        <v>157</v>
      </c>
      <c r="B56" s="20">
        <v>225.46494200000001</v>
      </c>
    </row>
    <row r="57" spans="1:2">
      <c r="A57" t="s">
        <v>158</v>
      </c>
      <c r="B57" s="20">
        <v>8.4635239999999996</v>
      </c>
    </row>
    <row r="58" spans="1:2">
      <c r="A58" t="s">
        <v>159</v>
      </c>
      <c r="B58" s="20">
        <v>26.571404999999999</v>
      </c>
    </row>
    <row r="59" spans="1:2">
      <c r="A59" t="s">
        <v>160</v>
      </c>
      <c r="B59" s="20">
        <v>7.5345000000000004</v>
      </c>
    </row>
    <row r="60" spans="1:2">
      <c r="A60" t="s">
        <v>161</v>
      </c>
      <c r="B60" s="20">
        <v>142.82363100000001</v>
      </c>
    </row>
    <row r="61" spans="1:2">
      <c r="A61" t="s">
        <v>162</v>
      </c>
      <c r="B61" s="20">
        <v>392.87950499999999</v>
      </c>
    </row>
    <row r="62" spans="1:2">
      <c r="A62" t="s">
        <v>163</v>
      </c>
      <c r="B62" s="20">
        <v>17218.598698000002</v>
      </c>
    </row>
    <row r="63" spans="1:2">
      <c r="A63" t="s">
        <v>164</v>
      </c>
      <c r="B63" s="20">
        <v>4.0132719999999997</v>
      </c>
    </row>
    <row r="64" spans="1:2">
      <c r="A64" t="s">
        <v>165</v>
      </c>
      <c r="B64" s="20">
        <v>0.85658699999999999</v>
      </c>
    </row>
    <row r="65" spans="1:2">
      <c r="A65" t="s">
        <v>166</v>
      </c>
      <c r="B65" s="20">
        <v>90.117245999999994</v>
      </c>
    </row>
    <row r="66" spans="1:2">
      <c r="A66" t="s">
        <v>167</v>
      </c>
      <c r="B66" s="20">
        <v>1409.395745</v>
      </c>
    </row>
    <row r="67" spans="1:2">
      <c r="A67" t="s">
        <v>168</v>
      </c>
      <c r="B67" s="20">
        <v>45793.053314999997</v>
      </c>
    </row>
    <row r="68" spans="1:2">
      <c r="A68" t="s">
        <v>169</v>
      </c>
      <c r="B68" s="20">
        <v>150.11823100000001</v>
      </c>
    </row>
    <row r="69" spans="1:2">
      <c r="A69" t="s">
        <v>170</v>
      </c>
      <c r="B69" s="20">
        <v>0.85658699999999999</v>
      </c>
    </row>
    <row r="70" spans="1:2">
      <c r="A70" t="s">
        <v>171</v>
      </c>
      <c r="B70" s="20">
        <v>164.96783300000001</v>
      </c>
    </row>
    <row r="71" spans="1:2">
      <c r="A71" t="s">
        <v>172</v>
      </c>
      <c r="B71" s="20">
        <v>0.76694700000000005</v>
      </c>
    </row>
    <row r="72" spans="1:2">
      <c r="A72" t="s">
        <v>173</v>
      </c>
      <c r="B72" s="20">
        <v>163.97449700000001</v>
      </c>
    </row>
    <row r="73" spans="1:2">
      <c r="A73" t="s">
        <v>174</v>
      </c>
      <c r="B73" s="20">
        <v>141.216432</v>
      </c>
    </row>
    <row r="74" spans="1:2">
      <c r="A74" t="s">
        <v>175</v>
      </c>
      <c r="B74" s="20">
        <v>96.108979000000005</v>
      </c>
    </row>
    <row r="75" spans="1:2">
      <c r="A75" t="s">
        <v>176</v>
      </c>
      <c r="B75" s="20">
        <v>4358</v>
      </c>
    </row>
    <row r="76" spans="1:2">
      <c r="A76" t="s">
        <v>177</v>
      </c>
      <c r="B76" s="20">
        <v>1.651789</v>
      </c>
    </row>
    <row r="77" spans="1:2">
      <c r="A77" t="s">
        <v>178</v>
      </c>
      <c r="B77" s="20">
        <v>491.96775000000002</v>
      </c>
    </row>
    <row r="78" spans="1:2">
      <c r="A78" t="s">
        <v>179</v>
      </c>
      <c r="B78" s="20">
        <v>1456.369052</v>
      </c>
    </row>
    <row r="79" spans="1:2">
      <c r="A79" t="s">
        <v>180</v>
      </c>
      <c r="B79" s="20">
        <v>0.33198899999999998</v>
      </c>
    </row>
    <row r="80" spans="1:2">
      <c r="A80" t="s">
        <v>181</v>
      </c>
      <c r="B80" s="20">
        <v>0.90144199999999997</v>
      </c>
    </row>
    <row r="81" spans="1:2">
      <c r="A81" t="s">
        <v>182</v>
      </c>
      <c r="B81" s="20">
        <v>481.72268600000001</v>
      </c>
    </row>
    <row r="82" spans="1:2">
      <c r="A82" t="s">
        <v>183</v>
      </c>
      <c r="B82" s="20">
        <v>22474.194885000001</v>
      </c>
    </row>
    <row r="83" spans="1:2">
      <c r="A83" t="s">
        <v>184</v>
      </c>
      <c r="B83" s="20">
        <v>96814.867887</v>
      </c>
    </row>
    <row r="84" spans="1:2">
      <c r="A84" t="s">
        <v>185</v>
      </c>
      <c r="B84" s="20">
        <v>323.48628500000001</v>
      </c>
    </row>
    <row r="85" spans="1:2">
      <c r="A85" t="s">
        <v>186</v>
      </c>
      <c r="B85" s="20">
        <v>208.41931700000001</v>
      </c>
    </row>
    <row r="86" spans="1:2">
      <c r="A86" t="s">
        <v>187</v>
      </c>
      <c r="B86" s="20">
        <v>20.234188</v>
      </c>
    </row>
    <row r="87" spans="1:2">
      <c r="A87" t="s">
        <v>188</v>
      </c>
      <c r="B87" s="20">
        <v>5.2289669999999999</v>
      </c>
    </row>
    <row r="88" spans="1:2">
      <c r="A88" t="s">
        <v>189</v>
      </c>
      <c r="B88" s="20">
        <v>10.878211</v>
      </c>
    </row>
    <row r="89" spans="1:2">
      <c r="A89" t="s">
        <v>190</v>
      </c>
      <c r="B89" s="20">
        <v>19.053874</v>
      </c>
    </row>
    <row r="90" spans="1:2">
      <c r="A90" t="s">
        <v>191</v>
      </c>
      <c r="B90" s="20">
        <v>4662.3347819999999</v>
      </c>
    </row>
    <row r="91" spans="1:2">
      <c r="A91" t="s">
        <v>192</v>
      </c>
      <c r="B91" s="20">
        <v>61.494999999999997</v>
      </c>
    </row>
    <row r="92" spans="1:2">
      <c r="A92" t="s">
        <v>193</v>
      </c>
      <c r="B92" s="20">
        <v>2726.482317</v>
      </c>
    </row>
    <row r="93" spans="1:2">
      <c r="A93" t="s">
        <v>194</v>
      </c>
      <c r="B93" s="20">
        <v>3649.8815909999998</v>
      </c>
    </row>
    <row r="94" spans="1:2">
      <c r="A94" t="s">
        <v>195</v>
      </c>
      <c r="B94" s="20">
        <v>8.7232059999999993</v>
      </c>
    </row>
    <row r="95" spans="1:2">
      <c r="A95" t="s">
        <v>196</v>
      </c>
      <c r="B95" s="20">
        <v>42.991692999999998</v>
      </c>
    </row>
    <row r="96" spans="1:2">
      <c r="A96" t="s">
        <v>197</v>
      </c>
      <c r="B96" s="20">
        <v>49.950955</v>
      </c>
    </row>
    <row r="97" spans="1:2">
      <c r="A97" t="s">
        <v>198</v>
      </c>
      <c r="B97" s="20">
        <v>16.630897999999998</v>
      </c>
    </row>
    <row r="98" spans="1:2">
      <c r="A98" t="s">
        <v>199</v>
      </c>
      <c r="B98" s="20">
        <v>1866.0940450000001</v>
      </c>
    </row>
    <row r="99" spans="1:2">
      <c r="A99" t="s">
        <v>200</v>
      </c>
      <c r="B99" s="20">
        <v>17.917766</v>
      </c>
    </row>
    <row r="100" spans="1:2">
      <c r="A100" t="s">
        <v>201</v>
      </c>
      <c r="B100" s="20">
        <v>5.1237370000000002</v>
      </c>
    </row>
    <row r="101" spans="1:2">
      <c r="A101" t="s">
        <v>202</v>
      </c>
      <c r="B101" s="20">
        <v>68.892993000000004</v>
      </c>
    </row>
    <row r="102" spans="1:2">
      <c r="A102" t="s">
        <v>203</v>
      </c>
      <c r="B102" s="20">
        <v>20.234188</v>
      </c>
    </row>
    <row r="103" spans="1:2">
      <c r="A103" t="s">
        <v>204</v>
      </c>
      <c r="B103" s="20">
        <v>1403.844122</v>
      </c>
    </row>
    <row r="104" spans="1:2">
      <c r="A104" t="s">
        <v>205</v>
      </c>
      <c r="B104" s="20">
        <v>39.635745</v>
      </c>
    </row>
    <row r="105" spans="1:2">
      <c r="A105" t="s">
        <v>206</v>
      </c>
      <c r="B105" s="20">
        <v>11.630921000000001</v>
      </c>
    </row>
    <row r="106" spans="1:2">
      <c r="A106" t="s">
        <v>207</v>
      </c>
      <c r="B106" s="20">
        <v>144.067127</v>
      </c>
    </row>
    <row r="107" spans="1:2">
      <c r="A107" t="s">
        <v>208</v>
      </c>
      <c r="B107" s="20">
        <v>1.80372</v>
      </c>
    </row>
    <row r="108" spans="1:2">
      <c r="A108" t="s">
        <v>209</v>
      </c>
      <c r="B108" s="20">
        <v>0.41592200000000001</v>
      </c>
    </row>
    <row r="109" spans="1:2">
      <c r="A109" t="s">
        <v>210</v>
      </c>
      <c r="B109" s="20">
        <v>1.0817300000000001</v>
      </c>
    </row>
    <row r="110" spans="1:2">
      <c r="A110" t="s">
        <v>211</v>
      </c>
      <c r="B110" s="20">
        <v>3.998507</v>
      </c>
    </row>
    <row r="111" spans="1:2">
      <c r="A111" t="s">
        <v>212</v>
      </c>
      <c r="B111" s="20">
        <v>4.0681830000000003</v>
      </c>
    </row>
    <row r="112" spans="1:2">
      <c r="A112" t="s">
        <v>213</v>
      </c>
      <c r="B112" s="20">
        <v>60.855307000000003</v>
      </c>
    </row>
    <row r="113" spans="1:2">
      <c r="A113" t="s">
        <v>214</v>
      </c>
      <c r="B113" s="20">
        <v>300.83751000000001</v>
      </c>
    </row>
    <row r="114" spans="1:2">
      <c r="A114" t="s">
        <v>215</v>
      </c>
      <c r="B114" s="20">
        <v>4.293704</v>
      </c>
    </row>
    <row r="115" spans="1:2">
      <c r="A115" t="s">
        <v>216</v>
      </c>
      <c r="B115" s="20">
        <v>7914.2437449999998</v>
      </c>
    </row>
    <row r="116" spans="1:2">
      <c r="A116" t="s">
        <v>217</v>
      </c>
      <c r="B116" s="20">
        <v>3.9374989999999999</v>
      </c>
    </row>
    <row r="117" spans="1:2">
      <c r="A117" t="s">
        <v>218</v>
      </c>
      <c r="B117" s="20">
        <v>4.9692660000000002</v>
      </c>
    </row>
    <row r="118" spans="1:2">
      <c r="A118" t="s">
        <v>219</v>
      </c>
      <c r="B118" s="20">
        <v>117.13904700000001</v>
      </c>
    </row>
    <row r="119" spans="1:2">
      <c r="A119" t="s">
        <v>220</v>
      </c>
      <c r="B119" s="20">
        <v>99.779571000000004</v>
      </c>
    </row>
    <row r="120" spans="1:2">
      <c r="A120" t="s">
        <v>221</v>
      </c>
      <c r="B120" s="20">
        <v>1426.219883</v>
      </c>
    </row>
    <row r="121" spans="1:2">
      <c r="A121" t="s">
        <v>222</v>
      </c>
      <c r="B121" s="20">
        <v>4.056489</v>
      </c>
    </row>
    <row r="122" spans="1:2">
      <c r="A122" t="s">
        <v>223</v>
      </c>
      <c r="B122" s="20">
        <v>9.1433009999999992</v>
      </c>
    </row>
    <row r="123" spans="1:2">
      <c r="A123" t="s">
        <v>224</v>
      </c>
      <c r="B123" s="20">
        <v>15.311673000000001</v>
      </c>
    </row>
    <row r="124" spans="1:2">
      <c r="A124" t="s">
        <v>225</v>
      </c>
      <c r="B124" s="20">
        <v>481.40697699999998</v>
      </c>
    </row>
    <row r="125" spans="1:2">
      <c r="A125" t="s">
        <v>102</v>
      </c>
      <c r="B125" s="20">
        <v>11.539643999999999</v>
      </c>
    </row>
    <row r="126" spans="1:2">
      <c r="A126" t="s">
        <v>226</v>
      </c>
      <c r="B126" s="20">
        <v>1.459335</v>
      </c>
    </row>
    <row r="127" spans="1:2">
      <c r="A127" t="s">
        <v>227</v>
      </c>
      <c r="B127" s="20">
        <v>0.85658699999999999</v>
      </c>
    </row>
    <row r="128" spans="1:2">
      <c r="A128" t="s">
        <v>228</v>
      </c>
      <c r="B128" s="20">
        <v>25.111719000000001</v>
      </c>
    </row>
    <row r="129" spans="1:2">
      <c r="A129" t="s">
        <v>229</v>
      </c>
      <c r="B129" s="20">
        <v>25111.705214000001</v>
      </c>
    </row>
    <row r="130" spans="1:2">
      <c r="A130" t="s">
        <v>230</v>
      </c>
      <c r="B130" s="20">
        <v>615.62825299999997</v>
      </c>
    </row>
    <row r="131" spans="1:2">
      <c r="A131" t="s">
        <v>231</v>
      </c>
      <c r="B131" s="20">
        <v>37.637273</v>
      </c>
    </row>
    <row r="132" spans="1:2">
      <c r="A132" t="s">
        <v>232</v>
      </c>
      <c r="B132" s="20">
        <v>1688.712399</v>
      </c>
    </row>
    <row r="133" spans="1:2">
      <c r="A133" t="s">
        <v>233</v>
      </c>
      <c r="B133" s="20">
        <v>24.5</v>
      </c>
    </row>
    <row r="134" spans="1:2">
      <c r="A134" t="s">
        <v>234</v>
      </c>
      <c r="B134" s="20">
        <v>13893.437704</v>
      </c>
    </row>
    <row r="135" spans="1:2">
      <c r="A135" t="s">
        <v>235</v>
      </c>
      <c r="B135" s="20">
        <v>20.234188</v>
      </c>
    </row>
    <row r="136" spans="1:2">
      <c r="A136" t="s">
        <v>236</v>
      </c>
      <c r="B136" s="20">
        <v>39.633166000000003</v>
      </c>
    </row>
    <row r="137" spans="1:2">
      <c r="A137" t="s">
        <v>237</v>
      </c>
      <c r="B137" s="20">
        <v>11.804897</v>
      </c>
    </row>
    <row r="138" spans="1:2">
      <c r="A138" t="s">
        <v>238</v>
      </c>
      <c r="B138" s="20">
        <v>3.7693449999999999</v>
      </c>
    </row>
    <row r="139" spans="1:2">
      <c r="A139" t="s">
        <v>239</v>
      </c>
      <c r="B139" s="20">
        <v>3.3755519999999999</v>
      </c>
    </row>
    <row r="140" spans="1:2">
      <c r="A140" t="s">
        <v>240</v>
      </c>
      <c r="B140" s="20">
        <v>2.5355509999999999</v>
      </c>
    </row>
    <row r="141" spans="1:2">
      <c r="A141" t="s">
        <v>241</v>
      </c>
      <c r="B141" s="20">
        <v>34.601705000000003</v>
      </c>
    </row>
    <row r="142" spans="1:2">
      <c r="A142" t="s">
        <v>242</v>
      </c>
      <c r="B142" s="20">
        <v>7.695303</v>
      </c>
    </row>
    <row r="143" spans="1:2">
      <c r="A143" t="s">
        <v>243</v>
      </c>
      <c r="B143" s="20">
        <v>1.651789</v>
      </c>
    </row>
    <row r="144" spans="1:2">
      <c r="A144" t="s">
        <v>244</v>
      </c>
      <c r="B144" s="20">
        <v>34.611863999999997</v>
      </c>
    </row>
    <row r="145" spans="1:2">
      <c r="A145" t="s">
        <v>245</v>
      </c>
      <c r="B145" s="20">
        <v>2783.0663509999999</v>
      </c>
    </row>
    <row r="146" spans="1:2">
      <c r="A146" t="s">
        <v>246</v>
      </c>
      <c r="B146" s="20">
        <v>42.191954000000003</v>
      </c>
    </row>
    <row r="147" spans="1:2">
      <c r="A147" t="s">
        <v>247</v>
      </c>
      <c r="B147" s="20">
        <v>4174.954299</v>
      </c>
    </row>
    <row r="148" spans="1:2">
      <c r="A148" t="s">
        <v>248</v>
      </c>
      <c r="B148" s="20">
        <v>1.0817410000000001</v>
      </c>
    </row>
    <row r="149" spans="1:2">
      <c r="A149" t="s">
        <v>249</v>
      </c>
      <c r="B149" s="20">
        <v>40.588037</v>
      </c>
    </row>
    <row r="150" spans="1:2">
      <c r="A150" t="s">
        <v>250</v>
      </c>
      <c r="B150" s="20">
        <v>13641.424617999999</v>
      </c>
    </row>
    <row r="151" spans="1:2">
      <c r="A151" t="s">
        <v>251</v>
      </c>
      <c r="B151" s="20">
        <v>39.250017</v>
      </c>
    </row>
    <row r="152" spans="1:2">
      <c r="A152" t="s">
        <v>252</v>
      </c>
      <c r="B152" s="20">
        <v>27092.55358</v>
      </c>
    </row>
    <row r="153" spans="1:2">
      <c r="A153" t="s">
        <v>253</v>
      </c>
      <c r="B153" s="20">
        <v>130.48928100000001</v>
      </c>
    </row>
    <row r="154" spans="1:2">
      <c r="A154" t="s">
        <v>254</v>
      </c>
      <c r="B154" s="20">
        <v>2.9439540000000002</v>
      </c>
    </row>
    <row r="155" spans="1:2">
      <c r="A155" t="s">
        <v>255</v>
      </c>
      <c r="B155" s="20">
        <v>655.95699999999999</v>
      </c>
    </row>
    <row r="156" spans="1:2">
      <c r="A156" t="s">
        <v>256</v>
      </c>
      <c r="B156" s="20">
        <v>2.9206720000000002</v>
      </c>
    </row>
    <row r="157" spans="1:2">
      <c r="A157" t="s">
        <v>257</v>
      </c>
      <c r="B157" s="20">
        <v>0.81428199999999995</v>
      </c>
    </row>
    <row r="158" spans="1:2">
      <c r="A158" t="s">
        <v>258</v>
      </c>
      <c r="B158" s="20">
        <v>655.95699999999999</v>
      </c>
    </row>
    <row r="159" spans="1:2">
      <c r="A159" t="s">
        <v>259</v>
      </c>
      <c r="B159" s="20">
        <v>119.33199999999999</v>
      </c>
    </row>
    <row r="160" spans="1:2">
      <c r="A160" t="s">
        <v>260</v>
      </c>
      <c r="B160" s="20">
        <v>269.64833299999998</v>
      </c>
    </row>
    <row r="161" spans="1:2">
      <c r="A161" t="s">
        <v>261</v>
      </c>
      <c r="B161" s="20">
        <v>20.234197000000002</v>
      </c>
    </row>
    <row r="162" spans="1:2">
      <c r="A162" t="s">
        <v>262</v>
      </c>
      <c r="B162" s="20">
        <v>26.677499000000001</v>
      </c>
    </row>
    <row r="163" spans="1:2">
      <c r="A163" t="s">
        <v>263</v>
      </c>
      <c r="B163" s="20">
        <v>24694.045300000002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D24DCE-827B-4F2D-86DE-4335036B05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Ranking</vt:lpstr>
      <vt:lpstr>EUR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</cp:lastModifiedBy>
  <dcterms:created xsi:type="dcterms:W3CDTF">2024-03-31T11:54:46Z</dcterms:created>
  <dcterms:modified xsi:type="dcterms:W3CDTF">2024-04-04T02:35:01Z</dcterms:modified>
</cp:coreProperties>
</file>