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6EE3A19B-CDF5-4E5C-B957-6F965F49FE3D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Ranking!$W$3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Ranking!$W$5</definedName>
    <definedName name="solver_pre" localSheetId="0" hidden="1">0.0000001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4" i="1" l="1"/>
  <c r="P64" i="1"/>
  <c r="N64" i="1"/>
  <c r="H64" i="1"/>
  <c r="O64" i="1" s="1"/>
  <c r="N41" i="1"/>
  <c r="H41" i="1"/>
  <c r="O41" i="1" s="1"/>
  <c r="P41" i="1"/>
  <c r="Q41" i="1"/>
  <c r="H32" i="1"/>
  <c r="O32" i="1" s="1"/>
  <c r="N32" i="1"/>
  <c r="P32" i="1"/>
  <c r="Q32" i="1"/>
  <c r="Q30" i="1"/>
  <c r="P30" i="1"/>
  <c r="N30" i="1"/>
  <c r="H30" i="1"/>
  <c r="O30" i="1" s="1"/>
  <c r="N119" i="1"/>
  <c r="H119" i="1"/>
  <c r="O119" i="1" s="1"/>
  <c r="P119" i="1"/>
  <c r="Q119" i="1"/>
  <c r="H114" i="1"/>
  <c r="O114" i="1" s="1"/>
  <c r="N114" i="1"/>
  <c r="P114" i="1"/>
  <c r="Q114" i="1"/>
  <c r="H73" i="1"/>
  <c r="O73" i="1" s="1"/>
  <c r="N73" i="1"/>
  <c r="P73" i="1"/>
  <c r="Q73" i="1"/>
  <c r="H39" i="1"/>
  <c r="O39" i="1" s="1"/>
  <c r="N39" i="1"/>
  <c r="P39" i="1"/>
  <c r="Q39" i="1"/>
  <c r="H22" i="1"/>
  <c r="N22" i="1"/>
  <c r="O22" i="1"/>
  <c r="P22" i="1"/>
  <c r="Q22" i="1"/>
  <c r="Q112" i="1"/>
  <c r="P112" i="1"/>
  <c r="N112" i="1"/>
  <c r="H112" i="1"/>
  <c r="O112" i="1" s="1"/>
  <c r="O111" i="1"/>
  <c r="N111" i="1"/>
  <c r="P111" i="1"/>
  <c r="Q111" i="1"/>
  <c r="N126" i="1"/>
  <c r="P126" i="1"/>
  <c r="Q126" i="1"/>
  <c r="N123" i="1"/>
  <c r="Q123" i="1"/>
  <c r="P123" i="1"/>
  <c r="N103" i="1"/>
  <c r="P103" i="1"/>
  <c r="Q103" i="1"/>
  <c r="N108" i="1"/>
  <c r="P108" i="1"/>
  <c r="Q108" i="1"/>
  <c r="N34" i="1"/>
  <c r="P34" i="1"/>
  <c r="Q34" i="1"/>
  <c r="N66" i="1"/>
  <c r="P66" i="1"/>
  <c r="Q66" i="1"/>
  <c r="N77" i="1"/>
  <c r="P77" i="1"/>
  <c r="Q77" i="1"/>
  <c r="Q20" i="1"/>
  <c r="P20" i="1"/>
  <c r="N20" i="1"/>
  <c r="N71" i="1"/>
  <c r="P71" i="1"/>
  <c r="Q71" i="1"/>
  <c r="N82" i="1"/>
  <c r="P82" i="1"/>
  <c r="Q82" i="1"/>
  <c r="Q54" i="1"/>
  <c r="P54" i="1"/>
  <c r="N54" i="1"/>
  <c r="N44" i="1"/>
  <c r="P44" i="1"/>
  <c r="Q44" i="1"/>
  <c r="Q11" i="1"/>
  <c r="P11" i="1"/>
  <c r="N11" i="1"/>
  <c r="N35" i="1"/>
  <c r="N170" i="1"/>
  <c r="N146" i="1"/>
  <c r="N142" i="1"/>
  <c r="N135" i="1"/>
  <c r="N118" i="1"/>
  <c r="N105" i="1"/>
  <c r="N102" i="1"/>
  <c r="N101" i="1"/>
  <c r="N100" i="1"/>
  <c r="N98" i="1"/>
  <c r="N94" i="1"/>
  <c r="N92" i="1"/>
  <c r="N88" i="1"/>
  <c r="N57" i="1"/>
  <c r="O118" i="1"/>
  <c r="O105" i="1"/>
  <c r="O102" i="1"/>
  <c r="O101" i="1"/>
  <c r="O100" i="1"/>
  <c r="O98" i="1"/>
  <c r="O94" i="1"/>
  <c r="O92" i="1"/>
  <c r="O57" i="1"/>
  <c r="O28" i="1"/>
  <c r="N28" i="1"/>
  <c r="Q2" i="1"/>
  <c r="Q7" i="1"/>
  <c r="Q8" i="1"/>
  <c r="Q4" i="1"/>
  <c r="Q10" i="1"/>
  <c r="Q6" i="1"/>
  <c r="Q5" i="1"/>
  <c r="Q9" i="1"/>
  <c r="Q15" i="1"/>
  <c r="Q16" i="1"/>
  <c r="Q21" i="1"/>
  <c r="Q12" i="1"/>
  <c r="Q17" i="1"/>
  <c r="Q36" i="1"/>
  <c r="Q19" i="1"/>
  <c r="Q27" i="1"/>
  <c r="Q14" i="1"/>
  <c r="Q23" i="1"/>
  <c r="Q29" i="1"/>
  <c r="Q18" i="1"/>
  <c r="Q40" i="1"/>
  <c r="Q24" i="1"/>
  <c r="Q37" i="1"/>
  <c r="Q31" i="1"/>
  <c r="Q43" i="1"/>
  <c r="Q42" i="1"/>
  <c r="Q13" i="1"/>
  <c r="Q46" i="1"/>
  <c r="Q49" i="1"/>
  <c r="Q38" i="1"/>
  <c r="Q58" i="1"/>
  <c r="Q53" i="1"/>
  <c r="Q28" i="1"/>
  <c r="Q60" i="1"/>
  <c r="Q52" i="1"/>
  <c r="Q59" i="1"/>
  <c r="Q45" i="1"/>
  <c r="Q48" i="1"/>
  <c r="Q56" i="1"/>
  <c r="Q50" i="1"/>
  <c r="Q63" i="1"/>
  <c r="Q26" i="1"/>
  <c r="Q69" i="1"/>
  <c r="Q68" i="1"/>
  <c r="Q67" i="1"/>
  <c r="Q33" i="1"/>
  <c r="Q55" i="1"/>
  <c r="Q83" i="1"/>
  <c r="Q84" i="1"/>
  <c r="Q72" i="1"/>
  <c r="Q79" i="1"/>
  <c r="Q70" i="1"/>
  <c r="Q78" i="1"/>
  <c r="Q62" i="1"/>
  <c r="Q51" i="1"/>
  <c r="Q61" i="1"/>
  <c r="Q75" i="1"/>
  <c r="Q87" i="1"/>
  <c r="Q85" i="1"/>
  <c r="Q57" i="1"/>
  <c r="Q76" i="1"/>
  <c r="Q35" i="1"/>
  <c r="Q96" i="1"/>
  <c r="Q65" i="1"/>
  <c r="Q97" i="1"/>
  <c r="Q99" i="1"/>
  <c r="Q74" i="1"/>
  <c r="Q90" i="1"/>
  <c r="Q91" i="1"/>
  <c r="Q104" i="1"/>
  <c r="Q93" i="1"/>
  <c r="Q109" i="1"/>
  <c r="Q110" i="1"/>
  <c r="Q25" i="1"/>
  <c r="Q106" i="1"/>
  <c r="Q89" i="1"/>
  <c r="Q94" i="1"/>
  <c r="Q92" i="1"/>
  <c r="Q98" i="1"/>
  <c r="Q95" i="1"/>
  <c r="Q100" i="1"/>
  <c r="Q101" i="1"/>
  <c r="Q102" i="1"/>
  <c r="Q116" i="1"/>
  <c r="Q105" i="1"/>
  <c r="Q80" i="1"/>
  <c r="Q88" i="1"/>
  <c r="Q142" i="1"/>
  <c r="Q117" i="1"/>
  <c r="Q170" i="1"/>
  <c r="Q146" i="1"/>
  <c r="Q107" i="1"/>
  <c r="Q118" i="1"/>
  <c r="Q135" i="1"/>
  <c r="Q124" i="1"/>
  <c r="Q113" i="1"/>
  <c r="Q115" i="1"/>
  <c r="Q47" i="1"/>
  <c r="Q81" i="1"/>
  <c r="Q127" i="1"/>
  <c r="Q133" i="1"/>
  <c r="Q125" i="1"/>
  <c r="Q137" i="1"/>
  <c r="Q130" i="1"/>
  <c r="Q136" i="1"/>
  <c r="Q128" i="1"/>
  <c r="Q131" i="1"/>
  <c r="Q138" i="1"/>
  <c r="Q139" i="1"/>
  <c r="Q140" i="1"/>
  <c r="Q147" i="1"/>
  <c r="Q149" i="1"/>
  <c r="Q148" i="1"/>
  <c r="Q86" i="1"/>
  <c r="Q152" i="1"/>
  <c r="Q129" i="1"/>
  <c r="Q156" i="1"/>
  <c r="Q157" i="1"/>
  <c r="Q160" i="1"/>
  <c r="Q122" i="1"/>
  <c r="Q163" i="1"/>
  <c r="Q120" i="1"/>
  <c r="Q145" i="1"/>
  <c r="Q144" i="1"/>
  <c r="Q150" i="1"/>
  <c r="Q143" i="1"/>
  <c r="Q154" i="1"/>
  <c r="Q164" i="1"/>
  <c r="Q167" i="1"/>
  <c r="Q158" i="1"/>
  <c r="Q165" i="1"/>
  <c r="Q121" i="1"/>
  <c r="Q168" i="1"/>
  <c r="Q172" i="1"/>
  <c r="Q141" i="1"/>
  <c r="Q173" i="1"/>
  <c r="Q134" i="1"/>
  <c r="Q151" i="1"/>
  <c r="Q162" i="1"/>
  <c r="Q132" i="1"/>
  <c r="Q174" i="1"/>
  <c r="Q155" i="1"/>
  <c r="Q161" i="1"/>
  <c r="Q159" i="1"/>
  <c r="Q169" i="1"/>
  <c r="Q166" i="1"/>
  <c r="Q175" i="1"/>
  <c r="Q171" i="1"/>
  <c r="Q176" i="1"/>
  <c r="Q153" i="1"/>
  <c r="Q177" i="1"/>
  <c r="Q178" i="1"/>
  <c r="N3" i="1"/>
  <c r="P4" i="1"/>
  <c r="P7" i="1"/>
  <c r="P10" i="1"/>
  <c r="P8" i="1"/>
  <c r="P5" i="1"/>
  <c r="P9" i="1"/>
  <c r="P6" i="1"/>
  <c r="P12" i="1"/>
  <c r="P13" i="1"/>
  <c r="P15" i="1"/>
  <c r="P17" i="1"/>
  <c r="P14" i="1"/>
  <c r="P21" i="1"/>
  <c r="P28" i="1"/>
  <c r="P16" i="1"/>
  <c r="P19" i="1"/>
  <c r="P23" i="1"/>
  <c r="P18" i="1"/>
  <c r="P24" i="1"/>
  <c r="P29" i="1"/>
  <c r="P27" i="1"/>
  <c r="P25" i="1"/>
  <c r="P33" i="1"/>
  <c r="P31" i="1"/>
  <c r="P36" i="1"/>
  <c r="P26" i="1"/>
  <c r="P38" i="1"/>
  <c r="P40" i="1"/>
  <c r="P42" i="1"/>
  <c r="P37" i="1"/>
  <c r="P43" i="1"/>
  <c r="P47" i="1"/>
  <c r="P57" i="1"/>
  <c r="P46" i="1"/>
  <c r="P50" i="1"/>
  <c r="P55" i="1"/>
  <c r="P49" i="1"/>
  <c r="P45" i="1"/>
  <c r="P51" i="1"/>
  <c r="P80" i="1"/>
  <c r="P48" i="1"/>
  <c r="P62" i="1"/>
  <c r="P52" i="1"/>
  <c r="P65" i="1"/>
  <c r="P61" i="1"/>
  <c r="P53" i="1"/>
  <c r="P59" i="1"/>
  <c r="P56" i="1"/>
  <c r="P74" i="1"/>
  <c r="P86" i="1"/>
  <c r="P75" i="1"/>
  <c r="P58" i="1"/>
  <c r="P60" i="1"/>
  <c r="P72" i="1"/>
  <c r="P81" i="1"/>
  <c r="P70" i="1"/>
  <c r="P67" i="1"/>
  <c r="P78" i="1"/>
  <c r="P76" i="1"/>
  <c r="P85" i="1"/>
  <c r="P68" i="1"/>
  <c r="P63" i="1"/>
  <c r="P79" i="1"/>
  <c r="P91" i="1"/>
  <c r="P69" i="1"/>
  <c r="P90" i="1"/>
  <c r="P84" i="1"/>
  <c r="P87" i="1"/>
  <c r="P83" i="1"/>
  <c r="P93" i="1"/>
  <c r="P113" i="1"/>
  <c r="P115" i="1"/>
  <c r="P95" i="1"/>
  <c r="P94" i="1"/>
  <c r="P92" i="1"/>
  <c r="P106" i="1"/>
  <c r="P98" i="1"/>
  <c r="P97" i="1"/>
  <c r="P100" i="1"/>
  <c r="P107" i="1"/>
  <c r="P120" i="1"/>
  <c r="P101" i="1"/>
  <c r="P96" i="1"/>
  <c r="P122" i="1"/>
  <c r="P102" i="1"/>
  <c r="P104" i="1"/>
  <c r="P105" i="1"/>
  <c r="P99" i="1"/>
  <c r="P89" i="1"/>
  <c r="P35" i="1"/>
  <c r="P117" i="1"/>
  <c r="P110" i="1"/>
  <c r="P121" i="1"/>
  <c r="P109" i="1"/>
  <c r="P125" i="1"/>
  <c r="P116" i="1"/>
  <c r="P138" i="1"/>
  <c r="P131" i="1"/>
  <c r="P124" i="1"/>
  <c r="P129" i="1"/>
  <c r="P130" i="1"/>
  <c r="P136" i="1"/>
  <c r="P128" i="1"/>
  <c r="P145" i="1"/>
  <c r="P140" i="1"/>
  <c r="P139" i="1"/>
  <c r="P132" i="1"/>
  <c r="P118" i="1"/>
  <c r="P155" i="1"/>
  <c r="P127" i="1"/>
  <c r="P137" i="1"/>
  <c r="P147" i="1"/>
  <c r="P141" i="1"/>
  <c r="P134" i="1"/>
  <c r="P144" i="1"/>
  <c r="P148" i="1"/>
  <c r="P151" i="1"/>
  <c r="P158" i="1"/>
  <c r="P154" i="1"/>
  <c r="P149" i="1"/>
  <c r="P143" i="1"/>
  <c r="P157" i="1"/>
  <c r="P156" i="1"/>
  <c r="P152" i="1"/>
  <c r="P133" i="1"/>
  <c r="P164" i="1"/>
  <c r="P150" i="1"/>
  <c r="P163" i="1"/>
  <c r="P165" i="1"/>
  <c r="P174" i="1"/>
  <c r="P162" i="1"/>
  <c r="P168" i="1"/>
  <c r="P167" i="1"/>
  <c r="P153" i="1"/>
  <c r="P161" i="1"/>
  <c r="P173" i="1"/>
  <c r="P159" i="1"/>
  <c r="P160" i="1"/>
  <c r="P171" i="1"/>
  <c r="P172" i="1"/>
  <c r="P166" i="1"/>
  <c r="P169" i="1"/>
  <c r="P175" i="1"/>
  <c r="P176" i="1"/>
  <c r="P88" i="1"/>
  <c r="P177" i="1"/>
  <c r="P142" i="1"/>
  <c r="P178" i="1"/>
  <c r="P146" i="1"/>
  <c r="P135" i="1"/>
  <c r="P170" i="1"/>
  <c r="P3" i="1"/>
  <c r="N156" i="1"/>
  <c r="N152" i="1"/>
  <c r="N133" i="1"/>
  <c r="N164" i="1"/>
  <c r="N150" i="1"/>
  <c r="N163" i="1"/>
  <c r="N165" i="1"/>
  <c r="N174" i="1"/>
  <c r="N162" i="1"/>
  <c r="N168" i="1"/>
  <c r="N167" i="1"/>
  <c r="N153" i="1"/>
  <c r="N161" i="1"/>
  <c r="N173" i="1"/>
  <c r="N159" i="1"/>
  <c r="N160" i="1"/>
  <c r="N171" i="1"/>
  <c r="N172" i="1"/>
  <c r="N166" i="1"/>
  <c r="N169" i="1"/>
  <c r="N175" i="1"/>
  <c r="N176" i="1"/>
  <c r="N177" i="1"/>
  <c r="N178" i="1"/>
  <c r="N124" i="1"/>
  <c r="N129" i="1"/>
  <c r="N130" i="1"/>
  <c r="N136" i="1"/>
  <c r="N128" i="1"/>
  <c r="N145" i="1"/>
  <c r="N140" i="1"/>
  <c r="N139" i="1"/>
  <c r="N132" i="1"/>
  <c r="N155" i="1"/>
  <c r="N127" i="1"/>
  <c r="N137" i="1"/>
  <c r="N147" i="1"/>
  <c r="N141" i="1"/>
  <c r="N134" i="1"/>
  <c r="N144" i="1"/>
  <c r="N148" i="1"/>
  <c r="N151" i="1"/>
  <c r="N158" i="1"/>
  <c r="N154" i="1"/>
  <c r="N149" i="1"/>
  <c r="N143" i="1"/>
  <c r="N157" i="1"/>
  <c r="N79" i="1"/>
  <c r="N91" i="1"/>
  <c r="N69" i="1"/>
  <c r="N90" i="1"/>
  <c r="N84" i="1"/>
  <c r="N87" i="1"/>
  <c r="N83" i="1"/>
  <c r="N93" i="1"/>
  <c r="N113" i="1"/>
  <c r="N115" i="1"/>
  <c r="N95" i="1"/>
  <c r="N106" i="1"/>
  <c r="N97" i="1"/>
  <c r="N107" i="1"/>
  <c r="N120" i="1"/>
  <c r="N96" i="1"/>
  <c r="N122" i="1"/>
  <c r="N104" i="1"/>
  <c r="N99" i="1"/>
  <c r="N89" i="1"/>
  <c r="N117" i="1"/>
  <c r="N110" i="1"/>
  <c r="N121" i="1"/>
  <c r="N109" i="1"/>
  <c r="N125" i="1"/>
  <c r="N116" i="1"/>
  <c r="N138" i="1"/>
  <c r="N131" i="1"/>
  <c r="N16" i="1"/>
  <c r="N19" i="1"/>
  <c r="N23" i="1"/>
  <c r="N18" i="1"/>
  <c r="N24" i="1"/>
  <c r="N29" i="1"/>
  <c r="N27" i="1"/>
  <c r="N25" i="1"/>
  <c r="N33" i="1"/>
  <c r="N31" i="1"/>
  <c r="N36" i="1"/>
  <c r="N26" i="1"/>
  <c r="N38" i="1"/>
  <c r="N40" i="1"/>
  <c r="N42" i="1"/>
  <c r="N37" i="1"/>
  <c r="N43" i="1"/>
  <c r="N47" i="1"/>
  <c r="N46" i="1"/>
  <c r="N50" i="1"/>
  <c r="N55" i="1"/>
  <c r="N49" i="1"/>
  <c r="N45" i="1"/>
  <c r="N51" i="1"/>
  <c r="N80" i="1"/>
  <c r="N48" i="1"/>
  <c r="N62" i="1"/>
  <c r="N52" i="1"/>
  <c r="N65" i="1"/>
  <c r="N61" i="1"/>
  <c r="N53" i="1"/>
  <c r="N59" i="1"/>
  <c r="N56" i="1"/>
  <c r="N74" i="1"/>
  <c r="N86" i="1"/>
  <c r="N75" i="1"/>
  <c r="N58" i="1"/>
  <c r="N60" i="1"/>
  <c r="N72" i="1"/>
  <c r="N81" i="1"/>
  <c r="N70" i="1"/>
  <c r="N67" i="1"/>
  <c r="N78" i="1"/>
  <c r="N76" i="1"/>
  <c r="N85" i="1"/>
  <c r="N68" i="1"/>
  <c r="N63" i="1"/>
  <c r="N2" i="1"/>
  <c r="N4" i="1"/>
  <c r="N7" i="1"/>
  <c r="N10" i="1"/>
  <c r="N8" i="1"/>
  <c r="N5" i="1"/>
  <c r="N9" i="1"/>
  <c r="N6" i="1"/>
  <c r="N12" i="1"/>
  <c r="N13" i="1"/>
  <c r="N15" i="1"/>
  <c r="N17" i="1"/>
  <c r="N14" i="1"/>
  <c r="N21" i="1"/>
  <c r="Q3" i="1"/>
  <c r="H170" i="1"/>
  <c r="O170" i="1" s="1"/>
  <c r="H80" i="1"/>
  <c r="O80" i="1" s="1"/>
  <c r="H175" i="1"/>
  <c r="O175" i="1" s="1"/>
  <c r="H146" i="1"/>
  <c r="O146" i="1" s="1"/>
  <c r="H35" i="1"/>
  <c r="O35" i="1" s="1"/>
  <c r="H137" i="1"/>
  <c r="O137" i="1" s="1"/>
  <c r="H118" i="1"/>
  <c r="H105" i="1"/>
  <c r="H140" i="1"/>
  <c r="O140" i="1" s="1"/>
  <c r="H130" i="1"/>
  <c r="O130" i="1" s="1"/>
  <c r="H136" i="1"/>
  <c r="O136" i="1" s="1"/>
  <c r="H125" i="1"/>
  <c r="O125" i="1" s="1"/>
  <c r="H106" i="1"/>
  <c r="O106" i="1" s="1"/>
  <c r="H172" i="1"/>
  <c r="O172" i="1" s="1"/>
  <c r="H102" i="1"/>
  <c r="H94" i="1"/>
  <c r="H85" i="1"/>
  <c r="O85" i="1" s="1"/>
  <c r="H6" i="1"/>
  <c r="O6" i="1" s="1"/>
  <c r="H131" i="1"/>
  <c r="O131" i="1" s="1"/>
  <c r="H142" i="1"/>
  <c r="O142" i="1" s="1"/>
  <c r="H5" i="1"/>
  <c r="O5" i="1" s="1"/>
  <c r="H89" i="1"/>
  <c r="O89" i="1" s="1"/>
  <c r="H7" i="1"/>
  <c r="O7" i="1" s="1"/>
  <c r="H28" i="1"/>
  <c r="H18" i="1"/>
  <c r="O18" i="1" s="1"/>
  <c r="H57" i="1"/>
  <c r="H68" i="1"/>
  <c r="O68" i="1" s="1"/>
  <c r="H138" i="1"/>
  <c r="O138" i="1" s="1"/>
  <c r="H113" i="1"/>
  <c r="O113" i="1" s="1"/>
  <c r="H90" i="1"/>
  <c r="O90" i="1" s="1"/>
  <c r="H104" i="1"/>
  <c r="O104" i="1" s="1"/>
  <c r="H60" i="1"/>
  <c r="O60" i="1" s="1"/>
  <c r="H37" i="1"/>
  <c r="O37" i="1" s="1"/>
  <c r="H99" i="1"/>
  <c r="O99" i="1" s="1"/>
  <c r="H124" i="1"/>
  <c r="O124" i="1" s="1"/>
  <c r="H160" i="1"/>
  <c r="O160" i="1" s="1"/>
  <c r="H84" i="1"/>
  <c r="O84" i="1" s="1"/>
  <c r="H69" i="1"/>
  <c r="O69" i="1" s="1"/>
  <c r="H100" i="1"/>
  <c r="H98" i="1"/>
  <c r="H101" i="1"/>
  <c r="H92" i="1"/>
  <c r="H93" i="1"/>
  <c r="O93" i="1" s="1"/>
  <c r="H115" i="1"/>
  <c r="O115" i="1" s="1"/>
  <c r="H176" i="1"/>
  <c r="O176" i="1" s="1"/>
  <c r="H97" i="1"/>
  <c r="O97" i="1" s="1"/>
  <c r="H10" i="1"/>
  <c r="O10" i="1" s="1"/>
  <c r="H173" i="1"/>
  <c r="O173" i="1" s="1"/>
  <c r="H152" i="1"/>
  <c r="O152" i="1" s="1"/>
  <c r="H128" i="1"/>
  <c r="O128" i="1" s="1"/>
  <c r="H156" i="1"/>
  <c r="O156" i="1" s="1"/>
  <c r="H147" i="1"/>
  <c r="O147" i="1" s="1"/>
  <c r="H165" i="1"/>
  <c r="O165" i="1" s="1"/>
  <c r="H164" i="1"/>
  <c r="O164" i="1" s="1"/>
  <c r="H139" i="1"/>
  <c r="O139" i="1" s="1"/>
  <c r="H157" i="1"/>
  <c r="O157" i="1" s="1"/>
  <c r="H149" i="1"/>
  <c r="O149" i="1" s="1"/>
  <c r="H168" i="1"/>
  <c r="O168" i="1" s="1"/>
  <c r="H154" i="1"/>
  <c r="O154" i="1" s="1"/>
  <c r="H163" i="1"/>
  <c r="O163" i="1" s="1"/>
  <c r="H148" i="1"/>
  <c r="O148" i="1" s="1"/>
  <c r="H167" i="1"/>
  <c r="O167" i="1" s="1"/>
  <c r="H87" i="1"/>
  <c r="O87" i="1" s="1"/>
  <c r="H59" i="1"/>
  <c r="O59" i="1" s="1"/>
  <c r="H72" i="1"/>
  <c r="O72" i="1" s="1"/>
  <c r="H79" i="1"/>
  <c r="O79" i="1" s="1"/>
  <c r="H48" i="1"/>
  <c r="O48" i="1" s="1"/>
  <c r="H19" i="1"/>
  <c r="O19" i="1" s="1"/>
  <c r="H46" i="1"/>
  <c r="O46" i="1" s="1"/>
  <c r="H36" i="1"/>
  <c r="O36" i="1" s="1"/>
  <c r="H75" i="1"/>
  <c r="O75" i="1" s="1"/>
  <c r="H74" i="1"/>
  <c r="O74" i="1" s="1"/>
  <c r="H67" i="1"/>
  <c r="O67" i="1" s="1"/>
  <c r="H78" i="1"/>
  <c r="O78" i="1" s="1"/>
  <c r="H76" i="1"/>
  <c r="O76" i="1" s="1"/>
  <c r="H117" i="1"/>
  <c r="O117" i="1" s="1"/>
  <c r="H31" i="1"/>
  <c r="O31" i="1" s="1"/>
  <c r="H16" i="1"/>
  <c r="O16" i="1" s="1"/>
  <c r="H53" i="1"/>
  <c r="O53" i="1" s="1"/>
  <c r="H127" i="1"/>
  <c r="O127" i="1" s="1"/>
  <c r="H70" i="1"/>
  <c r="O70" i="1" s="1"/>
  <c r="H55" i="1"/>
  <c r="O55" i="1" s="1"/>
  <c r="H65" i="1"/>
  <c r="O65" i="1" s="1"/>
  <c r="H50" i="1"/>
  <c r="O50" i="1" s="1"/>
  <c r="H24" i="1"/>
  <c r="O24" i="1" s="1"/>
  <c r="H61" i="1"/>
  <c r="O61" i="1" s="1"/>
  <c r="H38" i="1"/>
  <c r="O38" i="1" s="1"/>
  <c r="H51" i="1"/>
  <c r="O51" i="1" s="1"/>
  <c r="H14" i="1"/>
  <c r="O14" i="1" s="1"/>
  <c r="H158" i="1"/>
  <c r="O158" i="1" s="1"/>
  <c r="H177" i="1"/>
  <c r="O177" i="1" s="1"/>
  <c r="H129" i="1"/>
  <c r="O129" i="1" s="1"/>
  <c r="H81" i="1"/>
  <c r="O81" i="1" s="1"/>
  <c r="H174" i="1" a="1"/>
  <c r="H108" i="1" a="1"/>
  <c r="H47" i="1" a="1"/>
  <c r="H9" i="1" a="1"/>
  <c r="H86" i="1" a="1"/>
  <c r="H63" i="1" a="1"/>
  <c r="H145" i="1" a="1"/>
  <c r="H49" i="1" a="1"/>
  <c r="H3" i="1" a="1"/>
  <c r="H169" i="1" a="1"/>
  <c r="H34" i="1" a="1"/>
  <c r="H66" i="1" a="1"/>
  <c r="H4" i="1" a="1"/>
  <c r="H144" i="1" a="1"/>
  <c r="H110" i="1" a="1"/>
  <c r="H88" i="1" a="1"/>
  <c r="H166" i="1" a="1"/>
  <c r="H62" i="1" a="1"/>
  <c r="H95" i="1" a="1"/>
  <c r="H77" i="1" a="1"/>
  <c r="H20" i="1" a="1"/>
  <c r="H96" i="1" a="1"/>
  <c r="H120" i="1" a="1"/>
  <c r="H162" i="1" a="1"/>
  <c r="H121" i="1" a="1"/>
  <c r="H43" i="1" a="1"/>
  <c r="H56" i="1" a="1"/>
  <c r="H83" i="1" a="1"/>
  <c r="H171" i="1" a="1"/>
  <c r="H132" i="1" a="1"/>
  <c r="H71" i="1" a="1"/>
  <c r="H82" i="1" a="1"/>
  <c r="H54" i="1" a="1"/>
  <c r="H44" i="1" a="1"/>
  <c r="H11" i="1" a="1"/>
  <c r="H159" i="1" a="1"/>
  <c r="H26" i="1" a="1"/>
  <c r="H23" i="1" a="1"/>
  <c r="H109" i="1" a="1"/>
  <c r="H143" i="1" a="1"/>
  <c r="H42" i="1" a="1"/>
  <c r="H153" i="1" a="1"/>
  <c r="H161" i="1" a="1"/>
  <c r="H17" i="1" a="1"/>
  <c r="H21" i="1" a="1"/>
  <c r="H111" i="1" a="1"/>
  <c r="H126" i="1" a="1"/>
  <c r="H58" i="1" a="1"/>
  <c r="H133" i="1" a="1"/>
  <c r="H40" i="1" a="1"/>
  <c r="H2" i="1" a="1"/>
  <c r="H141" i="1" a="1"/>
  <c r="H178" i="1" a="1"/>
  <c r="H13" i="1" a="1"/>
  <c r="H15" i="1" a="1"/>
  <c r="H123" i="1" a="1"/>
  <c r="H45" i="1" a="1"/>
  <c r="H8" i="1" a="1"/>
  <c r="H25" i="1" a="1"/>
  <c r="H150" i="1" a="1"/>
  <c r="H116" i="1" a="1"/>
  <c r="H151" i="1" a="1"/>
  <c r="H155" i="1" a="1"/>
  <c r="H135" i="1" a="1"/>
  <c r="H103" i="1" a="1"/>
  <c r="H107" i="1" a="1"/>
  <c r="H91" i="1" a="1"/>
  <c r="H52" i="1" a="1"/>
  <c r="H12" i="1" a="1"/>
  <c r="H134" i="1" a="1"/>
  <c r="H27" i="1" a="1"/>
  <c r="H29" i="1" a="1"/>
  <c r="H33" i="1" a="1"/>
  <c r="H122" i="1" a="1"/>
  <c r="H174" i="1" l="1"/>
  <c r="H111" i="1"/>
  <c r="H126" i="1"/>
  <c r="O126" i="1" s="1"/>
  <c r="H123" i="1"/>
  <c r="O123" i="1" s="1"/>
  <c r="H103" i="1"/>
  <c r="O103" i="1" s="1"/>
  <c r="H108" i="1"/>
  <c r="O108" i="1" s="1"/>
  <c r="H34" i="1"/>
  <c r="O34" i="1" s="1"/>
  <c r="H66" i="1"/>
  <c r="O66" i="1" s="1"/>
  <c r="H77" i="1"/>
  <c r="O77" i="1" s="1"/>
  <c r="H20" i="1"/>
  <c r="O20" i="1" s="1"/>
  <c r="X8" i="1"/>
  <c r="Y8" i="1"/>
  <c r="V8" i="1"/>
  <c r="H71" i="1"/>
  <c r="O71" i="1" s="1"/>
  <c r="H82" i="1"/>
  <c r="O82" i="1" s="1"/>
  <c r="H54" i="1"/>
  <c r="O54" i="1" s="1"/>
  <c r="H44" i="1"/>
  <c r="O44" i="1" s="1"/>
  <c r="H11" i="1"/>
  <c r="O11" i="1" s="1"/>
  <c r="Y5" i="1"/>
  <c r="H96" i="1"/>
  <c r="O96" i="1" s="1"/>
  <c r="H135" i="1"/>
  <c r="O135" i="1" s="1"/>
  <c r="H109" i="1"/>
  <c r="O109" i="1" s="1"/>
  <c r="H110" i="1"/>
  <c r="O110" i="1" s="1"/>
  <c r="H40" i="1"/>
  <c r="O40" i="1" s="1"/>
  <c r="H83" i="1"/>
  <c r="O83" i="1" s="1"/>
  <c r="H58" i="1"/>
  <c r="O58" i="1" s="1"/>
  <c r="H88" i="1"/>
  <c r="O88" i="1" s="1"/>
  <c r="H49" i="1"/>
  <c r="O49" i="1" s="1"/>
  <c r="H56" i="1"/>
  <c r="O56" i="1" s="1"/>
  <c r="H43" i="1"/>
  <c r="O43" i="1" s="1"/>
  <c r="H178" i="1"/>
  <c r="O178" i="1" s="1"/>
  <c r="H116" i="1"/>
  <c r="O116" i="1" s="1"/>
  <c r="H133" i="1"/>
  <c r="O133" i="1" s="1"/>
  <c r="H63" i="1"/>
  <c r="O63" i="1" s="1"/>
  <c r="X5" i="1"/>
  <c r="O174" i="1"/>
  <c r="H107" i="1"/>
  <c r="O107" i="1" s="1"/>
  <c r="H95" i="1"/>
  <c r="O95" i="1" s="1"/>
  <c r="H150" i="1"/>
  <c r="O150" i="1" s="1"/>
  <c r="H12" i="1"/>
  <c r="O12" i="1" s="1"/>
  <c r="H153" i="1"/>
  <c r="O153" i="1" s="1"/>
  <c r="H134" i="1"/>
  <c r="O134" i="1" s="1"/>
  <c r="H121" i="1"/>
  <c r="O121" i="1" s="1"/>
  <c r="H120" i="1"/>
  <c r="O120" i="1" s="1"/>
  <c r="H162" i="1"/>
  <c r="O162" i="1" s="1"/>
  <c r="H144" i="1"/>
  <c r="O144" i="1" s="1"/>
  <c r="H161" i="1"/>
  <c r="O161" i="1" s="1"/>
  <c r="H9" i="1"/>
  <c r="O9" i="1" s="1"/>
  <c r="H141" i="1"/>
  <c r="O141" i="1" s="1"/>
  <c r="H171" i="1"/>
  <c r="O171" i="1" s="1"/>
  <c r="H47" i="1"/>
  <c r="O47" i="1" s="1"/>
  <c r="H151" i="1"/>
  <c r="O151" i="1" s="1"/>
  <c r="H86" i="1"/>
  <c r="O86" i="1" s="1"/>
  <c r="H132" i="1"/>
  <c r="O132" i="1" s="1"/>
  <c r="H159" i="1"/>
  <c r="O159" i="1" s="1"/>
  <c r="H25" i="1"/>
  <c r="O25" i="1" s="1"/>
  <c r="H143" i="1"/>
  <c r="O143" i="1" s="1"/>
  <c r="H122" i="1"/>
  <c r="O122" i="1" s="1"/>
  <c r="H169" i="1"/>
  <c r="O169" i="1" s="1"/>
  <c r="H13" i="1"/>
  <c r="O13" i="1" s="1"/>
  <c r="H145" i="1"/>
  <c r="O145" i="1" s="1"/>
  <c r="H155" i="1"/>
  <c r="O155" i="1" s="1"/>
  <c r="H166" i="1"/>
  <c r="O166" i="1" s="1"/>
  <c r="H33" i="1"/>
  <c r="O33" i="1" s="1"/>
  <c r="H91" i="1"/>
  <c r="O91" i="1" s="1"/>
  <c r="H27" i="1"/>
  <c r="O27" i="1" s="1"/>
  <c r="H42" i="1"/>
  <c r="O42" i="1" s="1"/>
  <c r="H29" i="1"/>
  <c r="O29" i="1" s="1"/>
  <c r="H62" i="1"/>
  <c r="O62" i="1" s="1"/>
  <c r="H8" i="1"/>
  <c r="O8" i="1" s="1"/>
  <c r="H21" i="1"/>
  <c r="O21" i="1" s="1"/>
  <c r="H26" i="1"/>
  <c r="O26" i="1" s="1"/>
  <c r="H4" i="1"/>
  <c r="O4" i="1" s="1"/>
  <c r="H3" i="1"/>
  <c r="O3" i="1" s="1"/>
  <c r="H2" i="1"/>
  <c r="O2" i="1" s="1"/>
  <c r="H52" i="1"/>
  <c r="O52" i="1" s="1"/>
  <c r="H17" i="1"/>
  <c r="O17" i="1" s="1"/>
  <c r="H45" i="1"/>
  <c r="O45" i="1" s="1"/>
  <c r="H15" i="1"/>
  <c r="O15" i="1" s="1"/>
  <c r="H23" i="1"/>
  <c r="O23" i="1" s="1"/>
  <c r="W8" i="1" l="1"/>
  <c r="R2" i="1" s="1"/>
  <c r="W5" i="1"/>
  <c r="V5" i="1"/>
  <c r="R64" i="1" l="1"/>
  <c r="R41" i="1"/>
  <c r="R32" i="1"/>
  <c r="R30" i="1"/>
  <c r="R119" i="1"/>
  <c r="R114" i="1"/>
  <c r="R73" i="1"/>
  <c r="R39" i="1"/>
  <c r="R22" i="1"/>
  <c r="R112" i="1"/>
  <c r="R111" i="1"/>
  <c r="R126" i="1"/>
  <c r="R123" i="1"/>
  <c r="R103" i="1"/>
  <c r="R108" i="1"/>
  <c r="R34" i="1"/>
  <c r="R66" i="1"/>
  <c r="R77" i="1"/>
  <c r="R20" i="1"/>
  <c r="R88" i="1"/>
  <c r="R155" i="1"/>
  <c r="R169" i="1"/>
  <c r="R47" i="1"/>
  <c r="R144" i="1"/>
  <c r="R40" i="1"/>
  <c r="R150" i="1"/>
  <c r="R12" i="1"/>
  <c r="R9" i="1"/>
  <c r="R159" i="1"/>
  <c r="R82" i="1"/>
  <c r="R25" i="1"/>
  <c r="R110" i="1"/>
  <c r="R44" i="1"/>
  <c r="R135" i="1"/>
  <c r="R52" i="1"/>
  <c r="R71" i="1"/>
  <c r="R23" i="1"/>
  <c r="R45" i="1"/>
  <c r="R151" i="1"/>
  <c r="R107" i="1"/>
  <c r="R83" i="1"/>
  <c r="R33" i="1"/>
  <c r="R49" i="1"/>
  <c r="R133" i="1"/>
  <c r="R3" i="1"/>
  <c r="R11" i="1"/>
  <c r="R62" i="1"/>
  <c r="R153" i="1"/>
  <c r="R42" i="1"/>
  <c r="R96" i="1"/>
  <c r="R141" i="1"/>
  <c r="R29" i="1"/>
  <c r="R15" i="1"/>
  <c r="R63" i="1"/>
  <c r="R17" i="1"/>
  <c r="R13" i="1"/>
  <c r="R43" i="1"/>
  <c r="R4" i="1"/>
  <c r="R26" i="1"/>
  <c r="R56" i="1"/>
  <c r="R178" i="1"/>
  <c r="R122" i="1"/>
  <c r="R21" i="1"/>
  <c r="R171" i="1"/>
  <c r="R109" i="1"/>
  <c r="R58" i="1"/>
  <c r="R162" i="1"/>
  <c r="R86" i="1"/>
  <c r="R174" i="1"/>
  <c r="R91" i="1"/>
  <c r="R161" i="1"/>
  <c r="R166" i="1"/>
  <c r="R120" i="1"/>
  <c r="R27" i="1"/>
  <c r="R95" i="1"/>
  <c r="R134" i="1"/>
  <c r="R54" i="1"/>
  <c r="R143" i="1"/>
  <c r="R132" i="1"/>
  <c r="R65" i="1"/>
  <c r="R93" i="1"/>
  <c r="R142" i="1"/>
  <c r="R158" i="1"/>
  <c r="R19" i="1"/>
  <c r="R55" i="1"/>
  <c r="R98" i="1"/>
  <c r="R131" i="1"/>
  <c r="R164" i="1"/>
  <c r="R5" i="1"/>
  <c r="R79" i="1"/>
  <c r="R138" i="1"/>
  <c r="R146" i="1"/>
  <c r="R167" i="1"/>
  <c r="R6" i="1"/>
  <c r="R24" i="1"/>
  <c r="R46" i="1"/>
  <c r="R69" i="1"/>
  <c r="R78" i="1"/>
  <c r="R100" i="1"/>
  <c r="R125" i="1"/>
  <c r="R140" i="1"/>
  <c r="R165" i="1"/>
  <c r="R7" i="1"/>
  <c r="R61" i="1"/>
  <c r="R101" i="1"/>
  <c r="R128" i="1"/>
  <c r="R168" i="1"/>
  <c r="R35" i="1"/>
  <c r="R57" i="1"/>
  <c r="R80" i="1"/>
  <c r="R102" i="1"/>
  <c r="R130" i="1"/>
  <c r="R170" i="1"/>
  <c r="R68" i="1"/>
  <c r="R74" i="1"/>
  <c r="R97" i="1"/>
  <c r="R152" i="1"/>
  <c r="R172" i="1"/>
  <c r="R139" i="1"/>
  <c r="R10" i="1"/>
  <c r="R36" i="1"/>
  <c r="R48" i="1"/>
  <c r="R67" i="1"/>
  <c r="R84" i="1"/>
  <c r="R105" i="1"/>
  <c r="R137" i="1"/>
  <c r="R149" i="1"/>
  <c r="R173" i="1"/>
  <c r="R154" i="1"/>
  <c r="R50" i="1"/>
  <c r="R70" i="1"/>
  <c r="R85" i="1"/>
  <c r="R117" i="1"/>
  <c r="R147" i="1"/>
  <c r="R118" i="1"/>
  <c r="R31" i="1"/>
  <c r="R53" i="1"/>
  <c r="R87" i="1"/>
  <c r="R99" i="1"/>
  <c r="R177" i="1"/>
  <c r="R16" i="1"/>
  <c r="R136" i="1"/>
  <c r="R160" i="1"/>
  <c r="R175" i="1"/>
  <c r="R72" i="1"/>
  <c r="R37" i="1"/>
  <c r="R89" i="1"/>
  <c r="R92" i="1"/>
  <c r="R115" i="1"/>
  <c r="R148" i="1"/>
  <c r="R176" i="1"/>
  <c r="R60" i="1"/>
  <c r="R76" i="1"/>
  <c r="R90" i="1"/>
  <c r="R113" i="1"/>
  <c r="R156" i="1"/>
  <c r="R124" i="1"/>
  <c r="R14" i="1"/>
  <c r="R38" i="1"/>
  <c r="R59" i="1"/>
  <c r="R75" i="1"/>
  <c r="R94" i="1"/>
  <c r="R106" i="1"/>
  <c r="R127" i="1"/>
  <c r="R157" i="1"/>
  <c r="R28" i="1"/>
  <c r="R51" i="1"/>
  <c r="R81" i="1"/>
  <c r="R104" i="1"/>
  <c r="R129" i="1"/>
  <c r="R163" i="1"/>
  <c r="R18" i="1"/>
  <c r="R116" i="1"/>
  <c r="R145" i="1"/>
  <c r="R8" i="1"/>
  <c r="R121" i="1"/>
  <c r="Z5" i="1" l="1"/>
  <c r="Z8" i="1"/>
  <c r="T30" i="1" s="1"/>
  <c r="S64" i="1" l="1"/>
  <c r="T64" i="1"/>
  <c r="T41" i="1"/>
  <c r="S41" i="1"/>
  <c r="T32" i="1"/>
  <c r="S32" i="1"/>
  <c r="S30" i="1"/>
  <c r="U30" i="1" s="1"/>
  <c r="S22" i="1"/>
  <c r="T119" i="1"/>
  <c r="S119" i="1"/>
  <c r="T114" i="1"/>
  <c r="S114" i="1"/>
  <c r="T73" i="1"/>
  <c r="S73" i="1"/>
  <c r="T39" i="1"/>
  <c r="S39" i="1"/>
  <c r="T22" i="1"/>
  <c r="T20" i="1"/>
  <c r="T112" i="1"/>
  <c r="S112" i="1"/>
  <c r="T111" i="1"/>
  <c r="S111" i="1"/>
  <c r="T126" i="1"/>
  <c r="S126" i="1"/>
  <c r="S123" i="1"/>
  <c r="T123" i="1"/>
  <c r="T103" i="1"/>
  <c r="S103" i="1"/>
  <c r="T108" i="1"/>
  <c r="S108" i="1"/>
  <c r="T34" i="1"/>
  <c r="S34" i="1"/>
  <c r="S66" i="1"/>
  <c r="T66" i="1"/>
  <c r="T77" i="1"/>
  <c r="S77" i="1"/>
  <c r="S20" i="1"/>
  <c r="T140" i="1"/>
  <c r="S2" i="1"/>
  <c r="S107" i="1"/>
  <c r="S57" i="1"/>
  <c r="S102" i="1"/>
  <c r="S13" i="1"/>
  <c r="S124" i="1"/>
  <c r="S149" i="1"/>
  <c r="S88" i="1"/>
  <c r="S56" i="1"/>
  <c r="S75" i="1"/>
  <c r="S160" i="1"/>
  <c r="S145" i="1"/>
  <c r="S164" i="1"/>
  <c r="S82" i="1"/>
  <c r="S170" i="1"/>
  <c r="S53" i="1"/>
  <c r="S146" i="1"/>
  <c r="S11" i="1"/>
  <c r="S110" i="1"/>
  <c r="S9" i="1"/>
  <c r="S101" i="1"/>
  <c r="S17" i="1"/>
  <c r="S154" i="1"/>
  <c r="S35" i="1"/>
  <c r="S122" i="1"/>
  <c r="S153" i="1"/>
  <c r="S161" i="1"/>
  <c r="S12" i="1"/>
  <c r="S84" i="1"/>
  <c r="S143" i="1"/>
  <c r="S171" i="1"/>
  <c r="S5" i="1"/>
  <c r="S152" i="1"/>
  <c r="S47" i="1"/>
  <c r="S19" i="1"/>
  <c r="S105" i="1"/>
  <c r="S158" i="1"/>
  <c r="S169" i="1"/>
  <c r="S131" i="1"/>
  <c r="S60" i="1"/>
  <c r="S90" i="1"/>
  <c r="S49" i="1"/>
  <c r="S177" i="1"/>
  <c r="S6" i="1"/>
  <c r="S65" i="1"/>
  <c r="S109" i="1"/>
  <c r="S87" i="1"/>
  <c r="S151" i="1"/>
  <c r="S104" i="1"/>
  <c r="S74" i="1"/>
  <c r="S92" i="1"/>
  <c r="S45" i="1"/>
  <c r="S7" i="1"/>
  <c r="S81" i="1"/>
  <c r="S113" i="1"/>
  <c r="S26" i="1"/>
  <c r="S14" i="1"/>
  <c r="S80" i="1"/>
  <c r="S46" i="1"/>
  <c r="S71" i="1"/>
  <c r="S36" i="1"/>
  <c r="S129" i="1"/>
  <c r="S16" i="1"/>
  <c r="S95" i="1"/>
  <c r="S42" i="1"/>
  <c r="S44" i="1"/>
  <c r="S130" i="1"/>
  <c r="S133" i="1"/>
  <c r="S38" i="1"/>
  <c r="S156" i="1"/>
  <c r="S50" i="1"/>
  <c r="S138" i="1"/>
  <c r="S142" i="1"/>
  <c r="S135" i="1"/>
  <c r="S173" i="1"/>
  <c r="S120" i="1"/>
  <c r="S163" i="1"/>
  <c r="S162" i="1"/>
  <c r="S97" i="1"/>
  <c r="S72" i="1"/>
  <c r="S137" i="1"/>
  <c r="S150" i="1"/>
  <c r="S168" i="1"/>
  <c r="S159" i="1"/>
  <c r="S25" i="1"/>
  <c r="S175" i="1"/>
  <c r="S55" i="1"/>
  <c r="S134" i="1"/>
  <c r="S125" i="1"/>
  <c r="S94" i="1"/>
  <c r="S139" i="1"/>
  <c r="S155" i="1"/>
  <c r="S51" i="1"/>
  <c r="S69" i="1"/>
  <c r="S33" i="1"/>
  <c r="S67" i="1"/>
  <c r="S3" i="1"/>
  <c r="S62" i="1"/>
  <c r="S59" i="1"/>
  <c r="S140" i="1"/>
  <c r="S78" i="1"/>
  <c r="S52" i="1"/>
  <c r="S61" i="1"/>
  <c r="S76" i="1"/>
  <c r="S85" i="1"/>
  <c r="S28" i="1"/>
  <c r="S89" i="1"/>
  <c r="S91" i="1"/>
  <c r="S98" i="1"/>
  <c r="S127" i="1"/>
  <c r="S23" i="1"/>
  <c r="S172" i="1"/>
  <c r="S8" i="1"/>
  <c r="S40" i="1"/>
  <c r="S4" i="1"/>
  <c r="S99" i="1"/>
  <c r="S178" i="1"/>
  <c r="S21" i="1"/>
  <c r="S121" i="1"/>
  <c r="S48" i="1"/>
  <c r="S29" i="1"/>
  <c r="S117" i="1"/>
  <c r="S115" i="1"/>
  <c r="S10" i="1"/>
  <c r="S100" i="1"/>
  <c r="S63" i="1"/>
  <c r="S136" i="1"/>
  <c r="S106" i="1"/>
  <c r="S176" i="1"/>
  <c r="S165" i="1"/>
  <c r="S157" i="1"/>
  <c r="S116" i="1"/>
  <c r="S15" i="1"/>
  <c r="S147" i="1"/>
  <c r="S68" i="1"/>
  <c r="S83" i="1"/>
  <c r="S27" i="1"/>
  <c r="S18" i="1"/>
  <c r="S54" i="1"/>
  <c r="S132" i="1"/>
  <c r="S93" i="1"/>
  <c r="S128" i="1"/>
  <c r="S166" i="1"/>
  <c r="S86" i="1"/>
  <c r="S141" i="1"/>
  <c r="S31" i="1"/>
  <c r="S70" i="1"/>
  <c r="S118" i="1"/>
  <c r="S58" i="1"/>
  <c r="S174" i="1"/>
  <c r="S148" i="1"/>
  <c r="S144" i="1"/>
  <c r="S43" i="1"/>
  <c r="S79" i="1"/>
  <c r="S96" i="1"/>
  <c r="S167" i="1"/>
  <c r="S24" i="1"/>
  <c r="S37" i="1"/>
  <c r="T45" i="1"/>
  <c r="T97" i="1"/>
  <c r="T40" i="1"/>
  <c r="T88" i="1"/>
  <c r="T132" i="1"/>
  <c r="T85" i="1"/>
  <c r="T151" i="1"/>
  <c r="T92" i="1"/>
  <c r="T178" i="1"/>
  <c r="T3" i="1"/>
  <c r="T166" i="1"/>
  <c r="T49" i="1"/>
  <c r="T72" i="1"/>
  <c r="T58" i="1"/>
  <c r="T104" i="1"/>
  <c r="T38" i="1"/>
  <c r="T176" i="1"/>
  <c r="T46" i="1"/>
  <c r="T93" i="1"/>
  <c r="T82" i="1"/>
  <c r="T74" i="1"/>
  <c r="T128" i="1"/>
  <c r="T168" i="1"/>
  <c r="T12" i="1"/>
  <c r="T120" i="1"/>
  <c r="T150" i="1"/>
  <c r="T116" i="1"/>
  <c r="T163" i="1"/>
  <c r="T59" i="1"/>
  <c r="T37" i="1"/>
  <c r="T129" i="1"/>
  <c r="T156" i="1"/>
  <c r="T24" i="1"/>
  <c r="T9" i="1"/>
  <c r="T14" i="1"/>
  <c r="T8" i="1"/>
  <c r="T95" i="1"/>
  <c r="T90" i="1"/>
  <c r="T43" i="1"/>
  <c r="T127" i="1"/>
  <c r="T98" i="1"/>
  <c r="T173" i="1"/>
  <c r="T57" i="1"/>
  <c r="T131" i="1"/>
  <c r="T107" i="1"/>
  <c r="T48" i="1"/>
  <c r="T26" i="1"/>
  <c r="T102" i="1"/>
  <c r="T42" i="1"/>
  <c r="T5" i="1"/>
  <c r="T86" i="1"/>
  <c r="T154" i="1"/>
  <c r="T15" i="1"/>
  <c r="T69" i="1"/>
  <c r="T169" i="1"/>
  <c r="T75" i="1"/>
  <c r="T99" i="1"/>
  <c r="T19" i="1"/>
  <c r="T60" i="1"/>
  <c r="T68" i="1"/>
  <c r="T174" i="1"/>
  <c r="T135" i="1"/>
  <c r="T7" i="1"/>
  <c r="T21" i="1"/>
  <c r="T29" i="1"/>
  <c r="T55" i="1"/>
  <c r="T89" i="1"/>
  <c r="T109" i="1"/>
  <c r="T161" i="1"/>
  <c r="T147" i="1"/>
  <c r="T31" i="1"/>
  <c r="T170" i="1"/>
  <c r="T143" i="1"/>
  <c r="T44" i="1"/>
  <c r="T130" i="1"/>
  <c r="T56" i="1"/>
  <c r="T177" i="1"/>
  <c r="T65" i="1"/>
  <c r="T152" i="1"/>
  <c r="T17" i="1"/>
  <c r="T171" i="1"/>
  <c r="T62" i="1"/>
  <c r="T81" i="1"/>
  <c r="T47" i="1"/>
  <c r="T23" i="1"/>
  <c r="T137" i="1"/>
  <c r="T84" i="1"/>
  <c r="T80" i="1"/>
  <c r="T61" i="1"/>
  <c r="T96" i="1"/>
  <c r="T35" i="1"/>
  <c r="T76" i="1"/>
  <c r="T79" i="1"/>
  <c r="T87" i="1"/>
  <c r="T100" i="1"/>
  <c r="T28" i="1"/>
  <c r="T71" i="1"/>
  <c r="T2" i="1"/>
  <c r="T50" i="1"/>
  <c r="T4" i="1"/>
  <c r="T36" i="1"/>
  <c r="T54" i="1"/>
  <c r="T165" i="1"/>
  <c r="T78" i="1"/>
  <c r="T18" i="1"/>
  <c r="T158" i="1"/>
  <c r="T141" i="1"/>
  <c r="T164" i="1"/>
  <c r="T160" i="1"/>
  <c r="T13" i="1"/>
  <c r="T134" i="1"/>
  <c r="T52" i="1"/>
  <c r="T159" i="1"/>
  <c r="T124" i="1"/>
  <c r="T94" i="1"/>
  <c r="T175" i="1"/>
  <c r="T139" i="1"/>
  <c r="T27" i="1"/>
  <c r="T118" i="1"/>
  <c r="T121" i="1"/>
  <c r="T63" i="1"/>
  <c r="T153" i="1"/>
  <c r="T101" i="1"/>
  <c r="T144" i="1"/>
  <c r="T25" i="1"/>
  <c r="T149" i="1"/>
  <c r="T110" i="1"/>
  <c r="T133" i="1"/>
  <c r="T83" i="1"/>
  <c r="T162" i="1"/>
  <c r="T10" i="1"/>
  <c r="T11" i="1"/>
  <c r="T145" i="1"/>
  <c r="T106" i="1"/>
  <c r="T142" i="1"/>
  <c r="T136" i="1"/>
  <c r="T6" i="1"/>
  <c r="T117" i="1"/>
  <c r="T146" i="1"/>
  <c r="T16" i="1"/>
  <c r="T122" i="1"/>
  <c r="T138" i="1"/>
  <c r="T148" i="1"/>
  <c r="T70" i="1"/>
  <c r="T113" i="1"/>
  <c r="T51" i="1"/>
  <c r="T155" i="1"/>
  <c r="T172" i="1"/>
  <c r="T53" i="1"/>
  <c r="T157" i="1"/>
  <c r="T105" i="1"/>
  <c r="T167" i="1"/>
  <c r="T91" i="1"/>
  <c r="T115" i="1"/>
  <c r="T67" i="1"/>
  <c r="T125" i="1"/>
  <c r="T33" i="1"/>
  <c r="U22" i="1" l="1"/>
  <c r="U64" i="1"/>
  <c r="U41" i="1"/>
  <c r="U114" i="1"/>
  <c r="U32" i="1"/>
  <c r="U157" i="1"/>
  <c r="U73" i="1"/>
  <c r="U119" i="1"/>
  <c r="U20" i="1"/>
  <c r="U61" i="1"/>
  <c r="U39" i="1"/>
  <c r="U112" i="1"/>
  <c r="U111" i="1"/>
  <c r="U126" i="1"/>
  <c r="U123" i="1"/>
  <c r="U140" i="1"/>
  <c r="U103" i="1"/>
  <c r="U47" i="1"/>
  <c r="U11" i="1"/>
  <c r="U104" i="1"/>
  <c r="U146" i="1"/>
  <c r="U110" i="1"/>
  <c r="U130" i="1"/>
  <c r="U57" i="1"/>
  <c r="U105" i="1"/>
  <c r="U9" i="1"/>
  <c r="U159" i="1"/>
  <c r="U102" i="1"/>
  <c r="U133" i="1"/>
  <c r="U19" i="1"/>
  <c r="U108" i="1"/>
  <c r="U99" i="1"/>
  <c r="U118" i="1"/>
  <c r="U70" i="1"/>
  <c r="U4" i="1"/>
  <c r="U13" i="1"/>
  <c r="U101" i="1"/>
  <c r="U34" i="1"/>
  <c r="U116" i="1"/>
  <c r="U121" i="1"/>
  <c r="U154" i="1"/>
  <c r="U113" i="1"/>
  <c r="U149" i="1"/>
  <c r="U68" i="1"/>
  <c r="U131" i="1"/>
  <c r="U74" i="1"/>
  <c r="U124" i="1"/>
  <c r="U52" i="1"/>
  <c r="U17" i="1"/>
  <c r="U21" i="1"/>
  <c r="U107" i="1"/>
  <c r="U88" i="1"/>
  <c r="U50" i="1"/>
  <c r="U55" i="1"/>
  <c r="U148" i="1"/>
  <c r="U35" i="1"/>
  <c r="U60" i="1"/>
  <c r="U83" i="1"/>
  <c r="U77" i="1"/>
  <c r="U134" i="1"/>
  <c r="U26" i="1"/>
  <c r="U49" i="1"/>
  <c r="U58" i="1"/>
  <c r="U66" i="1"/>
  <c r="U85" i="1"/>
  <c r="U160" i="1"/>
  <c r="U169" i="1"/>
  <c r="U175" i="1"/>
  <c r="U81" i="1"/>
  <c r="U132" i="1"/>
  <c r="U54" i="1"/>
  <c r="U59" i="1"/>
  <c r="U92" i="1"/>
  <c r="U168" i="1"/>
  <c r="U44" i="1"/>
  <c r="U150" i="1"/>
  <c r="U165" i="1"/>
  <c r="U31" i="1"/>
  <c r="U62" i="1"/>
  <c r="U120" i="1"/>
  <c r="U45" i="1"/>
  <c r="U115" i="1"/>
  <c r="U173" i="1"/>
  <c r="U6" i="1"/>
  <c r="U145" i="1"/>
  <c r="U139" i="1"/>
  <c r="U161" i="1"/>
  <c r="U177" i="1"/>
  <c r="U91" i="1"/>
  <c r="U65" i="1"/>
  <c r="U84" i="1"/>
  <c r="U100" i="1"/>
  <c r="U164" i="1"/>
  <c r="U147" i="1"/>
  <c r="U162" i="1"/>
  <c r="U46" i="1"/>
  <c r="U75" i="1"/>
  <c r="U27" i="1"/>
  <c r="U97" i="1"/>
  <c r="U28" i="1"/>
  <c r="U135" i="1"/>
  <c r="U122" i="1"/>
  <c r="U79" i="1"/>
  <c r="U153" i="1"/>
  <c r="U18" i="1"/>
  <c r="U90" i="1"/>
  <c r="U80" i="1"/>
  <c r="U117" i="1"/>
  <c r="U94" i="1"/>
  <c r="U128" i="1"/>
  <c r="U48" i="1"/>
  <c r="U144" i="1"/>
  <c r="U76" i="1"/>
  <c r="U167" i="1"/>
  <c r="U12" i="1"/>
  <c r="U155" i="1"/>
  <c r="U29" i="1"/>
  <c r="U125" i="1"/>
  <c r="U56" i="1"/>
  <c r="U142" i="1"/>
  <c r="U14" i="1"/>
  <c r="U10" i="1"/>
  <c r="U69" i="1"/>
  <c r="U127" i="1"/>
  <c r="U43" i="1"/>
  <c r="U163" i="1"/>
  <c r="U36" i="1"/>
  <c r="U40" i="1"/>
  <c r="U109" i="1"/>
  <c r="U82" i="1"/>
  <c r="U129" i="1"/>
  <c r="U143" i="1"/>
  <c r="U178" i="1"/>
  <c r="U24" i="1"/>
  <c r="U38" i="1"/>
  <c r="U7" i="1"/>
  <c r="U25" i="1"/>
  <c r="U158" i="1"/>
  <c r="U78" i="1"/>
  <c r="U98" i="1"/>
  <c r="U89" i="1"/>
  <c r="U96" i="1"/>
  <c r="U93" i="1"/>
  <c r="U3" i="1"/>
  <c r="U137" i="1"/>
  <c r="U42" i="1"/>
  <c r="U176" i="1"/>
  <c r="U166" i="1"/>
  <c r="U152" i="1"/>
  <c r="U141" i="1"/>
  <c r="U171" i="1"/>
  <c r="U86" i="1"/>
  <c r="U95" i="1"/>
  <c r="U63" i="1"/>
  <c r="U23" i="1"/>
  <c r="U87" i="1"/>
  <c r="U170" i="1"/>
  <c r="U16" i="1"/>
  <c r="U136" i="1"/>
  <c r="AA5" i="1"/>
  <c r="U67" i="1"/>
  <c r="U5" i="1"/>
  <c r="U37" i="1"/>
  <c r="U72" i="1"/>
  <c r="U53" i="1"/>
  <c r="U172" i="1"/>
  <c r="U106" i="1"/>
  <c r="U2" i="1"/>
  <c r="U8" i="1"/>
  <c r="U71" i="1"/>
  <c r="AA8" i="1"/>
  <c r="U156" i="1"/>
  <c r="U51" i="1"/>
  <c r="U151" i="1"/>
  <c r="U174" i="1"/>
  <c r="U138" i="1"/>
  <c r="U15" i="1"/>
  <c r="AB5" i="1"/>
  <c r="AB8" i="1"/>
  <c r="U33" i="1"/>
  <c r="AC8" i="1" l="1"/>
  <c r="A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<sst xmlns="http://schemas.openxmlformats.org/spreadsheetml/2006/main" count="619" uniqueCount="389">
  <si>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</si>
  <si>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</si>
  <si>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</si>
  <si>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</si>
  <si>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</si>
  <si>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</si>
  <si>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</si>
  <si>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</si>
  <si>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</si>
  <si>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</si>
  <si>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</si>
  <si>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</si>
  <si>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</si>
  <si>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</si>
  <si>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</si>
  <si>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</si>
  <si>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</si>
  <si>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</si>
  <si>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</si>
  <si>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</si>
  <si>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</si>
  <si>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</si>
  <si>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</si>
  <si>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</si>
  <si>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</si>
  <si>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</si>
  <si>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</si>
  <si>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</si>
  <si>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</si>
  <si>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</si>
  <si>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</si>
  <si>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</si>
  <si>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</si>
  <si>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</si>
  <si>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</si>
  <si>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</si>
  <si>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</si>
  <si>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</si>
  <si>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</si>
  <si>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</si>
  <si>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</si>
  <si>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</si>
  <si>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</si>
  <si>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</si>
  <si>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</si>
  <si>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</si>
  <si>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</si>
  <si>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</si>
  <si>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</si>
  <si>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</si>
  <si>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</si>
  <si>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</si>
  <si>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</si>
  <si>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</si>
  <si>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</si>
  <si>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</si>
  <si>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</si>
  <si>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</si>
  <si>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</si>
  <si>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</si>
  <si>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</si>
  <si>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</si>
  <si>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</si>
  <si>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</si>
  <si>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</si>
  <si>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</si>
  <si>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</si>
  <si>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</si>
  <si>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</si>
  <si>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</si>
  <si>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</si>
  <si>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</si>
  <si>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</si>
  <si>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</si>
  <si>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</si>
  <si>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</si>
  <si>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</si>
  <si>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</si>
  <si>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</si>
  <si>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</si>
  <si>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</si>
  <si>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</si>
  <si>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</si>
  <si>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</si>
  <si>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</si>
  <si>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</si>
  <si>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</si>
  <si>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</si>
  <si>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</si>
  <si>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</si>
  <si>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</si>
  <si>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</si>
  <si>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</si>
  <si>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</si>
  <si>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</si>
  <si>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</si>
  <si>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</si>
  <si>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</si>
  <si>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</si>
  <si>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</si>
  <si>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</si>
  <si>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</si>
  <si>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</si>
  <si>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</si>
  <si>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</si>
  <si>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</si>
  <si>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</si>
  <si>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</si>
  <si>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</si>
  <si>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</si>
  <si>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</si>
  <si>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</si>
  <si>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</si>
  <si>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</si>
  <si>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</si>
  <si>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</si>
  <si>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</si>
  <si>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</si>
  <si>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</si>
  <si>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</si>
  <si>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</si>
  <si>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</si>
  <si>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</si>
  <si>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</si>
  <si>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</si>
  <si>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</si>
  <si>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</si>
  <si>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</si>
  <si>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</si>
  <si>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</si>
  <si>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</si>
  <si>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</si>
  <si>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</si>
  <si>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</si>
  <si>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</si>
  <si>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</si>
  <si>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</si>
  <si>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</si>
  <si>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</si>
  <si>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</si>
  <si>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</si>
  <si>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</si>
  <si>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</si>
  <si>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</si>
  <si>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</si>
  <si>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</si>
  <si>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</si>
  <si>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</si>
  <si>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</si>
  <si>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</si>
  <si>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</si>
  <si>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</si>
  <si>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</si>
  <si>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</si>
  <si>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</si>
  <si>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</si>
  <si>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</si>
  <si>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</si>
  <si>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</si>
  <si>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</si>
  <si>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</si>
  <si>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</si>
  <si>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</si>
  <si>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</si>
  <si>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</si>
  <si>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</si>
  <si>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</si>
  <si>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</si>
  <si>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</si>
  <si>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</si>
  <si>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</si>
  <si>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</si>
  <si>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</si>
  <si>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</si>
  <si>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</si>
  <si>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</si>
  <si>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</si>
  <si>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</si>
  <si>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</si>
  <si>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</si>
  <si>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</si>
  <si>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</si>
  <si>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</si>
  <si>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</si>
  <si>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</si>
  <si>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</si>
  <si>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</si>
  <si>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</si>
  <si>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</si>
  <si>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</si>
  <si>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</si>
  <si>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</si>
  <si>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</si>
  <si>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</si>
  <si>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</si>
  <si>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</si>
  <si>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</si>
  <si>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</si>
  <si>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</si>
  <si>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</si>
  <si>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</si>
  <si>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</si>
  <si>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</si>
  <si>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</si>
  <si>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</si>
  <si>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</si>
  <si>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</si>
  <si>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</si>
  <si>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</si>
  <si>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</si>
  <si>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</si>
  <si>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</si>
  <si>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</si>
  <si>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</si>
  <si>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</si>
  <si>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</si>
  <si>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</si>
  <si>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</si>
  <si>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</si>
  <si>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</si>
  <si>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</si>
  <si>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</si>
  <si>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</si>
  <si>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</si>
  <si>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</si>
  <si>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</si>
  <si>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</si>
  <si>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</si>
  <si>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</si>
  <si>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</si>
  <si>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</si>
  <si>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</si>
  <si>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</si>
  <si>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</si>
  <si>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</si>
  <si>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</si>
  <si>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</si>
  <si>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</si>
  <si>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</si>
  <si>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</si>
  <si>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</si>
  <si>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</si>
  <si>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</si>
  <si>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</si>
  <si>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</si>
  <si>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</si>
  <si>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</si>
  <si>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</si>
  <si>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</si>
  <si>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</si>
  <si>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</si>
  <si>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</si>
  <si>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</si>
  <si>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</si>
  <si>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</si>
  <si>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</si>
  <si>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</si>
  <si>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</si>
  <si>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</si>
  <si>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</si>
  <si>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</si>
  <si>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</si>
  <si>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</si>
  <si>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</si>
  <si>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</si>
  <si>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</si>
  <si>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</si>
  <si>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</si>
  <si>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</si>
  <si>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</si>
  <si>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</si>
  <si>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</si>
  <si>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</si>
  <si>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</si>
  <si>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</si>
  <si>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</si>
  <si>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</si>
  <si>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</si>
  <si>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</si>
  <si>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</si>
  <si>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</si>
  <si>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</si>
  <si>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</si>
  <si>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</si>
  <si>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</si>
  <si>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</si>
  <si>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</si>
  <si>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</si>
  <si>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</si>
  <si>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</si>
  <si>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</si>
  <si>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</si>
  <si>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</si>
  <si>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</si>
  <si>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</si>
  <si>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</si>
  <si>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</si>
  <si>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</si>
  <si>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</si>
  <si>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</si>
  <si>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</si>
  <si>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</si>
  <si>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</si>
  <si>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</si>
  <si>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</si>
  <si>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</si>
  <si>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</si>
  <si>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</si>
  <si>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</si>
  <si>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</si>
  <si>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</si>
  <si>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</si>
  <si>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</si>
  <si>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</si>
  <si>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</si>
  <si>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</si>
  <si>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</si>
  <si>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</si>
  <si>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</si>
  <si>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</si>
  <si>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</si>
  <si>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</si>
  <si>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</si>
  <si>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</si>
  <si>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</si>
  <si>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</si>
  <si>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</si>
  <si>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</si>
  <si>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</si>
  <si>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</si>
  <si>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</si>
  <si>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</si>
  <si>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</si>
  <si>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</si>
  <si>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</si>
  <si>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</si>
  <si>
    <t>Institut National Polytechnique de Toulouse (INPT)</t>
    <phoneticPr fontId="1" type="noConversion"/>
  </si>
  <si>
    <t>Toulouse 1 Capitole University (UT1)</t>
    <phoneticPr fontId="1" type="noConversion"/>
  </si>
  <si>
    <t>Université Toulouse III - Paul Sabatier (UPS)</t>
    <phoneticPr fontId="1" type="noConversion"/>
  </si>
  <si>
    <t>University of Strasbourg</t>
    <phoneticPr fontId="1" type="noConversion"/>
  </si>
  <si>
    <t>Aix-Marseille University (AMU)</t>
    <phoneticPr fontId="1" type="noConversion"/>
  </si>
  <si>
    <t>University of Bordeaux</t>
    <phoneticPr fontId="1" type="noConversion"/>
  </si>
  <si>
    <t>University of Montpellier</t>
    <phoneticPr fontId="1" type="noConversion"/>
  </si>
  <si>
    <t>National Institute of Applied Sciences (INSA)</t>
    <phoneticPr fontId="1" type="noConversion"/>
  </si>
  <si>
    <t>University of Lille Nord de France</t>
    <phoneticPr fontId="1" type="noConversion"/>
  </si>
  <si>
    <t>University of Lorraine (UL)</t>
    <phoneticPr fontId="1" type="noConversion"/>
  </si>
  <si>
    <t>École Polytechnique</t>
    <phoneticPr fontId="1" type="noConversion"/>
  </si>
  <si>
    <t>University of Rennes 1</t>
    <phoneticPr fontId="1" type="noConversion"/>
  </si>
  <si>
    <t>University of Nantes</t>
    <phoneticPr fontId="1" type="noConversion"/>
  </si>
  <si>
    <t>Institut Polytechnique de Bordeaux (Bordeaux INP)</t>
    <phoneticPr fontId="1" type="noConversion"/>
  </si>
  <si>
    <t>University of Versailles Saint-Quentin-en-Yvelines (UVSQ)</t>
    <phoneticPr fontId="1" type="noConversion"/>
  </si>
  <si>
    <t>NO</t>
    <phoneticPr fontId="1" type="noConversion"/>
  </si>
  <si>
    <t>University of Oslo (UiO)</t>
    <phoneticPr fontId="1" type="noConversion"/>
  </si>
  <si>
    <t>Norwegian University of Science and Technology (NTNU)</t>
    <phoneticPr fontId="1" type="noConversion"/>
  </si>
  <si>
    <t>University of Bergen (UIB)</t>
    <phoneticPr fontId="1" type="noConversion"/>
  </si>
  <si>
    <t>University of Tromsø - The Arctic University of Norway (UiT)</t>
    <phoneticPr fontId="1" type="noConversion"/>
  </si>
  <si>
    <t>Norwegian University of Life Sciences (NMBU)</t>
    <phoneticPr fontId="1" type="noConversion"/>
  </si>
  <si>
    <t>University of Stavanger (UiS)</t>
    <phoneticPr fontId="1" type="noConversion"/>
  </si>
  <si>
    <t>University Centre in Svalbard (UNIS)</t>
    <phoneticPr fontId="1" type="noConversion"/>
  </si>
  <si>
    <t>University of Agder (UiA)</t>
    <phoneticPr fontId="1" type="noConversion"/>
  </si>
  <si>
    <t>Oslo Metropolitan University (OsloMet)</t>
    <phoneticPr fontId="1" type="noConversion"/>
  </si>
  <si>
    <t>Western Norway University of Applied Sciences (HVL)</t>
    <phoneticPr fontId="1" type="noConversion"/>
  </si>
  <si>
    <t>Nord University (UiN)</t>
    <phoneticPr fontId="1" type="noConversion"/>
  </si>
  <si>
    <t>σ</t>
    <phoneticPr fontId="1" type="noConversion"/>
  </si>
  <si>
    <t>Karolinska Institute (KI)</t>
    <phoneticPr fontId="1" type="noConversion"/>
  </si>
  <si>
    <t>Uppsala University (UU)</t>
    <phoneticPr fontId="1" type="noConversion"/>
  </si>
  <si>
    <t>Lund University (LU)</t>
    <phoneticPr fontId="1" type="noConversion"/>
  </si>
  <si>
    <t>Stockholm University</t>
    <phoneticPr fontId="1" type="noConversion"/>
  </si>
  <si>
    <t>University of Gothenburg (GU)</t>
    <phoneticPr fontId="1" type="noConversion"/>
  </si>
  <si>
    <t>Chalmers University of Technology (Chalmers)</t>
    <phoneticPr fontId="1" type="noConversion"/>
  </si>
  <si>
    <t>Linköping University (LiU)</t>
    <phoneticPr fontId="1" type="noConversion"/>
  </si>
  <si>
    <t>Umeå University (UMU)</t>
    <phoneticPr fontId="1" type="noConversion"/>
  </si>
  <si>
    <t>Swedish University of Agricultural Sciences (SLU)</t>
    <phoneticPr fontId="1" type="noConversion"/>
  </si>
  <si>
    <t>Örebro University</t>
    <phoneticPr fontId="1" type="noConversion"/>
  </si>
  <si>
    <t>Luleå University of Technology (LTU)</t>
    <phoneticPr fontId="1" type="noConversion"/>
  </si>
  <si>
    <t>Linnaeus University (LNU)</t>
    <phoneticPr fontId="1" type="noConversion"/>
  </si>
  <si>
    <t>Karlstad University (KAU)</t>
    <phoneticPr fontId="1" type="noConversion"/>
  </si>
  <si>
    <t>Mälardalen University (MDH)</t>
    <phoneticPr fontId="1" type="noConversion"/>
  </si>
  <si>
    <t>AT</t>
    <phoneticPr fontId="1" type="noConversion"/>
  </si>
  <si>
    <t>University of Vienna</t>
    <phoneticPr fontId="1" type="noConversion"/>
  </si>
  <si>
    <t>Medical University of Vienna (MUW)</t>
    <phoneticPr fontId="1" type="noConversion"/>
  </si>
  <si>
    <t>Vienna University of Technology (TU Wien)</t>
    <phoneticPr fontId="1" type="noConversion"/>
  </si>
  <si>
    <t>University of Innsbruck (LFU)</t>
    <phoneticPr fontId="1" type="noConversion"/>
  </si>
  <si>
    <t>University of Graz (Uni Graz)</t>
    <phoneticPr fontId="1" type="noConversion"/>
  </si>
  <si>
    <t>Johannes Kepler University of Linz (JKU)</t>
    <phoneticPr fontId="1" type="noConversion"/>
  </si>
  <si>
    <t>Medical University of Innsbruck (MUI)</t>
    <phoneticPr fontId="1" type="noConversion"/>
  </si>
  <si>
    <t>Graz University of Technology (TU Graz)</t>
    <phoneticPr fontId="1" type="noConversion"/>
  </si>
  <si>
    <t>Medical University of Graz (Med Uni Graz)</t>
    <phoneticPr fontId="1" type="noConversion"/>
  </si>
  <si>
    <t>University of Natural Resources and Life Sciences, Vienna (BOKU)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</si>
</sst>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[$kr-414]\ #,##0"/>
    <numFmt numFmtId="190" formatCode="0.0000_);[Red]\(0.0000\)"/>
    <numFmt numFmtId="191" formatCode="0.000000_);[Red]\(0.000000\)"/>
    <numFmt numFmtId="192" formatCode="0.0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81" fontId="8" fillId="0" borderId="7" xfId="0" applyNumberFormat="1" applyFon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1" fontId="5" fillId="2" borderId="5" xfId="0" applyNumberFormat="1" applyFont="1" applyFill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1" fontId="3" fillId="0" borderId="0" xfId="0" applyNumberFormat="1" applyFont="1" applyAlignment="1">
      <alignment horizontal="center" vertical="center"/>
    </xf>
    <xf numFmtId="191" fontId="3" fillId="0" borderId="0" xfId="0" applyNumberFormat="1" applyFont="1" applyBorder="1" applyAlignment="1">
      <alignment horizontal="center" vertical="center"/>
    </xf>
    <xf numFmtId="190" fontId="0" fillId="0" borderId="0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9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2" totalsRowShown="0" headerRowDxfId="24" headerRowBorderDxfId="23" tableBorderDxfId="22">
  <autoFilter ref="A1:U1048572" xr:uid="{1DDBCB1E-2FB9-4114-B8CF-95FD6E1F7F81}"/>
  <sortState xmlns:xlrd2="http://schemas.microsoft.com/office/spreadsheetml/2017/richdata2" ref="A2:U184">
    <sortCondition descending="1" ref="U1:U1048572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AD178"/>
  <sheetViews>
    <sheetView tabSelected="1" zoomScale="70" zoomScaleNormal="70" workbookViewId="0">
      <pane ySplit="1" topLeftCell="A2" activePane="bottomLeft" state="frozen"/>
      <selection pane="bottomLeft" activeCell="X21" sqref="X21"/>
    </sheetView>
  </sheetViews>
  <sheetFormatPr defaultRowHeight="14.15"/>
  <cols>
    <col min="1" max="1" width="12" style="28" bestFit="1" customWidth="1"/>
    <col min="2" max="2" width="64.92578125" style="2" bestFit="1" customWidth="1"/>
    <col min="3" max="3" width="9.7109375" style="17" bestFit="1" customWidth="1"/>
    <col min="4" max="4" width="14.640625" style="20" bestFit="1" customWidth="1"/>
    <col min="5" max="5" width="17.2109375" style="6" bestFit="1" customWidth="1"/>
    <col min="6" max="6" width="16.28515625" style="6" bestFit="1" customWidth="1"/>
    <col min="7" max="7" width="17.0703125" style="6" bestFit="1" customWidth="1"/>
    <col min="8" max="8" width="19.140625" style="4" bestFit="1" customWidth="1"/>
    <col min="9" max="9" width="12.5" style="9" bestFit="1" customWidth="1"/>
    <col min="10" max="10" width="12.640625" style="11" bestFit="1" customWidth="1"/>
    <col min="11" max="11" width="9" style="12" bestFit="1" customWidth="1"/>
    <col min="12" max="12" width="10.5703125" style="13" bestFit="1" customWidth="1"/>
    <col min="13" max="13" width="10.35546875" style="10" bestFit="1" customWidth="1"/>
    <col min="14" max="14" width="10" style="26" bestFit="1" customWidth="1"/>
    <col min="15" max="15" width="9.2109375" style="14" bestFit="1" customWidth="1"/>
    <col min="16" max="16" width="9.640625" style="58" bestFit="1" customWidth="1"/>
    <col min="17" max="17" width="9.42578125" style="60" customWidth="1"/>
    <col min="18" max="18" width="9.140625" style="14" bestFit="1" customWidth="1"/>
    <col min="19" max="19" width="9.5" style="58" bestFit="1" customWidth="1"/>
    <col min="20" max="20" width="9.2109375" style="59" bestFit="1" customWidth="1"/>
    <col min="21" max="21" width="10.2109375" style="60" bestFit="1" customWidth="1"/>
    <col min="22" max="22" width="11.0703125" style="1" bestFit="1" customWidth="1"/>
    <col min="23" max="24" width="9.140625" style="1" bestFit="1" customWidth="1"/>
    <col min="25" max="25" width="9.140625" style="25" bestFit="1" customWidth="1"/>
    <col min="26" max="26" width="9.140625" style="25"/>
    <col min="27" max="28" width="9.140625" style="1"/>
    <col min="29" max="29" width="9.140625" style="25"/>
    <col min="30" max="30" width="9.140625" style="67"/>
    <col min="31" max="16384" width="9.140625" style="1"/>
  </cols>
  <sheetData>
    <row r="1" spans="1:30" s="24" customFormat="1" ht="15" thickTop="1" thickBot="1">
      <c r="A1" s="32" t="s">
        <v>284</v>
      </c>
      <c r="B1" s="24" t="s">
        <v>3</v>
      </c>
      <c r="C1" s="24" t="s">
        <v>2</v>
      </c>
      <c r="D1" s="33" t="s">
        <v>272</v>
      </c>
      <c r="E1" s="33" t="s">
        <v>273</v>
      </c>
      <c r="F1" s="33" t="s">
        <v>274</v>
      </c>
      <c r="G1" s="33" t="s">
        <v>275</v>
      </c>
      <c r="H1" s="34" t="s">
        <v>276</v>
      </c>
      <c r="I1" s="35" t="s">
        <v>270</v>
      </c>
      <c r="J1" s="35" t="s">
        <v>277</v>
      </c>
      <c r="K1" s="36" t="s">
        <v>264</v>
      </c>
      <c r="L1" s="37" t="s">
        <v>265</v>
      </c>
      <c r="M1" s="38" t="s">
        <v>266</v>
      </c>
      <c r="N1" s="61" t="s">
        <v>267</v>
      </c>
      <c r="O1" s="39" t="s">
        <v>268</v>
      </c>
      <c r="P1" s="39" t="s">
        <v>28</v>
      </c>
      <c r="Q1" s="39" t="s">
        <v>29</v>
      </c>
      <c r="R1" s="39" t="s">
        <v>269</v>
      </c>
      <c r="S1" s="39" t="s">
        <v>30</v>
      </c>
      <c r="T1" s="39" t="s">
        <v>31</v>
      </c>
      <c r="U1" s="39" t="s">
        <v>32</v>
      </c>
      <c r="V1" s="24" t="s">
        <v>24</v>
      </c>
      <c r="W1" s="24" t="s">
        <v>25</v>
      </c>
      <c r="X1" s="24" t="s">
        <v>28</v>
      </c>
      <c r="Y1" s="24" t="s">
        <v>29</v>
      </c>
      <c r="Z1" s="24" t="s">
        <v>269</v>
      </c>
      <c r="AA1" s="24" t="s">
        <v>30</v>
      </c>
      <c r="AB1" s="24" t="s">
        <v>31</v>
      </c>
      <c r="AC1" s="24" t="s">
        <v>32</v>
      </c>
      <c r="AD1" s="66"/>
    </row>
    <row r="2" spans="1:30" ht="14.6" thickTop="1">
      <c r="A2" s="72" t="s">
        <v>20</v>
      </c>
      <c r="B2" s="29" t="s">
        <v>57</v>
      </c>
      <c r="C2" s="17">
        <v>2022</v>
      </c>
      <c r="D2" s="18"/>
      <c r="E2" s="3">
        <v>302021000</v>
      </c>
      <c r="F2" s="3">
        <v>8434000</v>
      </c>
      <c r="G2" s="3">
        <v>392998000</v>
      </c>
      <c r="H2" s="4" cm="1">
        <f t="array" aca="1" ref="H2" ca="1">G2/INDIRECT("EUR!$B$39")</f>
        <v>52682413.113456644</v>
      </c>
      <c r="I2" s="9">
        <v>275</v>
      </c>
      <c r="J2" s="11">
        <v>1851</v>
      </c>
      <c r="K2" s="12">
        <v>0.37</v>
      </c>
      <c r="L2" s="13">
        <v>2</v>
      </c>
      <c r="M2" s="10">
        <v>46</v>
      </c>
      <c r="N2" s="26">
        <f>LOG((D2+E2)/(F2+E2)+1,V$3)</f>
        <v>116.44794558083824</v>
      </c>
      <c r="O2" s="14">
        <f ca="1">LOG(I2*H2/J2^2,W$3)</f>
        <v>109.20443937077157</v>
      </c>
      <c r="P2" s="58">
        <v>0.37</v>
      </c>
      <c r="Q2" s="60">
        <f>LOG(L2*M2/J2+1,Y$3)</f>
        <v>2755.6393679576336</v>
      </c>
      <c r="R2" s="14">
        <f ca="1">IF(AND(N2&gt;0,O2&gt;0),((N2-$V$6)*((V$8+W$8)/2/V$8)+(O2-$V$6)*((V$8+W$8)/2/W$8)+$V$6*2)/2,IF(N2&gt;0,(((N2-$V$6)*((V$8+W$8)/2/V$8)+$V$6*2)/2),IF(O2&gt;0,(((O2-$V$6)*((V$8+W$8)/2/W$8)+$V$6*2)/2),$V$6)))</f>
        <v>112.64314237546979</v>
      </c>
      <c r="S2" s="58">
        <f ca="1">(R2*2+(P2-$V$6)*((Z$8*2+X$8)/3/X$8)+$V$6)/3</f>
        <v>94.993041533938609</v>
      </c>
      <c r="T2" s="59">
        <f ca="1">(R2*2+(Q2-$V$6)*((Z$8*2+Y$8)/3/Y$8)+$V$6)/3</f>
        <v>436.84986781942831</v>
      </c>
      <c r="U2" s="60">
        <f ca="1">(S2+T2)/2</f>
        <v>265.92145467668348</v>
      </c>
      <c r="V2" s="77" t="s">
        <v>33</v>
      </c>
      <c r="W2" s="77"/>
      <c r="X2" s="77"/>
      <c r="Y2" s="77"/>
    </row>
    <row r="3" spans="1:30">
      <c r="A3" s="72" t="s">
        <v>17</v>
      </c>
      <c r="B3" s="71" t="s">
        <v>58</v>
      </c>
      <c r="C3" s="17">
        <v>2023</v>
      </c>
      <c r="D3" s="19">
        <v>23000000</v>
      </c>
      <c r="E3" s="5">
        <v>765000000</v>
      </c>
      <c r="F3" s="5">
        <v>22000000</v>
      </c>
      <c r="G3" s="5">
        <v>1158000000</v>
      </c>
      <c r="H3" s="4" cm="1">
        <f t="array" aca="1" ref="H3" ca="1">G3/INDIRECT("EUR!$B$30")</f>
        <v>1178681139.2696247</v>
      </c>
      <c r="I3" s="9">
        <v>3976</v>
      </c>
      <c r="J3" s="11">
        <v>12720</v>
      </c>
      <c r="K3" s="12">
        <v>188.78</v>
      </c>
      <c r="L3" s="13">
        <v>6</v>
      </c>
      <c r="M3" s="10">
        <v>61</v>
      </c>
      <c r="N3" s="26">
        <f>LOG((D3+E3)/(F3+E3)+1,V$3)</f>
        <v>118.90065692776356</v>
      </c>
      <c r="O3" s="14">
        <f ca="1">LOG(I3*H3/J3^2,W$3)</f>
        <v>134.37146129628749</v>
      </c>
      <c r="P3" s="58">
        <f>LOG(K3/J3+1,X$3)</f>
        <v>573.34689274262939</v>
      </c>
      <c r="Q3" s="60">
        <f>LOG(L3*M3/J3+1,Y$3)</f>
        <v>1611.5220423566432</v>
      </c>
      <c r="R3" s="14">
        <f ca="1">IF(AND(N3&gt;0,O3&gt;0),((N3-$V$6)*((V$8+W$8)/2/V$8)+(O3-$V$6)*((V$8+W$8)/2/W$8)+$V$6*2)/2,IF(N3&gt;0,(((N3-$V$6)*((V$8+W$8)/2/V$8)+$V$6*2)/2),IF(O3&gt;0,(((O3-$V$6)*((V$8+W$8)/2/W$8)+$V$6*2)/2),$V$6)))</f>
        <v>129.79946169325967</v>
      </c>
      <c r="S3" s="58">
        <f ca="1">(R3*2+(P3-$V$6)*((Z$8*2+X$8)/3/X$8)+$V$6)/3</f>
        <v>183.70005603689046</v>
      </c>
      <c r="T3" s="59">
        <f ca="1">(R3*2+(Q3-$V$6)*((Z$8*2+Y$8)/3/Y$8)+$V$6)/3</f>
        <v>306.7952060639164</v>
      </c>
      <c r="U3" s="60">
        <f ca="1">(S3+T3)/2</f>
        <v>245.24763105040341</v>
      </c>
      <c r="V3" s="63">
        <v>1.0058520311363925</v>
      </c>
      <c r="W3" s="63">
        <v>1.0794573235797205</v>
      </c>
      <c r="X3" s="63">
        <v>1.0000256953191045</v>
      </c>
      <c r="Y3" s="64">
        <v>1.0000176030159471</v>
      </c>
    </row>
    <row r="4" spans="1:30">
      <c r="A4" s="72" t="s">
        <v>17</v>
      </c>
      <c r="B4" s="71" t="s">
        <v>59</v>
      </c>
      <c r="C4" s="17">
        <v>2023</v>
      </c>
      <c r="D4" s="19">
        <v>132000000</v>
      </c>
      <c r="E4" s="5">
        <v>1365000000</v>
      </c>
      <c r="F4" s="5">
        <v>37000000</v>
      </c>
      <c r="G4" s="5">
        <v>1956000000</v>
      </c>
      <c r="H4" s="4" cm="1">
        <f t="array" aca="1" ref="H4" ca="1">G4/INDIRECT("EUR!$B$30")</f>
        <v>1990932908.8181226</v>
      </c>
      <c r="I4" s="9">
        <v>7447</v>
      </c>
      <c r="J4" s="11">
        <v>25022</v>
      </c>
      <c r="K4" s="12">
        <v>346.55</v>
      </c>
      <c r="L4" s="13">
        <v>10</v>
      </c>
      <c r="M4" s="10">
        <v>47</v>
      </c>
      <c r="N4" s="26">
        <f>LOG((D4+E4)/(F4+E4)+1,V$3)</f>
        <v>124.50201103954903</v>
      </c>
      <c r="O4" s="14">
        <f ca="1">LOG(I4*H4/J4^2,W$3)</f>
        <v>131.73712036147404</v>
      </c>
      <c r="P4" s="58">
        <f>LOG(K4/J4+1,X$3)</f>
        <v>535.30982135857153</v>
      </c>
      <c r="Q4" s="60">
        <f>LOG(L4*M4/J4+1,Y$3)</f>
        <v>1057.1713052833302</v>
      </c>
      <c r="R4" s="14">
        <f ca="1">IF(AND(N4&gt;0,O4&gt;0),((N4-$V$6)*((V$8+W$8)/2/V$8)+(O4-$V$6)*((V$8+W$8)/2/W$8)+$V$6*2)/2,IF(N4&gt;0,(((N4-$V$6)*((V$8+W$8)/2/V$8)+$V$6*2)/2),IF(O4&gt;0,(((O4-$V$6)*((V$8+W$8)/2/W$8)+$V$6*2)/2),$V$6)))</f>
        <v>130.40267219656909</v>
      </c>
      <c r="S4" s="58">
        <f ca="1">(R4*2+(P4-$V$6)*((Z$8*2+X$8)/3/X$8)+$V$6)/3</f>
        <v>178.97266267146691</v>
      </c>
      <c r="T4" s="59">
        <f ca="1">(R4*2+(Q4-$V$6)*((Z$8*2+Y$8)/3/Y$8)+$V$6)/3</f>
        <v>238.64116949195093</v>
      </c>
      <c r="U4" s="60">
        <f ca="1">(S4+T4)/2</f>
        <v>208.80691608170892</v>
      </c>
      <c r="V4" s="78" t="s">
        <v>34</v>
      </c>
      <c r="W4" s="77"/>
      <c r="X4" s="77"/>
      <c r="Y4" s="77"/>
      <c r="Z4" s="77"/>
      <c r="AA4" s="77"/>
      <c r="AB4" s="77"/>
      <c r="AC4" s="77"/>
    </row>
    <row r="5" spans="1:30">
      <c r="A5" s="31" t="s">
        <v>321</v>
      </c>
      <c r="B5" s="29" t="s">
        <v>330</v>
      </c>
      <c r="C5" s="17">
        <v>2022</v>
      </c>
      <c r="D5" s="21">
        <v>508771</v>
      </c>
      <c r="E5" s="7">
        <v>110923558</v>
      </c>
      <c r="F5" s="7">
        <v>1081269</v>
      </c>
      <c r="G5" s="7">
        <v>130198981</v>
      </c>
      <c r="H5" s="4">
        <f>G5</f>
        <v>130198981</v>
      </c>
      <c r="I5" s="9">
        <v>551</v>
      </c>
      <c r="J5" s="11">
        <v>2641</v>
      </c>
      <c r="K5" s="12">
        <v>18.95</v>
      </c>
      <c r="L5" s="13">
        <v>2</v>
      </c>
      <c r="M5" s="10">
        <v>27</v>
      </c>
      <c r="N5" s="26">
        <f>LOG((D5+E5)/(F5+E5)+1,V$3)</f>
        <v>118.3532546882581</v>
      </c>
      <c r="O5" s="14">
        <f>LOG(I5*H5/J5^2,W$3)</f>
        <v>120.83013786873993</v>
      </c>
      <c r="P5" s="58">
        <f>LOG(K5/J5+1,X$3)</f>
        <v>278.25239829945059</v>
      </c>
      <c r="Q5" s="60">
        <f>LOG(L5*M5/J5+1,Y$3)</f>
        <v>1149.8455295277749</v>
      </c>
      <c r="R5" s="14">
        <f ca="1">IF(AND(N5&gt;0,O5&gt;0),((N5-$V$6)*((V$8+W$8)/2/V$8)+(O5-$V$6)*((V$8+W$8)/2/W$8)+$V$6*2)/2,IF(N5&gt;0,(((N5-$V$6)*((V$8+W$8)/2/V$8)+$V$6*2)/2),IF(O5&gt;0,(((O5-$V$6)*((V$8+W$8)/2/W$8)+$V$6*2)/2),$V$6)))</f>
        <v>120.88463895242522</v>
      </c>
      <c r="S5" s="58">
        <f ca="1">(R5*2+(P5-$V$6)*((Z$8*2+X$8)/3/X$8)+$V$6)/3</f>
        <v>137.96152806344006</v>
      </c>
      <c r="T5" s="59">
        <f ca="1">(R5*2+(Q5-$V$6)*((Z$8*2+Y$8)/3/Y$8)+$V$6)/3</f>
        <v>243.7567719908071</v>
      </c>
      <c r="U5" s="60">
        <f ca="1">(S5+T5)/2</f>
        <v>190.85915002712358</v>
      </c>
      <c r="V5" s="62">
        <f>AVERAGE(N$1:N$1048572)</f>
        <v>99.999995170341222</v>
      </c>
      <c r="W5" s="62">
        <f ca="1">AVERAGE(O$1:O$1048572)</f>
        <v>99.999999662434391</v>
      </c>
      <c r="X5" s="62">
        <f>AVERAGE(P$1:P$1048572)</f>
        <v>100.00000251664517</v>
      </c>
      <c r="Y5" s="62">
        <f>AVERAGE(Q$1:Q$1048572)</f>
        <v>99.999996290016611</v>
      </c>
      <c r="Z5" s="65">
        <f ca="1">AVERAGE(R$1:R$1048572)</f>
        <v>99.999997805486828</v>
      </c>
      <c r="AA5" s="62">
        <f ca="1">AVERAGE(S$1:S$1048572)</f>
        <v>99.99999887637631</v>
      </c>
      <c r="AB5" s="62">
        <f ca="1">AVERAGE(T$1:T$1048572)</f>
        <v>99.999998078180141</v>
      </c>
      <c r="AC5" s="65">
        <f ca="1">AVERAGE(U$1:U$1048572)</f>
        <v>99.999998477278282</v>
      </c>
    </row>
    <row r="6" spans="1:30">
      <c r="A6" s="31" t="s">
        <v>321</v>
      </c>
      <c r="B6" s="29" t="s">
        <v>333</v>
      </c>
      <c r="C6" s="17">
        <v>2022</v>
      </c>
      <c r="D6" s="21"/>
      <c r="E6" s="7">
        <v>128755388</v>
      </c>
      <c r="F6" s="7">
        <v>28000</v>
      </c>
      <c r="G6" s="7">
        <v>153265529</v>
      </c>
      <c r="H6" s="4">
        <f>G6</f>
        <v>153265529</v>
      </c>
      <c r="I6" s="9">
        <v>548</v>
      </c>
      <c r="J6" s="11">
        <v>2426</v>
      </c>
      <c r="K6" s="12">
        <v>14.13</v>
      </c>
      <c r="L6" s="13">
        <v>1.6</v>
      </c>
      <c r="M6" s="10">
        <v>30</v>
      </c>
      <c r="N6" s="26">
        <f>LOG((D6+E6)/(F6+E6)+1,V$3)</f>
        <v>118.7731777309004</v>
      </c>
      <c r="O6" s="14">
        <f>LOG(I6*H6/J6^2,W$3)</f>
        <v>125.11319851055751</v>
      </c>
      <c r="P6" s="58">
        <f>LOG(K6/J6+1,X$3)</f>
        <v>226.01706721172627</v>
      </c>
      <c r="Q6" s="60">
        <f>LOG(L6*M6/J6+1,Y$3)</f>
        <v>1113.0272193142009</v>
      </c>
      <c r="R6" s="14">
        <f ca="1">IF(AND(N6&gt;0,O6&gt;0),((N6-$V$6)*((V$8+W$8)/2/V$8)+(O6-$V$6)*((V$8+W$8)/2/W$8)+$V$6*2)/2,IF(N6&gt;0,(((N6-$V$6)*((V$8+W$8)/2/V$8)+$V$6*2)/2),IF(O6&gt;0,(((O6-$V$6)*((V$8+W$8)/2/W$8)+$V$6*2)/2),$V$6)))</f>
        <v>123.8054214630282</v>
      </c>
      <c r="S6" s="58">
        <f ca="1">(R6*2+(P6-$V$6)*((Z$8*2+X$8)/3/X$8)+$V$6)/3</f>
        <v>132.86445980243215</v>
      </c>
      <c r="T6" s="59">
        <f ca="1">(R6*2+(Q6-$V$6)*((Z$8*2+Y$8)/3/Y$8)+$V$6)/3</f>
        <v>241.15066506229095</v>
      </c>
      <c r="U6" s="60">
        <f ca="1">(S6+T6)/2</f>
        <v>187.00756243236157</v>
      </c>
      <c r="V6" s="80">
        <v>100</v>
      </c>
      <c r="W6" s="81"/>
      <c r="X6" s="81"/>
      <c r="Y6" s="81"/>
      <c r="Z6" s="81"/>
      <c r="AA6" s="81"/>
      <c r="AB6" s="81"/>
      <c r="AC6" s="82"/>
    </row>
    <row r="7" spans="1:30">
      <c r="A7" s="31" t="s">
        <v>321</v>
      </c>
      <c r="B7" s="29" t="s">
        <v>328</v>
      </c>
      <c r="C7" s="17">
        <v>2022</v>
      </c>
      <c r="D7" s="21"/>
      <c r="E7" s="7">
        <v>12230000</v>
      </c>
      <c r="F7" s="7">
        <v>190000</v>
      </c>
      <c r="G7" s="7">
        <v>34270000</v>
      </c>
      <c r="H7" s="4">
        <f>G7</f>
        <v>34270000</v>
      </c>
      <c r="I7" s="9">
        <v>200</v>
      </c>
      <c r="J7" s="11">
        <v>396</v>
      </c>
      <c r="K7" s="12">
        <v>9.81</v>
      </c>
      <c r="N7" s="26">
        <f>LOG((D7+E7)/(F7+E7)+1,V$3)</f>
        <v>117.47588997473488</v>
      </c>
      <c r="O7" s="14">
        <f>LOG(I7*H7/J7^2,W$3)</f>
        <v>139.7526591074286</v>
      </c>
      <c r="P7" s="58">
        <f>LOG(K7/J7+1,X$3)</f>
        <v>952.35917511525793</v>
      </c>
      <c r="Q7" s="60">
        <f>LOG(L7*M7/J7+1,Y$3)</f>
        <v>0</v>
      </c>
      <c r="R7" s="14">
        <f ca="1">IF(AND(N7&gt;0,O7&gt;0),((N7-$V$6)*((V$8+W$8)/2/V$8)+(O7-$V$6)*((V$8+W$8)/2/W$8)+$V$6*2)/2,IF(N7&gt;0,(((N7-$V$6)*((V$8+W$8)/2/V$8)+$V$6*2)/2),IF(O7&gt;0,(((O7-$V$6)*((V$8+W$8)/2/W$8)+$V$6*2)/2),$V$6)))</f>
        <v>132.66956716333891</v>
      </c>
      <c r="S7" s="58">
        <f ca="1">(R7*2+(P7-$V$6)*((Z$8*2+X$8)/3/X$8)+$V$6)/3</f>
        <v>236.72560383054847</v>
      </c>
      <c r="T7" s="59">
        <f ca="1">(R7*2+(Q7-$V$6)*((Z$8*2+Y$8)/3/Y$8)+$V$6)/3</f>
        <v>109.41277976473843</v>
      </c>
      <c r="U7" s="60">
        <f ca="1">(S7+T7)/2</f>
        <v>173.06919179764344</v>
      </c>
      <c r="V7" s="78" t="s">
        <v>363</v>
      </c>
      <c r="W7" s="79"/>
      <c r="X7" s="79"/>
      <c r="Y7" s="79"/>
      <c r="Z7" s="79"/>
      <c r="AA7" s="79"/>
      <c r="AB7" s="79"/>
      <c r="AC7" s="79"/>
    </row>
    <row r="8" spans="1:30">
      <c r="A8" s="72" t="s">
        <v>17</v>
      </c>
      <c r="B8" s="71" t="s">
        <v>60</v>
      </c>
      <c r="C8" s="17">
        <v>2022</v>
      </c>
      <c r="D8" s="19"/>
      <c r="E8" s="5">
        <v>100305000</v>
      </c>
      <c r="F8" s="5">
        <v>18649000</v>
      </c>
      <c r="G8" s="5">
        <v>944209000</v>
      </c>
      <c r="H8" s="4" cm="1">
        <f t="array" aca="1" ref="H8" ca="1">G8/INDIRECT("EUR!$B$30")</f>
        <v>961071968.76393187</v>
      </c>
      <c r="I8" s="9">
        <v>3195</v>
      </c>
      <c r="J8" s="11">
        <v>4731</v>
      </c>
      <c r="K8" s="12">
        <v>92.49</v>
      </c>
      <c r="L8" s="13">
        <v>1.1000000000000001</v>
      </c>
      <c r="M8" s="10">
        <v>1</v>
      </c>
      <c r="N8" s="26">
        <f>LOG((D8+E8)/(F8+E8)+1,V$3)</f>
        <v>104.80196858456969</v>
      </c>
      <c r="O8" s="14">
        <f ca="1">LOG(I8*H8/J8^2,W$3)</f>
        <v>154.71305695023185</v>
      </c>
      <c r="P8" s="58">
        <f>LOG(K8/J8+1,X$3)</f>
        <v>753.49850528983711</v>
      </c>
      <c r="Q8" s="60">
        <f>LOG(L8*M8/J8+1,Y$3)</f>
        <v>13.207055209261727</v>
      </c>
      <c r="R8" s="14">
        <f ca="1">IF(AND(N8&gt;0,O8&gt;0),((N8-$V$6)*((V$8+W$8)/2/V$8)+(O8-$V$6)*((V$8+W$8)/2/W$8)+$V$6*2)/2,IF(N8&gt;0,(((N8-$V$6)*((V$8+W$8)/2/V$8)+$V$6*2)/2),IF(O8&gt;0,(((O8-$V$6)*((V$8+W$8)/2/W$8)+$V$6*2)/2),$V$6)))</f>
        <v>137.08066597113793</v>
      </c>
      <c r="S8" s="58">
        <f ca="1">(R8*2+(P8-$V$6)*((Z$8*2+X$8)/3/X$8)+$V$6)/3</f>
        <v>212.84874840690358</v>
      </c>
      <c r="T8" s="59">
        <f ca="1">(R8*2+(Q8-$V$6)*((Z$8*2+Y$8)/3/Y$8)+$V$6)/3</f>
        <v>113.98681979760856</v>
      </c>
      <c r="U8" s="60">
        <f ca="1">(S8+T8)/2</f>
        <v>163.41778410225606</v>
      </c>
      <c r="V8" s="75">
        <f>(_xlfn.VAR.P(N:N))^0.5</f>
        <v>28.225060258907746</v>
      </c>
      <c r="W8" s="75">
        <f ca="1">(_xlfn.VAR.P(O:O))^0.5</f>
        <v>18.010454715755589</v>
      </c>
      <c r="X8" s="75">
        <f>(_xlfn.VAR.P(P:P))^0.5</f>
        <v>152.87123401205528</v>
      </c>
      <c r="Y8" s="75">
        <f>(_xlfn.VAR.P(Q:Q))^0.5</f>
        <v>289.04895288207172</v>
      </c>
      <c r="Z8" s="75">
        <f ca="1">(_xlfn.VAR.P(R:R))^0.5</f>
        <v>16.334712887349156</v>
      </c>
      <c r="AA8" s="75">
        <f ca="1">(_xlfn.VAR.P(S:S))^0.5</f>
        <v>27.456736745811419</v>
      </c>
      <c r="AB8" s="75">
        <f ca="1">(_xlfn.VAR.P(T:T))^0.5</f>
        <v>39.455578838084882</v>
      </c>
      <c r="AC8" s="75">
        <f ca="1">(_xlfn.VAR.P(U:U))^0.5</f>
        <v>28.574128164957781</v>
      </c>
    </row>
    <row r="9" spans="1:30">
      <c r="A9" s="72" t="s">
        <v>15</v>
      </c>
      <c r="B9" s="71" t="s">
        <v>1</v>
      </c>
      <c r="C9" s="53">
        <v>2023</v>
      </c>
      <c r="D9" s="20">
        <v>132400000</v>
      </c>
      <c r="E9" s="6">
        <v>207600000</v>
      </c>
      <c r="F9" s="6">
        <v>390100000</v>
      </c>
      <c r="G9" s="6">
        <v>2518300000</v>
      </c>
      <c r="H9" s="4" cm="1">
        <f t="array" aca="1" ref="H9" ca="1">G9/INDIRECT("EUR!$B$48")</f>
        <v>2935639288.1165071</v>
      </c>
      <c r="I9" s="9">
        <v>5515</v>
      </c>
      <c r="J9" s="11">
        <v>22610</v>
      </c>
      <c r="K9" s="12">
        <v>366.52</v>
      </c>
      <c r="L9" s="13">
        <v>3.2</v>
      </c>
      <c r="M9" s="10">
        <v>48</v>
      </c>
      <c r="N9" s="26">
        <f>LOG((D9+E9)/(F9+E9)+1,V$3)</f>
        <v>77.179619471121683</v>
      </c>
      <c r="O9" s="14">
        <f ca="1">LOG(I9*H9/J9^2,W$3)</f>
        <v>135.53929863558761</v>
      </c>
      <c r="P9" s="58">
        <f>LOG(K9/J9+1,X$3)</f>
        <v>625.82391613177094</v>
      </c>
      <c r="Q9" s="60">
        <f>LOG(L9*M9/J9+1,Y$3)</f>
        <v>384.62399301089079</v>
      </c>
      <c r="R9" s="14">
        <f ca="1">IF(AND(N9&gt;0,O9&gt;0),((N9-$V$6)*((V$8+W$8)/2/V$8)+(O9-$V$6)*((V$8+W$8)/2/W$8)+$V$6*2)/2,IF(N9&gt;0,(((N9-$V$6)*((V$8+W$8)/2/V$8)+$V$6*2)/2),IF(O9&gt;0,(((O9-$V$6)*((V$8+W$8)/2/W$8)+$V$6*2)/2),$V$6)))</f>
        <v>113.46314067591601</v>
      </c>
      <c r="S9" s="58">
        <f ca="1">(R9*2+(P9-$V$6)*((Z$8*2+X$8)/3/X$8)+$V$6)/3</f>
        <v>179.88602565775281</v>
      </c>
      <c r="T9" s="59">
        <f ca="1">(R9*2+(Q9-$V$6)*((Z$8*2+Y$8)/3/Y$8)+$V$6)/3</f>
        <v>144.17468187067104</v>
      </c>
      <c r="U9" s="60">
        <f ca="1">(S9+T9)/2</f>
        <v>162.03035376421192</v>
      </c>
    </row>
    <row r="10" spans="1:30">
      <c r="A10" s="31" t="s">
        <v>14</v>
      </c>
      <c r="B10" s="29" t="s">
        <v>289</v>
      </c>
      <c r="C10" s="17">
        <v>2022</v>
      </c>
      <c r="D10" s="21">
        <v>21241.46</v>
      </c>
      <c r="E10" s="7">
        <v>49358458.060000002</v>
      </c>
      <c r="F10" s="7"/>
      <c r="G10" s="7">
        <v>64021569.549999997</v>
      </c>
      <c r="H10" s="4">
        <f>G10</f>
        <v>64021569.549999997</v>
      </c>
      <c r="I10" s="9">
        <v>218</v>
      </c>
      <c r="J10" s="11">
        <v>642</v>
      </c>
      <c r="K10" s="12">
        <v>13.35</v>
      </c>
      <c r="N10" s="26">
        <f>LOG((D10+E10)/(F10+E10)+1,V$3)</f>
        <v>118.82868232934906</v>
      </c>
      <c r="O10" s="14">
        <f>LOG(I10*H10/J10^2,W$3)</f>
        <v>136.41462625213694</v>
      </c>
      <c r="P10" s="58">
        <f>LOG(K10/J10+1,X$3)</f>
        <v>800.97875843758311</v>
      </c>
      <c r="Q10" s="60">
        <f>LOG(L10*M10/J10+1,Y$3)</f>
        <v>0</v>
      </c>
      <c r="R10" s="14">
        <f ca="1">IF(AND(N10&gt;0,O10&gt;0),((N10-$V$6)*((V$8+W$8)/2/V$8)+(O10-$V$6)*((V$8+W$8)/2/W$8)+$V$6*2)/2,IF(N10&gt;0,(((N10-$V$6)*((V$8+W$8)/2/V$8)+$V$6*2)/2),IF(O10&gt;0,(((O10-$V$6)*((V$8+W$8)/2/W$8)+$V$6*2)/2),$V$6)))</f>
        <v>131.08126332067204</v>
      </c>
      <c r="S10" s="58">
        <f ca="1">(R10*2+(P10-$V$6)*((Z$8*2+X$8)/3/X$8)+$V$6)/3</f>
        <v>215.2521516502884</v>
      </c>
      <c r="T10" s="59">
        <f ca="1">(R10*2+(Q10-$V$6)*((Z$8*2+Y$8)/3/Y$8)+$V$6)/3</f>
        <v>108.35391053629384</v>
      </c>
      <c r="U10" s="60">
        <f ca="1">(S10+T10)/2</f>
        <v>161.80303109329111</v>
      </c>
    </row>
    <row r="11" spans="1:30">
      <c r="A11" s="31" t="s">
        <v>26</v>
      </c>
      <c r="B11" s="29" t="s">
        <v>364</v>
      </c>
      <c r="C11" s="53">
        <v>2022</v>
      </c>
      <c r="D11" s="22">
        <v>83700000</v>
      </c>
      <c r="E11" s="8">
        <v>3302469000</v>
      </c>
      <c r="F11" s="8">
        <v>932058000</v>
      </c>
      <c r="G11" s="8">
        <v>7862752000</v>
      </c>
      <c r="H11" s="4" cm="1">
        <f t="array" aca="1" ref="H11" ca="1">G11/INDIRECT("EUR!$B$125")</f>
        <v>685678725.62114179</v>
      </c>
      <c r="I11" s="9">
        <v>833</v>
      </c>
      <c r="J11" s="11">
        <v>6517</v>
      </c>
      <c r="K11" s="12">
        <v>143.9</v>
      </c>
      <c r="N11" s="26">
        <f>LOG((D11+E11)/(F11+E11)+1,V$3)</f>
        <v>100.7024228075278</v>
      </c>
      <c r="O11" s="14">
        <f ca="1">LOG(I11*H11/J11^2,W$3)</f>
        <v>124.33702476407173</v>
      </c>
      <c r="P11" s="58">
        <f>LOG(K11/J11+1,X$3)</f>
        <v>849.98920294028198</v>
      </c>
      <c r="Q11" s="60">
        <f>LOG(L11*M11/J11+1,Y$3)</f>
        <v>0</v>
      </c>
      <c r="R11" s="14">
        <f ca="1">IF(AND(N11&gt;0,O11&gt;0),((N11-$V$6)*((V$8+W$8)/2/V$8)+(O11-$V$6)*((V$8+W$8)/2/W$8)+$V$6*2)/2,IF(N11&gt;0,(((N11-$V$6)*((V$8+W$8)/2/V$8)+$V$6*2)/2),IF(O11&gt;0,(((O11-$V$6)*((V$8+W$8)/2/W$8)+$V$6*2)/2),$V$6)))</f>
        <v>115.90685019672665</v>
      </c>
      <c r="S11" s="58">
        <f ca="1">(R11*2+(P11-$V$6)*((Z$8*2+X$8)/3/X$8)+$V$6)/3</f>
        <v>211.74523698761209</v>
      </c>
      <c r="T11" s="59">
        <f ca="1">(R11*2+(Q11-$V$6)*((Z$8*2+Y$8)/3/Y$8)+$V$6)/3</f>
        <v>98.237635120330253</v>
      </c>
      <c r="U11" s="60">
        <f ca="1">(S11+T11)/2</f>
        <v>154.99143605397117</v>
      </c>
    </row>
    <row r="12" spans="1:30">
      <c r="A12" s="72" t="s">
        <v>15</v>
      </c>
      <c r="B12" s="71" t="s">
        <v>0</v>
      </c>
      <c r="C12" s="53">
        <v>2023</v>
      </c>
      <c r="D12" s="20">
        <v>183700000</v>
      </c>
      <c r="E12" s="6">
        <v>229200000</v>
      </c>
      <c r="F12" s="6">
        <v>504200000</v>
      </c>
      <c r="G12" s="6">
        <v>2924700000</v>
      </c>
      <c r="H12" s="4" cm="1">
        <f t="array" aca="1" ref="H12" ca="1">G12/INDIRECT("EUR!$B$48")</f>
        <v>3409388963.1713252</v>
      </c>
      <c r="I12" s="9">
        <v>6580</v>
      </c>
      <c r="J12" s="11">
        <v>27290</v>
      </c>
      <c r="K12" s="12">
        <v>378.45</v>
      </c>
      <c r="L12" s="13">
        <v>3.6</v>
      </c>
      <c r="M12" s="10">
        <v>50</v>
      </c>
      <c r="N12" s="26">
        <f>LOG((D12+E12)/(F12+E12)+1,V$3)</f>
        <v>76.539046816893091</v>
      </c>
      <c r="O12" s="14">
        <f ca="1">LOG(I12*H12/J12^2,W$3)</f>
        <v>134.88423471091031</v>
      </c>
      <c r="P12" s="58">
        <f>LOG(K12/J12+1,X$3)</f>
        <v>535.99712263255208</v>
      </c>
      <c r="Q12" s="60">
        <f>LOG(L12*M12/J12+1,Y$3)</f>
        <v>373.47141359683519</v>
      </c>
      <c r="R12" s="14">
        <f ca="1">IF(AND(N12&gt;0,O12&gt;0),((N12-$V$6)*((V$8+W$8)/2/V$8)+(O12-$V$6)*((V$8+W$8)/2/W$8)+$V$6*2)/2,IF(N12&gt;0,(((N12-$V$6)*((V$8+W$8)/2/V$8)+$V$6*2)/2),IF(O12&gt;0,(((O12-$V$6)*((V$8+W$8)/2/W$8)+$V$6*2)/2),$V$6)))</f>
        <v>112.78039828967707</v>
      </c>
      <c r="S12" s="58">
        <f ca="1">(R12*2+(P12-$V$6)*((Z$8*2+X$8)/3/X$8)+$V$6)/3</f>
        <v>167.31716688316263</v>
      </c>
      <c r="T12" s="59">
        <f ca="1">(R12*2+(Q12-$V$6)*((Z$8*2+Y$8)/3/Y$8)+$V$6)/3</f>
        <v>142.34028840343129</v>
      </c>
      <c r="U12" s="60">
        <f ca="1">(S12+T12)/2</f>
        <v>154.82872764329696</v>
      </c>
    </row>
    <row r="13" spans="1:30">
      <c r="A13" s="72" t="s">
        <v>15</v>
      </c>
      <c r="B13" s="71" t="s">
        <v>61</v>
      </c>
      <c r="C13" s="17">
        <v>2023</v>
      </c>
      <c r="D13" s="20">
        <v>52000000</v>
      </c>
      <c r="E13" s="6">
        <v>183000000</v>
      </c>
      <c r="F13" s="6">
        <v>452000000</v>
      </c>
      <c r="G13" s="6">
        <v>1269000000</v>
      </c>
      <c r="H13" s="4" cm="1">
        <f t="array" aca="1" ref="H13" ca="1">G13/INDIRECT("EUR!$B$48")</f>
        <v>1479302011.9206796</v>
      </c>
      <c r="I13" s="9">
        <v>4005</v>
      </c>
      <c r="J13" s="11">
        <v>21470</v>
      </c>
      <c r="K13" s="12">
        <v>216.29</v>
      </c>
      <c r="L13" s="13">
        <v>3.6</v>
      </c>
      <c r="M13" s="10">
        <v>53</v>
      </c>
      <c r="N13" s="26">
        <f>LOG((D13+E13)/(F13+E13)+1,V$3)</f>
        <v>53.96222588695813</v>
      </c>
      <c r="O13" s="14">
        <f ca="1">LOG(I13*H13/J13^2,W$3)</f>
        <v>123.7445033918067</v>
      </c>
      <c r="P13" s="58">
        <f>LOG(K13/J13+1,X$3)</f>
        <v>390.10142243762334</v>
      </c>
      <c r="Q13" s="60">
        <f>LOG(L13*M13/J13+1,Y$3)</f>
        <v>502.62076338039765</v>
      </c>
      <c r="R13" s="14">
        <f ca="1">IF(AND(N13&gt;0,O13&gt;0),((N13-$V$6)*((V$8+W$8)/2/V$8)+(O13-$V$6)*((V$8+W$8)/2/W$8)+$V$6*2)/2,IF(N13&gt;0,(((N13-$V$6)*((V$8+W$8)/2/V$8)+$V$6*2)/2),IF(O13&gt;0,(((O13-$V$6)*((V$8+W$8)/2/W$8)+$V$6*2)/2),$V$6)))</f>
        <v>96.385280320450107</v>
      </c>
      <c r="S13" s="58">
        <f ca="1">(R13*2+(P13-$V$6)*((Z$8*2+X$8)/3/X$8)+$V$6)/3</f>
        <v>136.7121531343798</v>
      </c>
      <c r="T13" s="59">
        <f ca="1">(R13*2+(Q13-$V$6)*((Z$8*2+Y$8)/3/Y$8)+$V$6)/3</f>
        <v>147.38202160693251</v>
      </c>
      <c r="U13" s="60">
        <f ca="1">(S13+T13)/2</f>
        <v>142.04708737065616</v>
      </c>
      <c r="AC13" s="76"/>
    </row>
    <row r="14" spans="1:30">
      <c r="A14" s="72" t="s">
        <v>18</v>
      </c>
      <c r="B14" s="71" t="s">
        <v>62</v>
      </c>
      <c r="C14" s="17">
        <v>2022</v>
      </c>
      <c r="D14" s="21"/>
      <c r="E14" s="7">
        <v>575900000</v>
      </c>
      <c r="F14" s="7">
        <v>71400000</v>
      </c>
      <c r="G14" s="7">
        <v>913700000</v>
      </c>
      <c r="H14" s="4">
        <f>G14</f>
        <v>913700000</v>
      </c>
      <c r="I14" s="9">
        <v>6351</v>
      </c>
      <c r="J14" s="11">
        <v>26978</v>
      </c>
      <c r="K14" s="12">
        <v>80.08</v>
      </c>
      <c r="L14" s="13">
        <v>3.5</v>
      </c>
      <c r="M14" s="10">
        <v>76</v>
      </c>
      <c r="N14" s="26">
        <f>LOG((D14+E14)/(F14+E14)+1,V$3)</f>
        <v>109.06916346644655</v>
      </c>
      <c r="O14" s="14">
        <f>LOG(I14*H14/J14^2,W$3)</f>
        <v>117.49947816426133</v>
      </c>
      <c r="P14" s="58">
        <f>LOG(K14/J14+1,X$3)</f>
        <v>115.35119718155137</v>
      </c>
      <c r="Q14" s="60">
        <f>LOG(L14*M14/J14+1,Y$3)</f>
        <v>557.38634320599988</v>
      </c>
      <c r="R14" s="14">
        <f ca="1">IF(AND(N14&gt;0,O14&gt;0),((N14-$V$6)*((V$8+W$8)/2/V$8)+(O14-$V$6)*((V$8+W$8)/2/W$8)+$V$6*2)/2,IF(N14&gt;0,(((N14-$V$6)*((V$8+W$8)/2/V$8)+$V$6*2)/2),IF(O14&gt;0,(((O14-$V$6)*((V$8+W$8)/2/W$8)+$V$6*2)/2),$V$6)))</f>
        <v>114.94499323343734</v>
      </c>
      <c r="S14" s="58">
        <f ca="1">(R14*2+(P14-$V$6)*((Z$8*2+X$8)/3/X$8)+$V$6)/3</f>
        <v>112.03353245331827</v>
      </c>
      <c r="T14" s="59">
        <f ca="1">(R14*2+(Q14-$V$6)*((Z$8*2+Y$8)/3/Y$8)+$V$6)/3</f>
        <v>166.52798538873614</v>
      </c>
      <c r="U14" s="60">
        <f ca="1">(S14+T14)/2</f>
        <v>139.2807589210272</v>
      </c>
    </row>
    <row r="15" spans="1:30">
      <c r="A15" s="72" t="s">
        <v>20</v>
      </c>
      <c r="B15" s="71" t="s">
        <v>63</v>
      </c>
      <c r="C15" s="53">
        <v>2022</v>
      </c>
      <c r="D15" s="18"/>
      <c r="E15" s="3">
        <v>2802082000</v>
      </c>
      <c r="F15" s="3">
        <v>85816000</v>
      </c>
      <c r="G15" s="3">
        <v>5801215000</v>
      </c>
      <c r="H15" s="4" cm="1">
        <f t="array" aca="1" ref="H15" ca="1">G15/INDIRECT("EUR!$B$39")</f>
        <v>777668092.94190145</v>
      </c>
      <c r="I15" s="9">
        <v>3382</v>
      </c>
      <c r="J15" s="11">
        <v>9957</v>
      </c>
      <c r="K15" s="12">
        <v>77.959999999999994</v>
      </c>
      <c r="L15" s="13">
        <v>1.6</v>
      </c>
      <c r="M15" s="10">
        <v>22</v>
      </c>
      <c r="N15" s="26">
        <f>LOG((D15+E15)/(F15+E15)+1,V$3)</f>
        <v>116.22635707276378</v>
      </c>
      <c r="O15" s="14">
        <f ca="1">LOG(I15*H15/J15^2,W$3)</f>
        <v>133.22232503970656</v>
      </c>
      <c r="P15" s="58">
        <f>LOG(K15/J15+1,X$3)</f>
        <v>303.52901844060705</v>
      </c>
      <c r="Q15" s="60">
        <f>LOG(L15*M15/J15+1,Y$3)</f>
        <v>200.47691262492251</v>
      </c>
      <c r="R15" s="14">
        <f ca="1">IF(AND(N15&gt;0,O15&gt;0),((N15-$V$6)*((V$8+W$8)/2/V$8)+(O15-$V$6)*((V$8+W$8)/2/W$8)+$V$6*2)/2,IF(N15&gt;0,(((N15-$V$6)*((V$8+W$8)/2/V$8)+$V$6*2)/2),IF(O15&gt;0,(((O15-$V$6)*((V$8+W$8)/2/W$8)+$V$6*2)/2),$V$6)))</f>
        <v>127.96676710362</v>
      </c>
      <c r="S15" s="58">
        <f ca="1">(R15*2+(P15-$V$6)*((Z$8*2+X$8)/3/X$8)+$V$6)/3</f>
        <v>146.09165497121629</v>
      </c>
      <c r="T15" s="59">
        <f ca="1">(R15*2+(Q15-$V$6)*((Z$8*2+Y$8)/3/Y$8)+$V$6)/3</f>
        <v>131.07042253838634</v>
      </c>
      <c r="U15" s="60">
        <f ca="1">(S15+T15)/2</f>
        <v>138.58103875480131</v>
      </c>
      <c r="X15"/>
      <c r="Y15"/>
    </row>
    <row r="16" spans="1:30">
      <c r="A16" s="69" t="s">
        <v>14</v>
      </c>
      <c r="B16" s="29" t="s">
        <v>65</v>
      </c>
      <c r="C16" s="17">
        <v>2022</v>
      </c>
      <c r="D16" s="21"/>
      <c r="E16" s="7">
        <v>47868762</v>
      </c>
      <c r="F16" s="7">
        <v>3208628</v>
      </c>
      <c r="G16" s="7">
        <v>76603690</v>
      </c>
      <c r="H16" s="4">
        <f>G16</f>
        <v>76603690</v>
      </c>
      <c r="I16" s="9">
        <v>393</v>
      </c>
      <c r="J16" s="11">
        <v>819</v>
      </c>
      <c r="K16" s="12">
        <v>2.85</v>
      </c>
      <c r="L16" s="13">
        <v>1.2</v>
      </c>
      <c r="M16" s="10">
        <v>4</v>
      </c>
      <c r="N16" s="26">
        <f>LOG((D16+E16)/(F16+E16)+1,V$3)</f>
        <v>113.32249144649023</v>
      </c>
      <c r="O16" s="14">
        <f>LOG(I16*H16/J16^2,W$3)</f>
        <v>140.09961116789202</v>
      </c>
      <c r="P16" s="58">
        <f>LOG(K16/J16+1,X$3)</f>
        <v>135.19417351915467</v>
      </c>
      <c r="Q16" s="60">
        <f>LOG(L16*M16/J16+1,Y$3)</f>
        <v>331.97433892431337</v>
      </c>
      <c r="R16" s="14">
        <f ca="1">IF(AND(N16&gt;0,O16&gt;0),((N16-$V$6)*((V$8+W$8)/2/V$8)+(O16-$V$6)*((V$8+W$8)/2/W$8)+$V$6*2)/2,IF(N16&gt;0,(((N16-$V$6)*((V$8+W$8)/2/V$8)+$V$6*2)/2),IF(O16&gt;0,(((O16-$V$6)*((V$8+W$8)/2/W$8)+$V$6*2)/2),$V$6)))</f>
        <v>131.19131440168877</v>
      </c>
      <c r="S16" s="58">
        <f ca="1">(R16*2+(P16-$V$6)*((Z$8*2+X$8)/3/X$8)+$V$6)/3</f>
        <v>125.54036098910342</v>
      </c>
      <c r="T16" s="59">
        <f ca="1">(R16*2+(Q16-$V$6)*((Z$8*2+Y$8)/3/Y$8)+$V$6)/3</f>
        <v>149.482317605199</v>
      </c>
      <c r="U16" s="60">
        <f ca="1">(S16+T16)/2</f>
        <v>137.51133929715121</v>
      </c>
    </row>
    <row r="17" spans="1:21">
      <c r="A17" s="72" t="s">
        <v>20</v>
      </c>
      <c r="B17" s="71" t="s">
        <v>64</v>
      </c>
      <c r="C17" s="53">
        <v>2022</v>
      </c>
      <c r="D17" s="18"/>
      <c r="E17" s="3">
        <v>5392321000</v>
      </c>
      <c r="F17" s="3">
        <v>91601000</v>
      </c>
      <c r="G17" s="3">
        <v>9640000000</v>
      </c>
      <c r="H17" s="4" cm="1">
        <f t="array" aca="1" ref="H17" ca="1">G17/INDIRECT("EUR!$B$39")</f>
        <v>1292267295.0338731</v>
      </c>
      <c r="I17" s="9">
        <v>5809</v>
      </c>
      <c r="J17" s="11">
        <v>27380</v>
      </c>
      <c r="K17" s="12">
        <v>207.48</v>
      </c>
      <c r="L17" s="13">
        <v>2</v>
      </c>
      <c r="M17" s="10">
        <v>43</v>
      </c>
      <c r="N17" s="57">
        <f>LOG((D17+E17)/(F17+E17)+1,V$3)</f>
        <v>117.35446817723457</v>
      </c>
      <c r="O17" s="14">
        <f ca="1">LOG(I17*H17/J17^2,W$3)</f>
        <v>120.47972761854844</v>
      </c>
      <c r="P17" s="58">
        <f>LOG(K17/J17+1,X$3)</f>
        <v>293.80151750838655</v>
      </c>
      <c r="Q17" s="60">
        <f>LOG(L17*M17/J17+1,Y$3)</f>
        <v>178.15605343727353</v>
      </c>
      <c r="R17" s="14">
        <f ca="1">IF(AND(N17&gt;0,O17&gt;0),((N17-$V$6)*((V$8+W$8)/2/V$8)+(O17-$V$6)*((V$8+W$8)/2/W$8)+$V$6*2)/2,IF(N17&gt;0,(((N17-$V$6)*((V$8+W$8)/2/V$8)+$V$6*2)/2),IF(O17&gt;0,(((O17-$V$6)*((V$8+W$8)/2/W$8)+$V$6*2)/2),$V$6)))</f>
        <v>120.25072171688547</v>
      </c>
      <c r="S17" s="58">
        <f ca="1">(R17*2+(P17-$V$6)*((Z$8*2+X$8)/3/X$8)+$V$6)/3</f>
        <v>139.63581121034611</v>
      </c>
      <c r="T17" s="59">
        <f ca="1">(R17*2+(Q17-$V$6)*((Z$8*2+Y$8)/3/Y$8)+$V$6)/3</f>
        <v>123.16598687499857</v>
      </c>
      <c r="U17" s="60">
        <f ca="1">(S17+T17)/2</f>
        <v>131.40089904267234</v>
      </c>
    </row>
    <row r="18" spans="1:21">
      <c r="A18" s="31" t="s">
        <v>321</v>
      </c>
      <c r="B18" s="29" t="s">
        <v>326</v>
      </c>
      <c r="C18" s="53">
        <v>2021</v>
      </c>
      <c r="D18" s="21">
        <v>100000</v>
      </c>
      <c r="E18" s="7">
        <v>85600000</v>
      </c>
      <c r="F18" s="7">
        <v>1300000</v>
      </c>
      <c r="G18" s="7">
        <v>94900000</v>
      </c>
      <c r="H18" s="4">
        <f>G18</f>
        <v>94900000</v>
      </c>
      <c r="I18" s="9">
        <v>293</v>
      </c>
      <c r="J18" s="11">
        <v>2000</v>
      </c>
      <c r="K18" s="12">
        <v>2.57</v>
      </c>
      <c r="L18" s="13">
        <v>1.2</v>
      </c>
      <c r="M18" s="10">
        <v>14</v>
      </c>
      <c r="N18" s="26">
        <f>LOG((D18+E18)/(F18+E18)+1,V$3)</f>
        <v>117.60441194048587</v>
      </c>
      <c r="O18" s="14">
        <f>LOG(I18*H18/J18^2,W$3)</f>
        <v>115.70602718428756</v>
      </c>
      <c r="P18" s="58">
        <f>LOG(K18/J18+1,X$3)</f>
        <v>49.977647191186087</v>
      </c>
      <c r="Q18" s="60">
        <f>LOG(L18*M18/J18+1,Y$3)</f>
        <v>475.20208925692395</v>
      </c>
      <c r="R18" s="14">
        <f ca="1">IF(AND(N18&gt;0,O18&gt;0),((N18-$V$6)*((V$8+W$8)/2/V$8)+(O18-$V$6)*((V$8+W$8)/2/W$8)+$V$6*2)/2,IF(N18&gt;0,(((N18-$V$6)*((V$8+W$8)/2/V$8)+$V$6*2)/2),IF(O18&gt;0,(((O18-$V$6)*((V$8+W$8)/2/W$8)+$V$6*2)/2),$V$6)))</f>
        <v>117.28938034626245</v>
      </c>
      <c r="S18" s="58">
        <f ca="1">(R18*2+(P18-$V$6)*((Z$8*2+X$8)/3/X$8)+$V$6)/3</f>
        <v>104.780430734034</v>
      </c>
      <c r="T18" s="59">
        <f ca="1">(R18*2+(Q18-$V$6)*((Z$8*2+Y$8)/3/Y$8)+$V$6)/3</f>
        <v>157.92723959508447</v>
      </c>
      <c r="U18" s="60">
        <f ca="1">(S18+T18)/2</f>
        <v>131.35383516455923</v>
      </c>
    </row>
    <row r="19" spans="1:21">
      <c r="A19" s="69" t="s">
        <v>50</v>
      </c>
      <c r="B19" s="71" t="s">
        <v>51</v>
      </c>
      <c r="C19" s="17">
        <v>2023</v>
      </c>
      <c r="D19" s="21">
        <v>4630000</v>
      </c>
      <c r="E19" s="7">
        <v>239000000</v>
      </c>
      <c r="F19" s="7"/>
      <c r="G19" s="7">
        <v>384000000</v>
      </c>
      <c r="H19" s="4">
        <f>G19</f>
        <v>384000000</v>
      </c>
      <c r="I19" s="9">
        <v>3611</v>
      </c>
      <c r="J19" s="11">
        <v>13941</v>
      </c>
      <c r="K19" s="12">
        <v>49.92</v>
      </c>
      <c r="L19" s="13">
        <v>2.2999999999999998</v>
      </c>
      <c r="M19" s="10">
        <v>35</v>
      </c>
      <c r="N19" s="26">
        <f>LOG((D19+E19)/(F19+E19)+1,V$3)</f>
        <v>120.443844433729</v>
      </c>
      <c r="O19" s="14">
        <f>LOG(I19*H19/J19^2,W$3)</f>
        <v>116.04624265216954</v>
      </c>
      <c r="P19" s="58">
        <f>LOG(K19/J19+1,X$3)</f>
        <v>139.10918601033114</v>
      </c>
      <c r="Q19" s="60">
        <f>LOG(L19*M19/J19+1,Y$3)</f>
        <v>327.09041567464931</v>
      </c>
      <c r="R19" s="14">
        <f ca="1">IF(AND(N19&gt;0,O19&gt;0),((N19-$V$6)*((V$8+W$8)/2/V$8)+(O19-$V$6)*((V$8+W$8)/2/W$8)+$V$6*2)/2,IF(N19&gt;0,(((N19-$V$6)*((V$8+W$8)/2/V$8)+$V$6*2)/2),IF(O19&gt;0,(((O19-$V$6)*((V$8+W$8)/2/W$8)+$V$6*2)/2),$V$6)))</f>
        <v>118.67054596070045</v>
      </c>
      <c r="S19" s="58">
        <f ca="1">(R19*2+(P19-$V$6)*((Z$8*2+X$8)/3/X$8)+$V$6)/3</f>
        <v>117.721145611929</v>
      </c>
      <c r="T19" s="59">
        <f ca="1">(R19*2+(Q19-$V$6)*((Z$8*2+Y$8)/3/Y$8)+$V$6)/3</f>
        <v>140.53114719307325</v>
      </c>
      <c r="U19" s="60">
        <f ca="1">(S19+T19)/2</f>
        <v>129.12614640250112</v>
      </c>
    </row>
    <row r="20" spans="1:21">
      <c r="A20" s="31" t="s">
        <v>26</v>
      </c>
      <c r="B20" s="29" t="s">
        <v>369</v>
      </c>
      <c r="C20" s="17">
        <v>2023</v>
      </c>
      <c r="D20" s="22">
        <v>86000000</v>
      </c>
      <c r="E20" s="8">
        <v>2936000000</v>
      </c>
      <c r="F20" s="8"/>
      <c r="G20" s="8">
        <v>4234000000</v>
      </c>
      <c r="H20" s="4" cm="1">
        <f t="array" aca="1" ref="H20" ca="1">G20/INDIRECT("EUR!$B$125")</f>
        <v>369229974.98584646</v>
      </c>
      <c r="I20" s="9">
        <v>624</v>
      </c>
      <c r="J20" s="11">
        <v>10063</v>
      </c>
      <c r="K20" s="12">
        <v>39.130000000000003</v>
      </c>
      <c r="L20" s="13">
        <v>1.8</v>
      </c>
      <c r="M20" s="10">
        <v>39</v>
      </c>
      <c r="N20" s="26">
        <f>LOG((D20+E20)/(F20+E20)+1,V$3)</f>
        <v>121.28360490186549</v>
      </c>
      <c r="O20" s="14">
        <f ca="1">LOG(I20*H20/J20^2,W$3)</f>
        <v>101.09858022197282</v>
      </c>
      <c r="P20" s="58">
        <f>LOG(K20/J20+1,X$3)</f>
        <v>151.03963472923772</v>
      </c>
      <c r="Q20" s="60">
        <f>LOG(L20*M20/J20+1,Y$3)</f>
        <v>394.92618872073075</v>
      </c>
      <c r="R20" s="14">
        <f ca="1">IF(AND(N20&gt;0,O20&gt;0),((N20-$V$6)*((V$8+W$8)/2/V$8)+(O20-$V$6)*((V$8+W$8)/2/W$8)+$V$6*2)/2,IF(N20&gt;0,(((N20-$V$6)*((V$8+W$8)/2/V$8)+$V$6*2)/2),IF(O20&gt;0,(((O20-$V$6)*((V$8+W$8)/2/W$8)+$V$6*2)/2),$V$6)))</f>
        <v>109.42123123832654</v>
      </c>
      <c r="S20" s="58">
        <f ca="1">(R20*2+(P20-$V$6)*((Z$8*2+X$8)/3/X$8)+$V$6)/3</f>
        <v>113.16383039758142</v>
      </c>
      <c r="T20" s="59">
        <f ca="1">(R20*2+(Q20-$V$6)*((Z$8*2+Y$8)/3/Y$8)+$V$6)/3</f>
        <v>142.75414108366169</v>
      </c>
      <c r="U20" s="60">
        <f ca="1">(S20+T20)/2</f>
        <v>127.95898574062156</v>
      </c>
    </row>
    <row r="21" spans="1:21">
      <c r="A21" s="72" t="s">
        <v>17</v>
      </c>
      <c r="B21" s="71" t="s">
        <v>35</v>
      </c>
      <c r="C21" s="17">
        <v>2022</v>
      </c>
      <c r="D21" s="19">
        <v>14372360</v>
      </c>
      <c r="E21" s="5">
        <v>509643762</v>
      </c>
      <c r="F21" s="5"/>
      <c r="G21" s="5">
        <v>751869907</v>
      </c>
      <c r="H21" s="4" cm="1">
        <f t="array" aca="1" ref="H21" ca="1">G21/INDIRECT("EUR!$B$30")</f>
        <v>765297822.59525633</v>
      </c>
      <c r="I21" s="9">
        <v>5417</v>
      </c>
      <c r="J21" s="11">
        <v>12896</v>
      </c>
      <c r="K21" s="12">
        <v>100.26</v>
      </c>
      <c r="N21" s="26">
        <f>LOG((D21+E21)/(F21+E21)+1,V$3)</f>
        <v>121.19146214303457</v>
      </c>
      <c r="O21" s="14">
        <f ca="1">LOG(I21*H21/J21^2,W$3)</f>
        <v>132.40825436333191</v>
      </c>
      <c r="P21" s="58">
        <f>LOG(K21/J21+1,X$3)</f>
        <v>301.39876699700204</v>
      </c>
      <c r="Q21" s="60">
        <f>LOG(L21*M21/J21+1,Y$3)</f>
        <v>0</v>
      </c>
      <c r="R21" s="14">
        <f ca="1">IF(AND(N21&gt;0,O21&gt;0),((N21-$V$6)*((V$8+W$8)/2/V$8)+(O21-$V$6)*((V$8+W$8)/2/W$8)+$V$6*2)/2,IF(N21&gt;0,(((N21-$V$6)*((V$8+W$8)/2/V$8)+$V$6*2)/2),IF(O21&gt;0,(((O21-$V$6)*((V$8+W$8)/2/W$8)+$V$6*2)/2),$V$6)))</f>
        <v>129.47764356746947</v>
      </c>
      <c r="S21" s="58">
        <f ca="1">(R21*2+(P21-$V$6)*((Z$8*2+X$8)/3/X$8)+$V$6)/3</f>
        <v>146.81162839987348</v>
      </c>
      <c r="T21" s="59">
        <f ca="1">(R21*2+(Q21-$V$6)*((Z$8*2+Y$8)/3/Y$8)+$V$6)/3</f>
        <v>107.28483070082547</v>
      </c>
      <c r="U21" s="60">
        <f ca="1">(S21+T21)/2</f>
        <v>127.04822955034948</v>
      </c>
    </row>
    <row r="22" spans="1:21">
      <c r="A22" s="31" t="s">
        <v>378</v>
      </c>
      <c r="B22" s="29" t="s">
        <v>380</v>
      </c>
      <c r="C22" s="17">
        <v>2022</v>
      </c>
      <c r="D22" s="21"/>
      <c r="E22" s="7">
        <v>528648658.61000001</v>
      </c>
      <c r="F22" s="7">
        <v>2959181</v>
      </c>
      <c r="G22" s="7">
        <v>656372190.25999999</v>
      </c>
      <c r="H22" s="4">
        <f>G22</f>
        <v>656372190.25999999</v>
      </c>
      <c r="I22" s="9">
        <v>6382</v>
      </c>
      <c r="J22" s="11">
        <v>8297</v>
      </c>
      <c r="K22" s="12">
        <v>42.55</v>
      </c>
      <c r="N22" s="26">
        <f>LOG((D22+E22)/(F22+E22)+1,V$3)</f>
        <v>118.31415231234199</v>
      </c>
      <c r="O22" s="14">
        <f>LOG(I22*H22/J22^2,W$3)</f>
        <v>144.08059160497749</v>
      </c>
      <c r="P22" s="58">
        <f>LOG(K22/J22+1,X$3)</f>
        <v>199.07595216946197</v>
      </c>
      <c r="Q22" s="60">
        <f>LOG(L22*M22/J22+1,Y$3)</f>
        <v>0</v>
      </c>
      <c r="R22" s="14">
        <f ca="1">IF(AND(N22&gt;0,O22&gt;0),((N22-$V$6)*((V$8+W$8)/2/V$8)+(O22-$V$6)*((V$8+W$8)/2/W$8)+$V$6*2)/2,IF(N22&gt;0,(((N22-$V$6)*((V$8+W$8)/2/V$8)+$V$6*2)/2),IF(O22&gt;0,(((O22-$V$6)*((V$8+W$8)/2/W$8)+$V$6*2)/2),$V$6)))</f>
        <v>135.7904684171327</v>
      </c>
      <c r="S22" s="58">
        <f ca="1">(R22*2+(P22-$V$6)*((Z$8*2+X$8)/3/X$8)+$V$6)/3</f>
        <v>137.22131556030408</v>
      </c>
      <c r="T22" s="59">
        <f ca="1">(R22*2+(Q22-$V$6)*((Z$8*2+Y$8)/3/Y$8)+$V$6)/3</f>
        <v>111.49338060060096</v>
      </c>
      <c r="U22" s="60">
        <f ca="1">(S22+T22)/2</f>
        <v>124.35734808045251</v>
      </c>
    </row>
    <row r="23" spans="1:21">
      <c r="A23" s="69" t="s">
        <v>20</v>
      </c>
      <c r="B23" s="71" t="s">
        <v>66</v>
      </c>
      <c r="C23" s="17">
        <v>2022</v>
      </c>
      <c r="D23" s="18"/>
      <c r="E23" s="3">
        <v>4234471000</v>
      </c>
      <c r="F23" s="3">
        <v>64976000</v>
      </c>
      <c r="G23" s="3">
        <v>7316000000</v>
      </c>
      <c r="H23" s="4" cm="1">
        <f t="array" aca="1" ref="H23" ca="1">G23/INDIRECT("EUR!$B$39")</f>
        <v>980728996.93649542</v>
      </c>
      <c r="I23" s="9">
        <v>4846</v>
      </c>
      <c r="J23" s="11">
        <v>26090</v>
      </c>
      <c r="K23" s="12">
        <v>125.28</v>
      </c>
      <c r="L23" s="13">
        <v>2.8</v>
      </c>
      <c r="M23" s="10">
        <v>33</v>
      </c>
      <c r="N23" s="26">
        <f>LOG((D23+E23)/(F23+E23)+1,V$3)</f>
        <v>117.49188701699545</v>
      </c>
      <c r="O23" s="14">
        <f ca="1">LOG(I23*H23/J23^2,W$3)</f>
        <v>115.76356065356894</v>
      </c>
      <c r="P23" s="58">
        <f>LOG(K23/J23+1,X$3)</f>
        <v>186.43120374239464</v>
      </c>
      <c r="Q23" s="60">
        <f>LOG(L23*M23/J23+1,Y$3)</f>
        <v>200.83838423020083</v>
      </c>
      <c r="R23" s="14">
        <f ca="1">IF(AND(N23&gt;0,O23&gt;0),((N23-$V$6)*((V$8+W$8)/2/V$8)+(O23-$V$6)*((V$8+W$8)/2/W$8)+$V$6*2)/2,IF(N23&gt;0,(((N23-$V$6)*((V$8+W$8)/2/V$8)+$V$6*2)/2),IF(O23&gt;0,(((O23-$V$6)*((V$8+W$8)/2/W$8)+$V$6*2)/2),$V$6)))</f>
        <v>117.28022277572137</v>
      </c>
      <c r="S23" s="58">
        <f ca="1">(R23*2+(P23-$V$6)*((Z$8*2+X$8)/3/X$8)+$V$6)/3</f>
        <v>123.17592947712029</v>
      </c>
      <c r="T23" s="59">
        <f ca="1">(R23*2+(Q23-$V$6)*((Z$8*2+Y$8)/3/Y$8)+$V$6)/3</f>
        <v>123.99076259957887</v>
      </c>
      <c r="U23" s="60">
        <f ca="1">(S23+T23)/2</f>
        <v>123.58334603834959</v>
      </c>
    </row>
    <row r="24" spans="1:21">
      <c r="A24" s="72" t="s">
        <v>18</v>
      </c>
      <c r="B24" s="71" t="s">
        <v>67</v>
      </c>
      <c r="C24" s="53">
        <v>2022</v>
      </c>
      <c r="D24" s="21"/>
      <c r="E24" s="7">
        <v>314100000</v>
      </c>
      <c r="F24" s="7">
        <v>28100000</v>
      </c>
      <c r="G24" s="7">
        <v>477800000</v>
      </c>
      <c r="H24" s="4">
        <f>G24</f>
        <v>477800000</v>
      </c>
      <c r="I24" s="9">
        <v>2395.6</v>
      </c>
      <c r="J24" s="11">
        <v>12876</v>
      </c>
      <c r="K24" s="12">
        <v>59.86</v>
      </c>
      <c r="L24" s="13">
        <v>1.6</v>
      </c>
      <c r="M24" s="10">
        <v>26</v>
      </c>
      <c r="N24" s="26">
        <f>LOG((D24+E24)/(F24+E24)+1,V$3)</f>
        <v>111.60676683100091</v>
      </c>
      <c r="O24" s="14">
        <f>LOG(I24*H24/J24^2,W$3)</f>
        <v>115.61642366371842</v>
      </c>
      <c r="P24" s="58">
        <f>LOG(K24/J24+1,X$3)</f>
        <v>180.5093698033111</v>
      </c>
      <c r="Q24" s="60">
        <f>LOG(L24*M24/J24+1,Y$3)</f>
        <v>183.24345944726551</v>
      </c>
      <c r="R24" s="14">
        <f ca="1">IF(AND(N24&gt;0,O24&gt;0),((N24-$V$6)*((V$8+W$8)/2/V$8)+(O24-$V$6)*((V$8+W$8)/2/W$8)+$V$6*2)/2,IF(N24&gt;0,(((N24-$V$6)*((V$8+W$8)/2/V$8)+$V$6*2)/2),IF(O24&gt;0,(((O24-$V$6)*((V$8+W$8)/2/W$8)+$V$6*2)/2),$V$6)))</f>
        <v>114.77568601808422</v>
      </c>
      <c r="S24" s="58">
        <f ca="1">(R24*2+(P24-$V$6)*((Z$8*2+X$8)/3/X$8)+$V$6)/3</f>
        <v>120.70764247091087</v>
      </c>
      <c r="T24" s="59">
        <f ca="1">(R24*2+(Q24-$V$6)*((Z$8*2+Y$8)/3/Y$8)+$V$6)/3</f>
        <v>120.14511910120983</v>
      </c>
      <c r="U24" s="60">
        <f ca="1">(S24+T24)/2</f>
        <v>120.42638078606035</v>
      </c>
    </row>
    <row r="25" spans="1:21">
      <c r="A25" s="69" t="s">
        <v>15</v>
      </c>
      <c r="B25" s="68" t="s">
        <v>68</v>
      </c>
      <c r="C25" s="53">
        <v>2023</v>
      </c>
      <c r="D25" s="20">
        <v>55100000</v>
      </c>
      <c r="E25" s="6">
        <v>210900000</v>
      </c>
      <c r="F25" s="6">
        <v>513700000</v>
      </c>
      <c r="G25" s="6">
        <v>1385000000</v>
      </c>
      <c r="H25" s="4" cm="1">
        <f t="array" aca="1" ref="H25" ca="1">G25/INDIRECT("EUR!$B$48")</f>
        <v>1614525836.4934132</v>
      </c>
      <c r="I25" s="9">
        <v>5015</v>
      </c>
      <c r="J25" s="11">
        <v>41250</v>
      </c>
      <c r="K25" s="12">
        <v>127.71</v>
      </c>
      <c r="L25" s="13">
        <v>4.9000000000000004</v>
      </c>
      <c r="M25" s="10">
        <v>78</v>
      </c>
      <c r="N25" s="26">
        <f>LOG((D25+E25)/(F25+E25)+1,V$3)</f>
        <v>53.589101538660707</v>
      </c>
      <c r="O25" s="14">
        <f ca="1">LOG(I25*H25/J25^2,W$3)</f>
        <v>110.74883864814549</v>
      </c>
      <c r="P25" s="58">
        <f>LOG(K25/J25+1,X$3)</f>
        <v>120.30428434069179</v>
      </c>
      <c r="Q25" s="60">
        <f>LOG(L25*M25/J25+1,Y$3)</f>
        <v>523.93718989716774</v>
      </c>
      <c r="R25" s="14">
        <f ca="1">IF(AND(N25&gt;0,O25&gt;0),((N25-$V$6)*((V$8+W$8)/2/V$8)+(O25-$V$6)*((V$8+W$8)/2/W$8)+$V$6*2)/2,IF(N25&gt;0,(((N25-$V$6)*((V$8+W$8)/2/V$8)+$V$6*2)/2),IF(O25&gt;0,(((O25-$V$6)*((V$8+W$8)/2/W$8)+$V$6*2)/2),$V$6)))</f>
        <v>87.892025542518169</v>
      </c>
      <c r="S25" s="58">
        <f ca="1">(R25*2+(P25-$V$6)*((Z$8*2+X$8)/3/X$8)+$V$6)/3</f>
        <v>94.666175015008136</v>
      </c>
      <c r="T25" s="59">
        <f ca="1">(R25*2+(Q25-$V$6)*((Z$8*2+Y$8)/3/Y$8)+$V$6)/3</f>
        <v>144.35603965838868</v>
      </c>
      <c r="U25" s="60">
        <f ca="1">(S25+T25)/2</f>
        <v>119.51110733669842</v>
      </c>
    </row>
    <row r="26" spans="1:21">
      <c r="A26" s="72" t="s">
        <v>17</v>
      </c>
      <c r="B26" s="71" t="s">
        <v>69</v>
      </c>
      <c r="C26" s="53">
        <v>2022</v>
      </c>
      <c r="D26" s="19"/>
      <c r="E26" s="5">
        <v>75144893.329999998</v>
      </c>
      <c r="F26" s="5">
        <v>15984457.52</v>
      </c>
      <c r="G26" s="5">
        <v>107678803.23</v>
      </c>
      <c r="H26" s="4" cm="1">
        <f t="array" aca="1" ref="H26" ca="1">G26/INDIRECT("EUR!$B$30")</f>
        <v>109601877.77748373</v>
      </c>
      <c r="I26" s="9">
        <v>485.4</v>
      </c>
      <c r="J26" s="11">
        <v>3922</v>
      </c>
      <c r="K26" s="12">
        <v>5.91</v>
      </c>
      <c r="L26" s="13">
        <v>1.4</v>
      </c>
      <c r="M26" s="10">
        <v>18</v>
      </c>
      <c r="N26" s="26">
        <f>LOG((D26+E26)/(F26+E26)+1,V$3)</f>
        <v>103.06104371114448</v>
      </c>
      <c r="O26" s="14">
        <f ca="1">LOG(I26*H26/J26^2,W$3)</f>
        <v>106.57586917080603</v>
      </c>
      <c r="P26" s="58">
        <f>LOG(K26/J26+1,X$3)</f>
        <v>58.600921479343398</v>
      </c>
      <c r="Q26" s="60">
        <f>LOG(L26*M26/J26+1,Y$3)</f>
        <v>363.84648001460226</v>
      </c>
      <c r="R26" s="14">
        <f ca="1">IF(AND(N26&gt;0,O26&gt;0),((N26-$V$6)*((V$8+W$8)/2/V$8)+(O26-$V$6)*((V$8+W$8)/2/W$8)+$V$6*2)/2,IF(N26&gt;0,(((N26-$V$6)*((V$8+W$8)/2/V$8)+$V$6*2)/2),IF(O26&gt;0,(((O26-$V$6)*((V$8+W$8)/2/W$8)+$V$6*2)/2),$V$6)))</f>
        <v>105.47388357095453</v>
      </c>
      <c r="S26" s="58">
        <f ca="1">(R26*2+(P26-$V$6)*((Z$8*2+X$8)/3/X$8)+$V$6)/3</f>
        <v>98.0663346127008</v>
      </c>
      <c r="T26" s="59">
        <f ca="1">(R26*2+(Q26-$V$6)*((Z$8*2+Y$8)/3/Y$8)+$V$6)/3</f>
        <v>136.27896963083131</v>
      </c>
      <c r="U26" s="60">
        <f ca="1">(S26+T26)/2</f>
        <v>117.17265212176605</v>
      </c>
    </row>
    <row r="27" spans="1:21">
      <c r="A27" s="72" t="s">
        <v>17</v>
      </c>
      <c r="B27" s="71" t="s">
        <v>70</v>
      </c>
      <c r="C27" s="53">
        <v>2023</v>
      </c>
      <c r="D27" s="19">
        <v>3581000</v>
      </c>
      <c r="E27" s="5">
        <v>987439000</v>
      </c>
      <c r="F27" s="5">
        <v>33702000</v>
      </c>
      <c r="G27" s="5">
        <v>1570476000</v>
      </c>
      <c r="H27" s="4" cm="1">
        <f t="array" aca="1" ref="H27" ca="1">G27/INDIRECT("EUR!$B$30")</f>
        <v>1598523696.7837679</v>
      </c>
      <c r="I27" s="9">
        <v>4540</v>
      </c>
      <c r="J27" s="11">
        <v>27895</v>
      </c>
      <c r="K27" s="12">
        <v>142.5</v>
      </c>
      <c r="L27" s="13">
        <v>1.9</v>
      </c>
      <c r="M27" s="10">
        <v>12</v>
      </c>
      <c r="N27" s="26">
        <f>LOG((D27+E27)/(F27+E27)+1,V$3)</f>
        <v>116.24534739064609</v>
      </c>
      <c r="O27" s="14">
        <f ca="1">LOG(I27*H27/J27^2,W$3)</f>
        <v>119.55022306965459</v>
      </c>
      <c r="P27" s="58">
        <f>LOG(K27/J27+1,X$3)</f>
        <v>198.30475707657001</v>
      </c>
      <c r="Q27" s="60">
        <f>LOG(L27*M27/J27+1,Y$3)</f>
        <v>46.413871570533253</v>
      </c>
      <c r="R27" s="14">
        <f ca="1">IF(AND(N27&gt;0,O27&gt;0),((N27-$V$6)*((V$8+W$8)/2/V$8)+(O27-$V$6)*((V$8+W$8)/2/W$8)+$V$6*2)/2,IF(N27&gt;0,(((N27-$V$6)*((V$8+W$8)/2/V$8)+$V$6*2)/2),IF(O27&gt;0,(((O27-$V$6)*((V$8+W$8)/2/W$8)+$V$6*2)/2),$V$6)))</f>
        <v>119.19996450385135</v>
      </c>
      <c r="S27" s="58">
        <f ca="1">(R27*2+(P27-$V$6)*((Z$8*2+X$8)/3/X$8)+$V$6)/3</f>
        <v>126.05697920286202</v>
      </c>
      <c r="T27" s="59">
        <f ca="1">(R27*2+(Q27-$V$6)*((Z$8*2+Y$8)/3/Y$8)+$V$6)/3</f>
        <v>106.17301644441802</v>
      </c>
      <c r="U27" s="60">
        <f ca="1">(S27+T27)/2</f>
        <v>116.11499782364002</v>
      </c>
    </row>
    <row r="28" spans="1:21">
      <c r="A28" s="31" t="s">
        <v>321</v>
      </c>
      <c r="B28" s="29" t="s">
        <v>327</v>
      </c>
      <c r="C28" s="51">
        <v>2024</v>
      </c>
      <c r="D28" s="20" t="s">
        <v>307</v>
      </c>
      <c r="E28" s="6" t="s">
        <v>307</v>
      </c>
      <c r="F28" s="6" t="s">
        <v>307</v>
      </c>
      <c r="G28" s="6" t="s">
        <v>307</v>
      </c>
      <c r="H28" s="4" t="str">
        <f>G28</f>
        <v>*</v>
      </c>
      <c r="I28" s="9">
        <v>96</v>
      </c>
      <c r="J28" s="11">
        <v>498</v>
      </c>
      <c r="K28" s="12">
        <v>5.36</v>
      </c>
      <c r="N28" s="50">
        <f>$V$6</f>
        <v>100</v>
      </c>
      <c r="O28" s="46">
        <f>$V$6</f>
        <v>100</v>
      </c>
      <c r="P28" s="58">
        <f>LOG(K28/J28+1,X$3)</f>
        <v>416.63932416327731</v>
      </c>
      <c r="Q28" s="60">
        <f>LOG(L28*M28/J28+1,Y$3)</f>
        <v>0</v>
      </c>
      <c r="R28" s="14">
        <f ca="1">IF(AND(N28&gt;0,O28&gt;0),((N28-$V$6)*((V$8+W$8)/2/V$8)+(O28-$V$6)*((V$8+W$8)/2/W$8)+$V$6*2)/2,IF(N28&gt;0,(((N28-$V$6)*((V$8+W$8)/2/V$8)+$V$6*2)/2),IF(O28&gt;0,(((O28-$V$6)*((V$8+W$8)/2/W$8)+$V$6*2)/2),$V$6)))</f>
        <v>100</v>
      </c>
      <c r="S28" s="58">
        <f ca="1">(R28*2+(P28-$V$6)*((Z$8*2+X$8)/3/X$8)+$V$6)/3</f>
        <v>142.70076599605048</v>
      </c>
      <c r="T28" s="59">
        <f ca="1">(R28*2+(Q28-$V$6)*((Z$8*2+Y$8)/3/Y$8)+$V$6)/3</f>
        <v>87.633068322512486</v>
      </c>
      <c r="U28" s="60">
        <f ca="1">(S28+T28)/2</f>
        <v>115.16691715928148</v>
      </c>
    </row>
    <row r="29" spans="1:21">
      <c r="A29" s="72" t="s">
        <v>17</v>
      </c>
      <c r="B29" s="71" t="s">
        <v>36</v>
      </c>
      <c r="C29" s="53">
        <v>2023</v>
      </c>
      <c r="D29" s="19">
        <v>3158729</v>
      </c>
      <c r="E29" s="5">
        <v>679383671</v>
      </c>
      <c r="F29" s="5"/>
      <c r="G29" s="5">
        <v>825582486</v>
      </c>
      <c r="H29" s="4" cm="1">
        <f t="array" aca="1" ref="H29" ca="1">G29/INDIRECT("EUR!$B$30")</f>
        <v>840326861.10494733</v>
      </c>
      <c r="I29" s="9">
        <v>3038.9</v>
      </c>
      <c r="J29" s="11">
        <v>18261</v>
      </c>
      <c r="K29" s="12">
        <v>104.12</v>
      </c>
      <c r="N29" s="26">
        <f>LOG((D29+E29)/(F29+E29)+1,V$3)</f>
        <v>119.18975530493259</v>
      </c>
      <c r="O29" s="14">
        <f ca="1">LOG(I29*H29/J29^2,W$3)</f>
        <v>116.97213459704238</v>
      </c>
      <c r="P29" s="58">
        <f>LOG(K29/J29+1,X$3)</f>
        <v>221.2717523199245</v>
      </c>
      <c r="Q29" s="60">
        <f>LOG(L29*M29/J29+1,Y$3)</f>
        <v>0</v>
      </c>
      <c r="R29" s="14">
        <f ca="1">IF(AND(N29&gt;0,O29&gt;0),((N29-$V$6)*((V$8+W$8)/2/V$8)+(O29-$V$6)*((V$8+W$8)/2/W$8)+$V$6*2)/2,IF(N29&gt;0,(((N29-$V$6)*((V$8+W$8)/2/V$8)+$V$6*2)/2),IF(O29&gt;0,(((O29-$V$6)*((V$8+W$8)/2/W$8)+$V$6*2)/2),$V$6)))</f>
        <v>118.75119019415683</v>
      </c>
      <c r="S29" s="58">
        <f ca="1">(R29*2+(P29-$V$6)*((Z$8*2+X$8)/3/X$8)+$V$6)/3</f>
        <v>128.85503730607167</v>
      </c>
      <c r="T29" s="59">
        <f ca="1">(R29*2+(Q29-$V$6)*((Z$8*2+Y$8)/3/Y$8)+$V$6)/3</f>
        <v>100.13386178528371</v>
      </c>
      <c r="U29" s="60">
        <f ca="1">(S29+T29)/2</f>
        <v>114.4944495456777</v>
      </c>
    </row>
    <row r="30" spans="1:21">
      <c r="A30" s="31" t="s">
        <v>378</v>
      </c>
      <c r="B30" s="29" t="s">
        <v>385</v>
      </c>
      <c r="C30" s="17">
        <v>2016</v>
      </c>
      <c r="D30" s="21"/>
      <c r="E30" s="7">
        <v>185060210.69999999</v>
      </c>
      <c r="F30" s="7">
        <v>2505766.84</v>
      </c>
      <c r="G30" s="7">
        <v>234261902.68000001</v>
      </c>
      <c r="H30" s="4">
        <f>G30</f>
        <v>234261902.68000001</v>
      </c>
      <c r="I30" s="9">
        <v>1215</v>
      </c>
      <c r="J30" s="11">
        <v>3302</v>
      </c>
      <c r="K30" s="12">
        <v>10.25</v>
      </c>
      <c r="N30" s="26">
        <f>LOG((D30+E30)/(F30+E30)+1,V$3)</f>
        <v>117.64320057994293</v>
      </c>
      <c r="O30" s="14">
        <f>LOG(I30*H30/J30^2,W$3)</f>
        <v>133.01190604258576</v>
      </c>
      <c r="P30" s="58">
        <f>LOG(K30/J30+1,X$3)</f>
        <v>120.62162275766377</v>
      </c>
      <c r="Q30" s="60">
        <f>LOG(L30*M30/J30+1,Y$3)</f>
        <v>0</v>
      </c>
      <c r="R30" s="14">
        <f ca="1">IF(AND(N30&gt;0,O30&gt;0),((N30-$V$6)*((V$8+W$8)/2/V$8)+(O30-$V$6)*((V$8+W$8)/2/W$8)+$V$6*2)/2,IF(N30&gt;0,(((N30-$V$6)*((V$8+W$8)/2/V$8)+$V$6*2)/2),IF(O30&gt;0,(((O30-$V$6)*((V$8+W$8)/2/W$8)+$V$6*2)/2),$V$6)))</f>
        <v>128.41195627766439</v>
      </c>
      <c r="S30" s="58">
        <f ca="1">(R30*2+(P30-$V$6)*((Z$8*2+X$8)/3/X$8)+$V$6)/3</f>
        <v>121.72225721474581</v>
      </c>
      <c r="T30" s="59">
        <f ca="1">(R30*2+(Q30-$V$6)*((Z$8*2+Y$8)/3/Y$8)+$V$6)/3</f>
        <v>106.57437250762207</v>
      </c>
      <c r="U30" s="60">
        <f ca="1">(S30+T30)/2</f>
        <v>114.14831486118393</v>
      </c>
    </row>
    <row r="31" spans="1:21">
      <c r="A31" s="72" t="s">
        <v>14</v>
      </c>
      <c r="B31" s="71" t="s">
        <v>71</v>
      </c>
      <c r="C31" s="17">
        <v>2022</v>
      </c>
      <c r="D31" s="21"/>
      <c r="E31" s="7">
        <v>445684557</v>
      </c>
      <c r="F31" s="7">
        <v>103976679</v>
      </c>
      <c r="G31" s="7">
        <v>715010067</v>
      </c>
      <c r="H31" s="4">
        <f>G31</f>
        <v>715010067</v>
      </c>
      <c r="I31" s="9">
        <v>2268</v>
      </c>
      <c r="J31" s="11">
        <v>12739</v>
      </c>
      <c r="K31" s="12">
        <v>62.3</v>
      </c>
      <c r="L31" s="13">
        <v>1.3</v>
      </c>
      <c r="M31" s="10">
        <v>12</v>
      </c>
      <c r="N31" s="57">
        <f>LOG((D31+E31)/(F31+E31)+1,V$3)</f>
        <v>101.76360704263043</v>
      </c>
      <c r="O31" s="14">
        <f>LOG(I31*H31/J31^2,W$3)</f>
        <v>120.45255407040254</v>
      </c>
      <c r="P31" s="58">
        <f>LOG(K31/J31+1,X$3)</f>
        <v>189.86480763124837</v>
      </c>
      <c r="Q31" s="60">
        <f>LOG(L31*M31/J31+1,Y$3)</f>
        <v>69.524875666431527</v>
      </c>
      <c r="R31" s="14">
        <f ca="1">IF(AND(N31&gt;0,O31&gt;0),((N31-$V$6)*((V$8+W$8)/2/V$8)+(O31-$V$6)*((V$8+W$8)/2/W$8)+$V$6*2)/2,IF(N31&gt;0,(((N31-$V$6)*((V$8+W$8)/2/V$8)+$V$6*2)/2),IF(O31&gt;0,(((O31-$V$6)*((V$8+W$8)/2/W$8)+$V$6*2)/2),$V$6)))</f>
        <v>113.84842863257441</v>
      </c>
      <c r="S31" s="58">
        <f ca="1">(R31*2+(P31-$V$6)*((Z$8*2+X$8)/3/X$8)+$V$6)/3</f>
        <v>121.35110937900133</v>
      </c>
      <c r="T31" s="59">
        <f ca="1">(R31*2+(Q31-$V$6)*((Z$8*2+Y$8)/3/Y$8)+$V$6)/3</f>
        <v>105.46344795008781</v>
      </c>
      <c r="U31" s="60">
        <f ca="1">(S31+T31)/2</f>
        <v>113.40727866454458</v>
      </c>
    </row>
    <row r="32" spans="1:21">
      <c r="A32" s="31" t="s">
        <v>378</v>
      </c>
      <c r="B32" s="29" t="s">
        <v>386</v>
      </c>
      <c r="C32" s="17">
        <v>2022</v>
      </c>
      <c r="D32" s="21"/>
      <c r="E32" s="7">
        <v>185400000</v>
      </c>
      <c r="F32" s="7">
        <v>3000000</v>
      </c>
      <c r="G32" s="7">
        <v>274300000</v>
      </c>
      <c r="H32" s="4">
        <f>G32</f>
        <v>274300000</v>
      </c>
      <c r="I32" s="9">
        <v>1882</v>
      </c>
      <c r="J32" s="11">
        <v>13672</v>
      </c>
      <c r="K32" s="12">
        <v>10.09</v>
      </c>
      <c r="L32" s="13">
        <v>2.2000000000000002</v>
      </c>
      <c r="M32" s="10">
        <v>32</v>
      </c>
      <c r="N32" s="26">
        <f>LOG((D32+E32)/(F32+E32)+1,V$3)</f>
        <v>117.42185527356808</v>
      </c>
      <c r="O32" s="14">
        <f>LOG(I32*H32/J32^2,W$3)</f>
        <v>103.6329432045971</v>
      </c>
      <c r="P32" s="58">
        <f>LOG(K32/J32+1,X$3)</f>
        <v>28.711142471220537</v>
      </c>
      <c r="Q32" s="60">
        <f>LOG(L32*M32/J32+1,Y$3)</f>
        <v>291.77065091356599</v>
      </c>
      <c r="R32" s="14">
        <f ca="1">IF(AND(N32&gt;0,O32&gt;0),((N32-$V$6)*((V$8+W$8)/2/V$8)+(O32-$V$6)*((V$8+W$8)/2/W$8)+$V$6*2)/2,IF(N32&gt;0,(((N32-$V$6)*((V$8+W$8)/2/V$8)+$V$6*2)/2),IF(O32&gt;0,(((O32-$V$6)*((V$8+W$8)/2/W$8)+$V$6*2)/2),$V$6)))</f>
        <v>109.4662683685626</v>
      </c>
      <c r="S32" s="58">
        <f ca="1">(R32*2+(P32-$V$6)*((Z$8*2+X$8)/3/X$8)+$V$6)/3</f>
        <v>96.697103408809937</v>
      </c>
      <c r="T32" s="59">
        <f ca="1">(R32*2+(Q32-$V$6)*((Z$8*2+Y$8)/3/Y$8)+$V$6)/3</f>
        <v>130.02699095499551</v>
      </c>
      <c r="U32" s="60">
        <f ca="1">(S32+T32)/2</f>
        <v>113.36204718190272</v>
      </c>
    </row>
    <row r="33" spans="1:21">
      <c r="A33" s="72" t="s">
        <v>26</v>
      </c>
      <c r="B33" s="29" t="s">
        <v>27</v>
      </c>
      <c r="C33" s="17">
        <v>2022</v>
      </c>
      <c r="D33" s="22"/>
      <c r="E33" s="8">
        <v>2660597000</v>
      </c>
      <c r="F33" s="8">
        <v>703808000</v>
      </c>
      <c r="G33" s="8">
        <v>5425973000</v>
      </c>
      <c r="H33" s="4" cm="1">
        <f t="array" aca="1" ref="H33" ca="1">G33/INDIRECT("EUR!$B$125")</f>
        <v>473177107.95084518</v>
      </c>
      <c r="I33" s="9">
        <v>843</v>
      </c>
      <c r="J33" s="11">
        <v>13583</v>
      </c>
      <c r="K33" s="12">
        <v>54.93</v>
      </c>
      <c r="L33" s="13">
        <v>2</v>
      </c>
      <c r="M33" s="10">
        <v>30</v>
      </c>
      <c r="N33" s="26">
        <f>LOG((D33+E33)/(F33+E33)+1,V$3)</f>
        <v>99.857622805225915</v>
      </c>
      <c r="O33" s="14">
        <f ca="1">LOG(I33*H33/J33^2,W$3)</f>
        <v>100.43101877435996</v>
      </c>
      <c r="P33" s="58">
        <f>LOG(K33/J33+1,X$3)</f>
        <v>157.0683890863238</v>
      </c>
      <c r="Q33" s="60">
        <f>LOG(L33*M33/J33+1,Y$3)</f>
        <v>250.38877125806795</v>
      </c>
      <c r="R33" s="14">
        <f ca="1">IF(AND(N33&gt;0,O33&gt;0),((N33-$V$6)*((V$8+W$8)/2/V$8)+(O33-$V$6)*((V$8+W$8)/2/W$8)+$V$6*2)/2,IF(N33&gt;0,(((N33-$V$6)*((V$8+W$8)/2/V$8)+$V$6*2)/2),IF(O33&gt;0,(((O33-$V$6)*((V$8+W$8)/2/W$8)+$V$6*2)/2),$V$6)))</f>
        <v>100.21831524308328</v>
      </c>
      <c r="S33" s="58">
        <f ca="1">(R33*2+(P33-$V$6)*((Z$8*2+X$8)/3/X$8)+$V$6)/3</f>
        <v>107.84156777975755</v>
      </c>
      <c r="T33" s="59">
        <f ca="1">(R33*2+(Q33-$V$6)*((Z$8*2+Y$8)/3/Y$8)+$V$6)/3</f>
        <v>118.7440200874871</v>
      </c>
      <c r="U33" s="60">
        <f ca="1">(S33+T33)/2</f>
        <v>113.29279393362233</v>
      </c>
    </row>
    <row r="34" spans="1:21">
      <c r="A34" s="31" t="s">
        <v>26</v>
      </c>
      <c r="B34" s="29" t="s">
        <v>372</v>
      </c>
      <c r="C34" s="53">
        <v>2023</v>
      </c>
      <c r="D34" s="22">
        <v>10531000</v>
      </c>
      <c r="E34" s="8">
        <v>2099194000</v>
      </c>
      <c r="F34" s="8">
        <v>193757000</v>
      </c>
      <c r="G34" s="8">
        <v>4381639000</v>
      </c>
      <c r="H34" s="4" cm="1">
        <f t="array" aca="1" ref="H34" ca="1">G34/INDIRECT("EUR!$B$125")</f>
        <v>382104973.63415432</v>
      </c>
      <c r="I34" s="9">
        <v>1340</v>
      </c>
      <c r="J34" s="11">
        <v>4207</v>
      </c>
      <c r="K34" s="12">
        <v>13.2</v>
      </c>
      <c r="N34" s="26">
        <f>LOG((D34+E34)/(F34+E34)+1,V$3)</f>
        <v>111.80389941283782</v>
      </c>
      <c r="O34" s="14">
        <f ca="1">LOG(I34*H34/J34^2,W$3)</f>
        <v>134.35561986481665</v>
      </c>
      <c r="P34" s="58">
        <f>LOG(K34/J34+1,X$3)</f>
        <v>121.91932377225383</v>
      </c>
      <c r="Q34" s="60">
        <f>LOG(L34*M34/J34+1,Y$3)</f>
        <v>0</v>
      </c>
      <c r="R34" s="14">
        <f ca="1">IF(AND(N34&gt;0,O34&gt;0),((N34-$V$6)*((V$8+W$8)/2/V$8)+(O34-$V$6)*((V$8+W$8)/2/W$8)+$V$6*2)/2,IF(N34&gt;0,(((N34-$V$6)*((V$8+W$8)/2/V$8)+$V$6*2)/2),IF(O34&gt;0,(((O34-$V$6)*((V$8+W$8)/2/W$8)+$V$6*2)/2),$V$6)))</f>
        <v>126.88299249352319</v>
      </c>
      <c r="S34" s="58">
        <f ca="1">(R34*2+(P34-$V$6)*((Z$8*2+X$8)/3/X$8)+$V$6)/3</f>
        <v>120.87795101177075</v>
      </c>
      <c r="T34" s="59">
        <f ca="1">(R34*2+(Q34-$V$6)*((Z$8*2+Y$8)/3/Y$8)+$V$6)/3</f>
        <v>105.55506331819463</v>
      </c>
      <c r="U34" s="60">
        <f ca="1">(S34+T34)/2</f>
        <v>113.21650716498269</v>
      </c>
    </row>
    <row r="35" spans="1:21">
      <c r="A35" s="31" t="s">
        <v>321</v>
      </c>
      <c r="B35" s="29" t="s">
        <v>346</v>
      </c>
      <c r="C35" s="53">
        <v>2022</v>
      </c>
      <c r="D35" s="21" t="s">
        <v>307</v>
      </c>
      <c r="E35" s="7" t="s">
        <v>307</v>
      </c>
      <c r="F35" s="7" t="s">
        <v>307</v>
      </c>
      <c r="G35" s="7">
        <v>167588000</v>
      </c>
      <c r="H35" s="4">
        <f>G35</f>
        <v>167588000</v>
      </c>
      <c r="I35" s="9">
        <v>2297</v>
      </c>
      <c r="J35" s="11">
        <v>3700</v>
      </c>
      <c r="K35" s="12">
        <v>16.07</v>
      </c>
      <c r="N35" s="50">
        <f>$V$6</f>
        <v>100</v>
      </c>
      <c r="O35" s="14">
        <f>LOG(I35*H35/J35^2,W$3)</f>
        <v>133.98393420032053</v>
      </c>
      <c r="P35" s="58">
        <f>LOG(K35/J35+1,X$3)</f>
        <v>168.66473794120449</v>
      </c>
      <c r="Q35" s="60">
        <f>LOG(L35*M35/J35+1,Y$3)</f>
        <v>0</v>
      </c>
      <c r="R35" s="14">
        <f ca="1">IF(AND(N35&gt;0,O35&gt;0),((N35-$V$6)*((V$8+W$8)/2/V$8)+(O35-$V$6)*((V$8+W$8)/2/W$8)+$V$6*2)/2,IF(N35&gt;0,(((N35-$V$6)*((V$8+W$8)/2/V$8)+$V$6*2)/2),IF(O35&gt;0,(((O35-$V$6)*((V$8+W$8)/2/W$8)+$V$6*2)/2),$V$6)))</f>
        <v>121.81045292046883</v>
      </c>
      <c r="S35" s="58">
        <f ca="1">(R35*2+(P35-$V$6)*((Z$8*2+X$8)/3/X$8)+$V$6)/3</f>
        <v>123.80016540441756</v>
      </c>
      <c r="T35" s="59">
        <f ca="1">(R35*2+(Q35-$V$6)*((Z$8*2+Y$8)/3/Y$8)+$V$6)/3</f>
        <v>102.17337026949171</v>
      </c>
      <c r="U35" s="60">
        <f ca="1">(S35+T35)/2</f>
        <v>112.98676783695464</v>
      </c>
    </row>
    <row r="36" spans="1:21">
      <c r="A36" s="72" t="s">
        <v>18</v>
      </c>
      <c r="B36" s="71" t="s">
        <v>46</v>
      </c>
      <c r="C36" s="53">
        <v>2022</v>
      </c>
      <c r="D36" s="21"/>
      <c r="E36" s="7">
        <v>422400000</v>
      </c>
      <c r="F36" s="7">
        <v>32800000</v>
      </c>
      <c r="G36" s="7">
        <v>852200000</v>
      </c>
      <c r="H36" s="4">
        <f>G36</f>
        <v>852200000</v>
      </c>
      <c r="I36" s="9">
        <v>3717.1350000000002</v>
      </c>
      <c r="J36" s="11">
        <v>13678</v>
      </c>
      <c r="K36" s="12">
        <v>55.2</v>
      </c>
      <c r="N36" s="26">
        <f>LOG((D36+E36)/(F36+E36)+1,V$3)</f>
        <v>112.50332363942955</v>
      </c>
      <c r="O36" s="14">
        <f>LOG(I36*H36/J36^2,W$3)</f>
        <v>127.34961303370747</v>
      </c>
      <c r="P36" s="58">
        <f>LOG(K36/J36+1,X$3)</f>
        <v>156.7448123352315</v>
      </c>
      <c r="Q36" s="60">
        <f>LOG(L36*M36/J36+1,Y$3)</f>
        <v>0</v>
      </c>
      <c r="R36" s="14">
        <f ca="1">IF(AND(N36&gt;0,O36&gt;0),((N36-$V$6)*((V$8+W$8)/2/V$8)+(O36-$V$6)*((V$8+W$8)/2/W$8)+$V$6*2)/2,IF(N36&gt;0,(((N36-$V$6)*((V$8+W$8)/2/V$8)+$V$6*2)/2),IF(O36&gt;0,(((O36-$V$6)*((V$8+W$8)/2/W$8)+$V$6*2)/2),$V$6)))</f>
        <v>122.6730591812064</v>
      </c>
      <c r="S36" s="58">
        <f ca="1">(R36*2+(P36-$V$6)*((Z$8*2+X$8)/3/X$8)+$V$6)/3</f>
        <v>122.76776075102993</v>
      </c>
      <c r="T36" s="59">
        <f ca="1">(R36*2+(Q36-$V$6)*((Z$8*2+Y$8)/3/Y$8)+$V$6)/3</f>
        <v>102.7484411099834</v>
      </c>
      <c r="U36" s="60">
        <f ca="1">(S36+T36)/2</f>
        <v>112.75810093050666</v>
      </c>
    </row>
    <row r="37" spans="1:21">
      <c r="A37" s="31" t="s">
        <v>317</v>
      </c>
      <c r="B37" s="29" t="s">
        <v>316</v>
      </c>
      <c r="C37" s="17">
        <v>2022</v>
      </c>
      <c r="D37" s="21"/>
      <c r="E37" s="7">
        <v>236100000</v>
      </c>
      <c r="F37" s="7"/>
      <c r="G37" s="7">
        <v>328700000</v>
      </c>
      <c r="H37" s="4">
        <f>G37</f>
        <v>328700000</v>
      </c>
      <c r="I37" s="9">
        <v>1240</v>
      </c>
      <c r="J37" s="11">
        <v>7267</v>
      </c>
      <c r="K37" s="12">
        <v>17.690000000000001</v>
      </c>
      <c r="L37" s="13">
        <v>1.3</v>
      </c>
      <c r="M37" s="10">
        <v>9</v>
      </c>
      <c r="N37" s="57">
        <f>LOG((D37+E37)/(F37+E37)+1,V$3)</f>
        <v>118.79180944593006</v>
      </c>
      <c r="O37" s="14">
        <f>LOG(I37*H37/J37^2,W$3)</f>
        <v>117.07439262600576</v>
      </c>
      <c r="P37" s="58">
        <f>LOG(K37/J37+1,X$3)</f>
        <v>94.62288219499095</v>
      </c>
      <c r="Q37" s="60">
        <f>LOG(L37*M37/J37+1,Y$3)</f>
        <v>91.389871129504911</v>
      </c>
      <c r="R37" s="14">
        <f ca="1">IF(AND(N37&gt;0,O37&gt;0),((N37-$V$6)*((V$8+W$8)/2/V$8)+(O37-$V$6)*((V$8+W$8)/2/W$8)+$V$6*2)/2,IF(N37&gt;0,(((N37-$V$6)*((V$8+W$8)/2/V$8)+$V$6*2)/2),IF(O37&gt;0,(((O37-$V$6)*((V$8+W$8)/2/W$8)+$V$6*2)/2),$V$6)))</f>
        <v>118.65384915290105</v>
      </c>
      <c r="S37" s="58">
        <f ca="1">(R37*2+(P37-$V$6)*((Z$8*2+X$8)/3/X$8)+$V$6)/3</f>
        <v>111.71076193147933</v>
      </c>
      <c r="T37" s="59">
        <f ca="1">(R37*2+(Q37-$V$6)*((Z$8*2+Y$8)/3/Y$8)+$V$6)/3</f>
        <v>111.37109068050961</v>
      </c>
      <c r="U37" s="60">
        <f ca="1">(S37+T37)/2</f>
        <v>111.54092630599447</v>
      </c>
    </row>
    <row r="38" spans="1:21">
      <c r="A38" s="72" t="s">
        <v>18</v>
      </c>
      <c r="B38" s="71" t="s">
        <v>72</v>
      </c>
      <c r="C38" s="17">
        <v>2022</v>
      </c>
      <c r="D38" s="21"/>
      <c r="E38" s="7">
        <v>402124000</v>
      </c>
      <c r="F38" s="7">
        <v>35660000</v>
      </c>
      <c r="G38" s="7">
        <v>714862000</v>
      </c>
      <c r="H38" s="4">
        <f>G38</f>
        <v>714862000</v>
      </c>
      <c r="I38" s="9">
        <v>3467</v>
      </c>
      <c r="J38" s="11">
        <v>24402</v>
      </c>
      <c r="K38" s="12">
        <v>88.36</v>
      </c>
      <c r="L38" s="13">
        <v>1.8</v>
      </c>
      <c r="M38" s="10">
        <v>29</v>
      </c>
      <c r="N38" s="26">
        <f>LOG((D38+E38)/(F38+E38)+1,V$3)</f>
        <v>111.66573606120868</v>
      </c>
      <c r="O38" s="14">
        <f>LOG(I38*H38/J38^2,W$3)</f>
        <v>108.99783767243075</v>
      </c>
      <c r="P38" s="58">
        <f>LOG(K38/J38+1,X$3)</f>
        <v>140.66846194977671</v>
      </c>
      <c r="Q38" s="60">
        <f>LOG(L38*M38/J38+1,Y$3)</f>
        <v>121.39413897390955</v>
      </c>
      <c r="R38" s="14">
        <f ca="1">IF(AND(N38&gt;0,O38&gt;0),((N38-$V$6)*((V$8+W$8)/2/V$8)+(O38-$V$6)*((V$8+W$8)/2/W$8)+$V$6*2)/2,IF(N38&gt;0,(((N38-$V$6)*((V$8+W$8)/2/V$8)+$V$6*2)/2),IF(O38&gt;0,(((O38-$V$6)*((V$8+W$8)/2/W$8)+$V$6*2)/2),$V$6)))</f>
        <v>110.55211184909214</v>
      </c>
      <c r="S38" s="58">
        <f ca="1">(R38*2+(P38-$V$6)*((Z$8*2+X$8)/3/X$8)+$V$6)/3</f>
        <v>112.51913418273712</v>
      </c>
      <c r="T38" s="59">
        <f ca="1">(R38*2+(Q38-$V$6)*((Z$8*2+Y$8)/3/Y$8)+$V$6)/3</f>
        <v>109.68053978261821</v>
      </c>
      <c r="U38" s="60">
        <f ca="1">(S38+T38)/2</f>
        <v>111.09983698267766</v>
      </c>
    </row>
    <row r="39" spans="1:21">
      <c r="A39" s="31" t="s">
        <v>378</v>
      </c>
      <c r="B39" s="29" t="s">
        <v>381</v>
      </c>
      <c r="C39" s="17">
        <v>2023</v>
      </c>
      <c r="D39" s="21"/>
      <c r="E39" s="7">
        <v>348491228.31999999</v>
      </c>
      <c r="F39" s="7">
        <v>12535023.300000001</v>
      </c>
      <c r="G39" s="7">
        <v>479059030.54000002</v>
      </c>
      <c r="H39" s="4">
        <f>G39</f>
        <v>479059030.54000002</v>
      </c>
      <c r="I39" s="9">
        <v>4377</v>
      </c>
      <c r="J39" s="11">
        <v>26110</v>
      </c>
      <c r="K39" s="12">
        <v>41.51</v>
      </c>
      <c r="L39" s="13">
        <v>2.5</v>
      </c>
      <c r="M39" s="10">
        <v>39</v>
      </c>
      <c r="N39" s="26">
        <f>LOG((D39+E39)/(F39+E39)+1,V$3)</f>
        <v>115.79047291974619</v>
      </c>
      <c r="O39" s="14">
        <f>LOG(I39*H39/J39^2,W$3)</f>
        <v>105.04146104552429</v>
      </c>
      <c r="P39" s="58">
        <f>LOG(K39/J39+1,X$3)</f>
        <v>61.823335263524811</v>
      </c>
      <c r="Q39" s="60">
        <f>LOG(L39*M39/J39+1,Y$3)</f>
        <v>211.74095677962515</v>
      </c>
      <c r="R39" s="14">
        <f ca="1">IF(AND(N39&gt;0,O39&gt;0),((N39-$V$6)*((V$8+W$8)/2/V$8)+(O39-$V$6)*((V$8+W$8)/2/W$8)+$V$6*2)/2,IF(N39&gt;0,(((N39-$V$6)*((V$8+W$8)/2/V$8)+$V$6*2)/2),IF(O39&gt;0,(((O39-$V$6)*((V$8+W$8)/2/W$8)+$V$6*2)/2),$V$6)))</f>
        <v>109.70214455528121</v>
      </c>
      <c r="S39" s="58">
        <f ca="1">(R39*2+(P39-$V$6)*((Z$8*2+X$8)/3/X$8)+$V$6)/3</f>
        <v>101.3197376445944</v>
      </c>
      <c r="T39" s="59">
        <f ca="1">(R39*2+(Q39-$V$6)*((Z$8*2+Y$8)/3/Y$8)+$V$6)/3</f>
        <v>120.28702415089457</v>
      </c>
      <c r="U39" s="60">
        <f ca="1">(S39+T39)/2</f>
        <v>110.80338089774449</v>
      </c>
    </row>
    <row r="40" spans="1:21">
      <c r="A40" s="31" t="s">
        <v>351</v>
      </c>
      <c r="B40" s="29" t="s">
        <v>358</v>
      </c>
      <c r="C40" s="17">
        <v>2021</v>
      </c>
      <c r="D40" s="54"/>
      <c r="E40" s="55">
        <v>40032000</v>
      </c>
      <c r="F40" s="55"/>
      <c r="G40" s="55">
        <v>211959937</v>
      </c>
      <c r="H40" s="4" cm="1">
        <f t="array" aca="1" ref="H40" ca="1">G40/INDIRECT("EUR!$B$105")</f>
        <v>18277185.640246656</v>
      </c>
      <c r="I40" s="9">
        <v>111</v>
      </c>
      <c r="J40" s="11">
        <v>482</v>
      </c>
      <c r="K40" s="12">
        <v>1.75</v>
      </c>
      <c r="N40" s="26">
        <f>LOG((D40+E40)/(F40+E40)+1,V$3)</f>
        <v>118.79180944593006</v>
      </c>
      <c r="O40" s="14">
        <f ca="1">LOG(I40*H40/J40^2,W$3)</f>
        <v>118.68940198653542</v>
      </c>
      <c r="P40" s="58">
        <f>LOG(K40/J40+1,X$3)</f>
        <v>141.04424389714416</v>
      </c>
      <c r="Q40" s="60">
        <f>LOG(L40*M40/J40+1,Y$3)</f>
        <v>0</v>
      </c>
      <c r="R40" s="14">
        <f ca="1">IF(AND(N40&gt;0,O40&gt;0),((N40-$V$6)*((V$8+W$8)/2/V$8)+(O40-$V$6)*((V$8+W$8)/2/W$8)+$V$6*2)/2,IF(N40&gt;0,(((N40-$V$6)*((V$8+W$8)/2/V$8)+$V$6*2)/2),IF(O40&gt;0,(((O40-$V$6)*((V$8+W$8)/2/W$8)+$V$6*2)/2),$V$6)))</f>
        <v>119.69034143823558</v>
      </c>
      <c r="S40" s="58">
        <f ca="1">(R40*2+(P40-$V$6)*((Z$8*2+X$8)/3/X$8)+$V$6)/3</f>
        <v>118.66196375571182</v>
      </c>
      <c r="T40" s="59">
        <f ca="1">(R40*2+(Q40-$V$6)*((Z$8*2+Y$8)/3/Y$8)+$V$6)/3</f>
        <v>100.75996261466953</v>
      </c>
      <c r="U40" s="60">
        <f ca="1">(S40+T40)/2</f>
        <v>109.71096318519068</v>
      </c>
    </row>
    <row r="41" spans="1:21">
      <c r="A41" s="31" t="s">
        <v>378</v>
      </c>
      <c r="B41" s="29" t="s">
        <v>387</v>
      </c>
      <c r="C41" s="53">
        <v>2022</v>
      </c>
      <c r="D41" s="21" t="s">
        <v>307</v>
      </c>
      <c r="E41" s="7" t="s">
        <v>307</v>
      </c>
      <c r="F41" s="7" t="s">
        <v>307</v>
      </c>
      <c r="G41" s="7">
        <v>530928270</v>
      </c>
      <c r="H41" s="4">
        <f>G41</f>
        <v>530928270</v>
      </c>
      <c r="I41" s="9">
        <v>1950</v>
      </c>
      <c r="J41" s="11">
        <v>5000</v>
      </c>
      <c r="K41" s="12">
        <v>8.7200000000000006</v>
      </c>
      <c r="N41" s="50">
        <f>$V$6</f>
        <v>100</v>
      </c>
      <c r="O41" s="14">
        <f>LOG(I41*H41/J41^2,W$3)</f>
        <v>139.04725514983463</v>
      </c>
      <c r="P41" s="58">
        <f>LOG(K41/J41+1,X$3)</f>
        <v>67.814039493333695</v>
      </c>
      <c r="Q41" s="60">
        <f>LOG(L41*M41/J41+1,Y$3)</f>
        <v>0</v>
      </c>
      <c r="R41" s="14">
        <f ca="1">IF(AND(N41&gt;0,O41&gt;0),((N41-$V$6)*((V$8+W$8)/2/V$8)+(O41-$V$6)*((V$8+W$8)/2/W$8)+$V$6*2)/2,IF(N41&gt;0,(((N41-$V$6)*((V$8+W$8)/2/V$8)+$V$6*2)/2),IF(O41&gt;0,(((O41-$V$6)*((V$8+W$8)/2/W$8)+$V$6*2)/2),$V$6)))</f>
        <v>125.06002733818175</v>
      </c>
      <c r="S41" s="58">
        <f ca="1">(R41*2+(P41-$V$6)*((Z$8*2+X$8)/3/X$8)+$V$6)/3</f>
        <v>112.36620958449772</v>
      </c>
      <c r="T41" s="59">
        <f ca="1">(R41*2+(Q41-$V$6)*((Z$8*2+Y$8)/3/Y$8)+$V$6)/3</f>
        <v>104.33975321463366</v>
      </c>
      <c r="U41" s="60">
        <f ca="1">(S41+T41)/2</f>
        <v>108.35298139956569</v>
      </c>
    </row>
    <row r="42" spans="1:21">
      <c r="A42" s="72" t="s">
        <v>17</v>
      </c>
      <c r="B42" s="71" t="s">
        <v>37</v>
      </c>
      <c r="C42" s="17">
        <v>2022</v>
      </c>
      <c r="D42" s="19"/>
      <c r="E42" s="5">
        <v>341050000</v>
      </c>
      <c r="F42" s="5">
        <v>16490000</v>
      </c>
      <c r="G42" s="5">
        <v>738450000</v>
      </c>
      <c r="H42" s="4" cm="1">
        <f t="array" aca="1" ref="H42" ca="1">G42/INDIRECT("EUR!$B$30")</f>
        <v>751638244.64046144</v>
      </c>
      <c r="I42" s="9">
        <v>2547.1999999999998</v>
      </c>
      <c r="J42" s="11">
        <v>16908</v>
      </c>
      <c r="K42" s="12">
        <v>67.900000000000006</v>
      </c>
      <c r="N42" s="26">
        <f>LOG((D42+E42)/(F42+E42)+1,V$3)</f>
        <v>114.79343609150014</v>
      </c>
      <c r="O42" s="14">
        <f ca="1">LOG(I42*H42/J42^2,W$3)</f>
        <v>115.21856531163336</v>
      </c>
      <c r="P42" s="58">
        <f>LOG(K42/J42+1,X$3)</f>
        <v>155.97626770071278</v>
      </c>
      <c r="Q42" s="60">
        <f>LOG(L42*M42/J42+1,Y$3)</f>
        <v>0</v>
      </c>
      <c r="R42" s="14">
        <f ca="1">IF(AND(N42&gt;0,O42&gt;0),((N42-$V$6)*((V$8+W$8)/2/V$8)+(O42-$V$6)*((V$8+W$8)/2/W$8)+$V$6*2)/2,IF(N42&gt;0,(((N42-$V$6)*((V$8+W$8)/2/V$8)+$V$6*2)/2),IF(O42&gt;0,(((O42-$V$6)*((V$8+W$8)/2/W$8)+$V$6*2)/2),$V$6)))</f>
        <v>115.82536759683687</v>
      </c>
      <c r="S42" s="58">
        <f ca="1">(R42*2+(P42-$V$6)*((Z$8*2+X$8)/3/X$8)+$V$6)/3</f>
        <v>118.09899004352292</v>
      </c>
      <c r="T42" s="59">
        <f ca="1">(R42*2+(Q42-$V$6)*((Z$8*2+Y$8)/3/Y$8)+$V$6)/3</f>
        <v>98.183313387070413</v>
      </c>
      <c r="U42" s="60">
        <f ca="1">(S42+T42)/2</f>
        <v>108.14115171529667</v>
      </c>
    </row>
    <row r="43" spans="1:21">
      <c r="A43" s="31" t="s">
        <v>351</v>
      </c>
      <c r="B43" s="29" t="s">
        <v>352</v>
      </c>
      <c r="C43" s="17">
        <v>2023</v>
      </c>
      <c r="D43" s="54">
        <v>594631000</v>
      </c>
      <c r="E43" s="55">
        <v>6264575000</v>
      </c>
      <c r="F43" s="55">
        <v>103045000</v>
      </c>
      <c r="G43" s="55">
        <v>9529689000</v>
      </c>
      <c r="H43" s="4" cm="1">
        <f t="array" aca="1" ref="H43" ca="1">G43/INDIRECT("EUR!$B$105")</f>
        <v>821739699.5490545</v>
      </c>
      <c r="I43" s="9">
        <v>4194</v>
      </c>
      <c r="J43" s="11">
        <v>26128</v>
      </c>
      <c r="K43" s="12">
        <v>86.06</v>
      </c>
      <c r="N43" s="26">
        <f>LOG((D43+E43)/(F43+E43)+1,V$3)</f>
        <v>125.28268374247047</v>
      </c>
      <c r="O43" s="14">
        <f ca="1">LOG(I43*H43/J43^2,W$3)</f>
        <v>111.52227519188027</v>
      </c>
      <c r="P43" s="58">
        <f>LOG(K43/J43+1,X$3)</f>
        <v>127.9771640212789</v>
      </c>
      <c r="Q43" s="60">
        <f>LOG(L43*M43/J43+1,Y$3)</f>
        <v>0</v>
      </c>
      <c r="R43" s="14">
        <f ca="1">IF(AND(N43&gt;0,O43&gt;0),((N43-$V$6)*((V$8+W$8)/2/V$8)+(O43-$V$6)*((V$8+W$8)/2/W$8)+$V$6*2)/2,IF(N43&gt;0,(((N43-$V$6)*((V$8+W$8)/2/V$8)+$V$6*2)/2),IF(O43&gt;0,(((O43-$V$6)*((V$8+W$8)/2/W$8)+$V$6*2)/2),$V$6)))</f>
        <v>117.7487492355402</v>
      </c>
      <c r="S43" s="58">
        <f ca="1">(R43*2+(P43-$V$6)*((Z$8*2+X$8)/3/X$8)+$V$6)/3</f>
        <v>115.60539263072614</v>
      </c>
      <c r="T43" s="59">
        <f ca="1">(R43*2+(Q43-$V$6)*((Z$8*2+Y$8)/3/Y$8)+$V$6)/3</f>
        <v>99.465567812872621</v>
      </c>
      <c r="U43" s="60">
        <f ca="1">(S43+T43)/2</f>
        <v>107.53548022179939</v>
      </c>
    </row>
    <row r="44" spans="1:21">
      <c r="A44" s="31" t="s">
        <v>26</v>
      </c>
      <c r="B44" s="29" t="s">
        <v>365</v>
      </c>
      <c r="C44" s="17">
        <v>2023</v>
      </c>
      <c r="D44" s="22">
        <v>374357000</v>
      </c>
      <c r="E44" s="8">
        <v>4644032000</v>
      </c>
      <c r="F44" s="8">
        <v>342033000</v>
      </c>
      <c r="G44" s="8">
        <v>8382491000</v>
      </c>
      <c r="H44" s="4" cm="1">
        <f t="array" aca="1" ref="H44" ca="1">G44/INDIRECT("EUR!$B$125")</f>
        <v>731003056.74281609</v>
      </c>
      <c r="I44" s="9">
        <v>1834</v>
      </c>
      <c r="J44" s="11">
        <v>28333</v>
      </c>
      <c r="K44" s="12">
        <v>119.92</v>
      </c>
      <c r="L44" s="13">
        <v>1.7</v>
      </c>
      <c r="M44" s="10">
        <v>25</v>
      </c>
      <c r="N44" s="26">
        <f>LOG((D44+E44)/(F44+E44)+1,V$3)</f>
        <v>119.34642913565389</v>
      </c>
      <c r="O44" s="14">
        <f ca="1">LOG(I44*H44/J44^2,W$3)</f>
        <v>97.054271703865965</v>
      </c>
      <c r="P44" s="58">
        <f>LOG(K44/J44+1,X$3)</f>
        <v>164.37401334367996</v>
      </c>
      <c r="Q44" s="60">
        <f>LOG(L44*M44/J44+1,Y$3)</f>
        <v>85.150575421907135</v>
      </c>
      <c r="R44" s="14">
        <f ca="1">IF(AND(N44&gt;0,O44&gt;0),((N44-$V$6)*((V$8+W$8)/2/V$8)+(O44-$V$6)*((V$8+W$8)/2/W$8)+$V$6*2)/2,IF(N44&gt;0,(((N44-$V$6)*((V$8+W$8)/2/V$8)+$V$6*2)/2),IF(O44&gt;0,(((O44-$V$6)*((V$8+W$8)/2/W$8)+$V$6*2)/2),$V$6)))</f>
        <v>106.03232326751633</v>
      </c>
      <c r="S44" s="58">
        <f ca="1">(R44*2+(P44-$V$6)*((Z$8*2+X$8)/3/X$8)+$V$6)/3</f>
        <v>112.70278162391128</v>
      </c>
      <c r="T44" s="59">
        <f ca="1">(R44*2+(Q44-$V$6)*((Z$8*2+Y$8)/3/Y$8)+$V$6)/3</f>
        <v>102.1851306529381</v>
      </c>
      <c r="U44" s="60">
        <f ca="1">(S44+T44)/2</f>
        <v>107.44395613842468</v>
      </c>
    </row>
    <row r="45" spans="1:21">
      <c r="A45" s="72" t="s">
        <v>20</v>
      </c>
      <c r="B45" s="71" t="s">
        <v>73</v>
      </c>
      <c r="C45" s="49">
        <v>2022</v>
      </c>
      <c r="D45" s="18"/>
      <c r="E45" s="3">
        <v>2186629000</v>
      </c>
      <c r="F45" s="3">
        <v>77679000</v>
      </c>
      <c r="G45" s="3">
        <v>3027319000</v>
      </c>
      <c r="H45" s="4" cm="1">
        <f t="array" aca="1" ref="H45" ca="1">G45/INDIRECT("EUR!$B$39")</f>
        <v>405820055.53264004</v>
      </c>
      <c r="I45" s="9">
        <v>1914</v>
      </c>
      <c r="J45" s="11">
        <v>14955</v>
      </c>
      <c r="K45" s="12">
        <v>17.79</v>
      </c>
      <c r="L45" s="13">
        <v>1.5</v>
      </c>
      <c r="M45" s="10">
        <v>25</v>
      </c>
      <c r="N45" s="26">
        <f>LOG((D45+E45)/(F45+E45)+1,V$3)</f>
        <v>115.82663141488402</v>
      </c>
      <c r="O45" s="14">
        <f ca="1">LOG(I45*H45/J45^2,W$3)</f>
        <v>106.63007759163247</v>
      </c>
      <c r="P45" s="58">
        <f>LOG(K45/J45+1,X$3)</f>
        <v>46.26823271064702</v>
      </c>
      <c r="Q45" s="60">
        <f>LOG(L45*M45/J45+1,Y$3)</f>
        <v>142.27141692265303</v>
      </c>
      <c r="R45" s="14">
        <f ca="1">IF(AND(N45&gt;0,O45&gt;0),((N45-$V$6)*((V$8+W$8)/2/V$8)+(O45-$V$6)*((V$8+W$8)/2/W$8)+$V$6*2)/2,IF(N45&gt;0,(((N45-$V$6)*((V$8+W$8)/2/V$8)+$V$6*2)/2),IF(O45&gt;0,(((O45-$V$6)*((V$8+W$8)/2/W$8)+$V$6*2)/2),$V$6)))</f>
        <v>110.73650609270513</v>
      </c>
      <c r="S45" s="58">
        <f ca="1">(R45*2+(P45-$V$6)*((Z$8*2+X$8)/3/X$8)+$V$6)/3</f>
        <v>99.911610474773397</v>
      </c>
      <c r="T45" s="59">
        <f ca="1">(R45*2+(Q45-$V$6)*((Z$8*2+Y$8)/3/Y$8)+$V$6)/3</f>
        <v>112.38534797840047</v>
      </c>
      <c r="U45" s="60">
        <f ca="1">(S45+T45)/2</f>
        <v>106.14847922658694</v>
      </c>
    </row>
    <row r="46" spans="1:21">
      <c r="A46" s="72" t="s">
        <v>50</v>
      </c>
      <c r="B46" s="71" t="s">
        <v>49</v>
      </c>
      <c r="C46" s="52">
        <v>2022</v>
      </c>
      <c r="D46" s="21">
        <v>1355549.79</v>
      </c>
      <c r="E46" s="7">
        <v>413330999.95999998</v>
      </c>
      <c r="F46" s="7"/>
      <c r="G46" s="7">
        <v>1051105117.5700001</v>
      </c>
      <c r="H46" s="4">
        <f>G46</f>
        <v>1051105117.5700001</v>
      </c>
      <c r="I46" s="9">
        <v>4206</v>
      </c>
      <c r="J46" s="11">
        <v>31252</v>
      </c>
      <c r="K46" s="12">
        <v>73.16</v>
      </c>
      <c r="L46" s="13">
        <v>1.6</v>
      </c>
      <c r="M46" s="10">
        <v>18</v>
      </c>
      <c r="N46" s="26">
        <f>LOG((D46+E46)/(F46+E46)+1,V$3)</f>
        <v>119.07260660139202</v>
      </c>
      <c r="O46" s="14">
        <f>LOG(I46*H46/J46^2,W$3)</f>
        <v>110.09508375504548</v>
      </c>
      <c r="P46" s="58">
        <f>LOG(K46/J46+1,X$3)</f>
        <v>90.999625543286712</v>
      </c>
      <c r="Q46" s="60">
        <f>LOG(L46*M46/J46+1,Y$3)</f>
        <v>52.327667775567754</v>
      </c>
      <c r="R46" s="14">
        <f ca="1">IF(AND(N46&gt;0,O46&gt;0),((N46-$V$6)*((V$8+W$8)/2/V$8)+(O46-$V$6)*((V$8+W$8)/2/W$8)+$V$6*2)/2,IF(N46&gt;0,(((N46-$V$6)*((V$8+W$8)/2/V$8)+$V$6*2)/2),IF(O46&gt;0,(((O46-$V$6)*((V$8+W$8)/2/W$8)+$V$6*2)/2),$V$6)))</f>
        <v>114.28961183526452</v>
      </c>
      <c r="S46" s="58">
        <f ca="1">(R46*2+(P46-$V$6)*((Z$8*2+X$8)/3/X$8)+$V$6)/3</f>
        <v>108.31265187750004</v>
      </c>
      <c r="T46" s="59">
        <f ca="1">(R46*2+(Q46-$V$6)*((Z$8*2+Y$8)/3/Y$8)+$V$6)/3</f>
        <v>103.63080313491594</v>
      </c>
      <c r="U46" s="60">
        <f ca="1">(S46+T46)/2</f>
        <v>105.971727506208</v>
      </c>
    </row>
    <row r="47" spans="1:21">
      <c r="A47" s="69" t="s">
        <v>15</v>
      </c>
      <c r="B47" s="68" t="s">
        <v>84</v>
      </c>
      <c r="C47" s="53">
        <v>2023</v>
      </c>
      <c r="D47" s="20">
        <v>29000000</v>
      </c>
      <c r="E47" s="6">
        <v>236700000</v>
      </c>
      <c r="F47" s="6">
        <v>929300000</v>
      </c>
      <c r="G47" s="6">
        <v>1968300000</v>
      </c>
      <c r="H47" s="4" cm="1">
        <f t="array" aca="1" ref="H47" ca="1">G47/INDIRECT("EUR!$B$48")</f>
        <v>2294491844.0216498</v>
      </c>
      <c r="I47" s="9">
        <v>7380</v>
      </c>
      <c r="J47" s="11">
        <v>46830</v>
      </c>
      <c r="K47" s="12">
        <v>219.78</v>
      </c>
      <c r="L47" s="13">
        <v>3.6</v>
      </c>
      <c r="M47" s="10">
        <v>58</v>
      </c>
      <c r="N47" s="26">
        <f>LOG((D47+E47)/(F47+E47)+1,V$3)</f>
        <v>35.181552373860647</v>
      </c>
      <c r="O47" s="14">
        <f ca="1">LOG(I47*H47/J47^2,W$3)</f>
        <v>117.07991869314274</v>
      </c>
      <c r="P47" s="58">
        <f>LOG(K47/J47+1,X$3)</f>
        <v>182.22101402494556</v>
      </c>
      <c r="Q47" s="60">
        <f>LOG(L47*M47/J47+1,Y$3)</f>
        <v>252.7299318812245</v>
      </c>
      <c r="R47" s="14">
        <f ca="1">IF(AND(N47&gt;0,O47&gt;0),((N47-$V$6)*((V$8+W$8)/2/V$8)+(O47-$V$6)*((V$8+W$8)/2/W$8)+$V$6*2)/2,IF(N47&gt;0,(((N47-$V$6)*((V$8+W$8)/2/V$8)+$V$6*2)/2),IF(O47&gt;0,(((O47-$V$6)*((V$8+W$8)/2/W$8)+$V$6*2)/2),$V$6)))</f>
        <v>84.416872773841277</v>
      </c>
      <c r="S47" s="58">
        <f ca="1">(R47*2+(P47-$V$6)*((Z$8*2+X$8)/3/X$8)+$V$6)/3</f>
        <v>100.69925942267203</v>
      </c>
      <c r="T47" s="59">
        <f ca="1">(R47*2+(Q47-$V$6)*((Z$8*2+Y$8)/3/Y$8)+$V$6)/3</f>
        <v>108.49925484271846</v>
      </c>
      <c r="U47" s="60">
        <f ca="1">(S47+T47)/2</f>
        <v>104.59925713269524</v>
      </c>
    </row>
    <row r="48" spans="1:21">
      <c r="A48" s="72" t="s">
        <v>50</v>
      </c>
      <c r="B48" s="71" t="s">
        <v>52</v>
      </c>
      <c r="C48" s="17">
        <v>2022</v>
      </c>
      <c r="D48" s="21"/>
      <c r="E48" s="7">
        <v>195000000</v>
      </c>
      <c r="F48" s="7"/>
      <c r="G48" s="7">
        <v>345200000</v>
      </c>
      <c r="H48" s="4">
        <f>G48</f>
        <v>345200000</v>
      </c>
      <c r="I48" s="9">
        <v>2105</v>
      </c>
      <c r="J48" s="11">
        <v>15438</v>
      </c>
      <c r="K48" s="12">
        <v>23.26</v>
      </c>
      <c r="L48" s="13">
        <v>1.6</v>
      </c>
      <c r="M48" s="10">
        <v>16</v>
      </c>
      <c r="N48" s="26">
        <f>LOG((D48+E48)/(F48+E48)+1,V$3)</f>
        <v>118.79180944593006</v>
      </c>
      <c r="O48" s="14">
        <f>LOG(I48*H48/J48^2,W$3)</f>
        <v>104.92669021404733</v>
      </c>
      <c r="P48" s="58">
        <f>LOG(K48/J48+1,X$3)</f>
        <v>58.592667944031575</v>
      </c>
      <c r="Q48" s="60">
        <f>LOG(L48*M48/J48+1,Y$3)</f>
        <v>94.12518303815375</v>
      </c>
      <c r="R48" s="14">
        <f ca="1">IF(AND(N48&gt;0,O48&gt;0),((N48-$V$6)*((V$8+W$8)/2/V$8)+(O48-$V$6)*((V$8+W$8)/2/W$8)+$V$6*2)/2,IF(N48&gt;0,(((N48-$V$6)*((V$8+W$8)/2/V$8)+$V$6*2)/2),IF(O48&gt;0,(((O48-$V$6)*((V$8+W$8)/2/W$8)+$V$6*2)/2),$V$6)))</f>
        <v>110.85760961258948</v>
      </c>
      <c r="S48" s="58">
        <f ca="1">(R48*2+(P48-$V$6)*((Z$8*2+X$8)/3/X$8)+$V$6)/3</f>
        <v>101.65437226697686</v>
      </c>
      <c r="T48" s="59">
        <f ca="1">(R48*2+(Q48-$V$6)*((Z$8*2+Y$8)/3/Y$8)+$V$6)/3</f>
        <v>106.51187180854402</v>
      </c>
      <c r="U48" s="60">
        <f ca="1">(S48+T48)/2</f>
        <v>104.08312203776043</v>
      </c>
    </row>
    <row r="49" spans="1:21">
      <c r="A49" s="31" t="s">
        <v>351</v>
      </c>
      <c r="B49" s="29" t="s">
        <v>354</v>
      </c>
      <c r="C49" s="17">
        <v>2023</v>
      </c>
      <c r="D49" s="54">
        <v>497857000</v>
      </c>
      <c r="E49" s="55">
        <v>4212077000</v>
      </c>
      <c r="F49" s="55">
        <v>45810000</v>
      </c>
      <c r="G49" s="55">
        <v>6047426000</v>
      </c>
      <c r="H49" s="4" cm="1">
        <f t="array" aca="1" ref="H49" ca="1">G49/INDIRECT("EUR!$B$105")</f>
        <v>521466128.04312301</v>
      </c>
      <c r="I49" s="9">
        <v>2503</v>
      </c>
      <c r="J49" s="11">
        <v>20118</v>
      </c>
      <c r="K49" s="12">
        <v>37.99</v>
      </c>
      <c r="L49" s="13">
        <v>1.3</v>
      </c>
      <c r="M49" s="10">
        <v>9</v>
      </c>
      <c r="N49" s="26">
        <f>LOG((D49+E49)/(F49+E49)+1,V$3)</f>
        <v>127.65603279313565</v>
      </c>
      <c r="O49" s="14">
        <f ca="1">LOG(I49*H49/J49^2,W$3)</f>
        <v>105.66080199402008</v>
      </c>
      <c r="P49" s="58">
        <f>LOG(K49/J49+1,X$3)</f>
        <v>73.422019249332124</v>
      </c>
      <c r="Q49" s="60">
        <f>LOG(L49*M49/J49+1,Y$3)</f>
        <v>33.02870472705326</v>
      </c>
      <c r="R49" s="14">
        <f ca="1">IF(AND(N49&gt;0,O49&gt;0),((N49-$V$6)*((V$8+W$8)/2/V$8)+(O49-$V$6)*((V$8+W$8)/2/W$8)+$V$6*2)/2,IF(N49&gt;0,(((N49-$V$6)*((V$8+W$8)/2/V$8)+$V$6*2)/2),IF(O49&gt;0,(((O49-$V$6)*((V$8+W$8)/2/W$8)+$V$6*2)/2),$V$6)))</f>
        <v>114.95887763594054</v>
      </c>
      <c r="S49" s="58">
        <f ca="1">(R49*2+(P49-$V$6)*((Z$8*2+X$8)/3/X$8)+$V$6)/3</f>
        <v>106.3883804449129</v>
      </c>
      <c r="T49" s="59">
        <f ca="1">(R49*2+(Q49-$V$6)*((Z$8*2+Y$8)/3/Y$8)+$V$6)/3</f>
        <v>101.69029076069326</v>
      </c>
      <c r="U49" s="60">
        <f ca="1">(S49+T49)/2</f>
        <v>104.03933560280308</v>
      </c>
    </row>
    <row r="50" spans="1:21">
      <c r="A50" s="69" t="s">
        <v>18</v>
      </c>
      <c r="B50" s="68" t="s">
        <v>74</v>
      </c>
      <c r="C50" s="17">
        <v>2022</v>
      </c>
      <c r="D50" s="21"/>
      <c r="E50" s="7">
        <v>644000000</v>
      </c>
      <c r="F50" s="7">
        <v>64000000</v>
      </c>
      <c r="G50" s="7">
        <v>1066000000</v>
      </c>
      <c r="H50" s="4">
        <f>G50</f>
        <v>1066000000</v>
      </c>
      <c r="I50" s="9">
        <v>5244</v>
      </c>
      <c r="J50" s="11">
        <v>39959</v>
      </c>
      <c r="K50" s="12">
        <v>121.86</v>
      </c>
      <c r="L50" s="13">
        <v>1.5</v>
      </c>
      <c r="M50" s="10">
        <v>20</v>
      </c>
      <c r="N50" s="26">
        <f>LOG((D50+E50)/(F50+E50)+1,V$3)</f>
        <v>110.86529365023642</v>
      </c>
      <c r="O50" s="14">
        <f>LOG(I50*H50/J50^2,W$3)</f>
        <v>106.73512233023978</v>
      </c>
      <c r="P50" s="58">
        <f>LOG(K50/J50+1,X$3)</f>
        <v>118.50502025010552</v>
      </c>
      <c r="Q50" s="60">
        <f>LOG(L50*M50/J50+1,Y$3)</f>
        <v>42.634424689855017</v>
      </c>
      <c r="R50" s="14">
        <f ca="1">IF(AND(N50&gt;0,O50&gt;0),((N50-$V$6)*((V$8+W$8)/2/V$8)+(O50-$V$6)*((V$8+W$8)/2/W$8)+$V$6*2)/2,IF(N50&gt;0,(((N50-$V$6)*((V$8+W$8)/2/V$8)+$V$6*2)/2),IF(O50&gt;0,(((O50-$V$6)*((V$8+W$8)/2/W$8)+$V$6*2)/2),$V$6)))</f>
        <v>108.77212868683405</v>
      </c>
      <c r="S50" s="58">
        <f ca="1">(R50*2+(P50-$V$6)*((Z$8*2+X$8)/3/X$8)+$V$6)/3</f>
        <v>108.34360191683341</v>
      </c>
      <c r="T50" s="59">
        <f ca="1">(R50*2+(Q50-$V$6)*((Z$8*2+Y$8)/3/Y$8)+$V$6)/3</f>
        <v>98.753724286219423</v>
      </c>
      <c r="U50" s="60">
        <f ca="1">(S50+T50)/2</f>
        <v>103.54866310152642</v>
      </c>
    </row>
    <row r="51" spans="1:21">
      <c r="A51" s="72" t="s">
        <v>18</v>
      </c>
      <c r="B51" s="71" t="s">
        <v>75</v>
      </c>
      <c r="C51" s="17">
        <v>2022</v>
      </c>
      <c r="D51" s="21"/>
      <c r="E51" s="7">
        <v>556300000</v>
      </c>
      <c r="F51" s="7">
        <v>92100000</v>
      </c>
      <c r="G51" s="7">
        <v>993400000</v>
      </c>
      <c r="H51" s="4">
        <f>G51</f>
        <v>993400000</v>
      </c>
      <c r="I51" s="9">
        <v>3408</v>
      </c>
      <c r="J51" s="11">
        <v>42143</v>
      </c>
      <c r="K51" s="12">
        <v>101</v>
      </c>
      <c r="L51" s="13">
        <v>2.4</v>
      </c>
      <c r="M51" s="10">
        <v>34</v>
      </c>
      <c r="N51" s="26">
        <f>LOG((D51+E51)/(F51+E51)+1,V$3)</f>
        <v>106.16636987031831</v>
      </c>
      <c r="O51" s="14">
        <f>LOG(I51*H51/J51^2,W$3)</f>
        <v>98.784090074274559</v>
      </c>
      <c r="P51" s="58">
        <f>LOG(K51/J51+1,X$3)</f>
        <v>93.159595293793529</v>
      </c>
      <c r="Q51" s="60">
        <f>LOG(L51*M51/J51+1,Y$3)</f>
        <v>109.89079996716127</v>
      </c>
      <c r="R51" s="14">
        <f ca="1">IF(AND(N51&gt;0,O51&gt;0),((N51-$V$6)*((V$8+W$8)/2/V$8)+(O51-$V$6)*((V$8+W$8)/2/W$8)+$V$6*2)/2,IF(N51&gt;0,(((N51-$V$6)*((V$8+W$8)/2/V$8)+$V$6*2)/2),IF(O51&gt;0,(((O51-$V$6)*((V$8+W$8)/2/W$8)+$V$6*2)/2),$V$6)))</f>
        <v>101.74492962252918</v>
      </c>
      <c r="S51" s="58">
        <f ca="1">(R51*2+(P51-$V$6)*((Z$8*2+X$8)/3/X$8)+$V$6)/3</f>
        <v>100.2408156465833</v>
      </c>
      <c r="T51" s="59">
        <f ca="1">(R51*2+(Q51-$V$6)*((Z$8*2+Y$8)/3/Y$8)+$V$6)/3</f>
        <v>102.38647488931525</v>
      </c>
      <c r="U51" s="60">
        <f ca="1">(S51+T51)/2</f>
        <v>101.31364526794928</v>
      </c>
    </row>
    <row r="52" spans="1:21">
      <c r="A52" s="72" t="s">
        <v>20</v>
      </c>
      <c r="B52" s="71" t="s">
        <v>21</v>
      </c>
      <c r="C52" s="17">
        <v>2022</v>
      </c>
      <c r="D52" s="18"/>
      <c r="E52" s="3">
        <v>2219200000</v>
      </c>
      <c r="F52" s="3">
        <v>87905000</v>
      </c>
      <c r="G52" s="3">
        <v>3337000000</v>
      </c>
      <c r="H52" s="4" cm="1">
        <f t="array" aca="1" ref="H52" ca="1">G52/INDIRECT("EUR!$B$39")</f>
        <v>447333606.1751073</v>
      </c>
      <c r="I52" s="9">
        <v>2267</v>
      </c>
      <c r="J52" s="11">
        <v>16588</v>
      </c>
      <c r="K52" s="12">
        <v>42.02</v>
      </c>
      <c r="N52" s="26">
        <f>LOG((D52+E52)/(F52+E52)+1,V$3)</f>
        <v>115.49535305845114</v>
      </c>
      <c r="O52" s="14">
        <f ca="1">LOG(I52*H52/J52^2,W$3)</f>
        <v>107.40682860666828</v>
      </c>
      <c r="P52" s="58">
        <f>LOG(K52/J52+1,X$3)</f>
        <v>98.460967126178105</v>
      </c>
      <c r="Q52" s="60">
        <f>LOG(L52*M52/J52+1,Y$3)</f>
        <v>0</v>
      </c>
      <c r="R52" s="14">
        <f ca="1">IF(AND(N52&gt;0,O52&gt;0),((N52-$V$6)*((V$8+W$8)/2/V$8)+(O52-$V$6)*((V$8+W$8)/2/W$8)+$V$6*2)/2,IF(N52&gt;0,(((N52-$V$6)*((V$8+W$8)/2/V$8)+$V$6*2)/2),IF(O52&gt;0,(((O52-$V$6)*((V$8+W$8)/2/W$8)+$V$6*2)/2),$V$6)))</f>
        <v>111.09934803029537</v>
      </c>
      <c r="S52" s="58">
        <f ca="1">(R52*2+(P52-$V$6)*((Z$8*2+X$8)/3/X$8)+$V$6)/3</f>
        <v>107.19201727724833</v>
      </c>
      <c r="T52" s="59">
        <f ca="1">(R52*2+(Q52-$V$6)*((Z$8*2+Y$8)/3/Y$8)+$V$6)/3</f>
        <v>95.032633676042735</v>
      </c>
      <c r="U52" s="60">
        <f ca="1">(S52+T52)/2</f>
        <v>101.11232547664554</v>
      </c>
    </row>
    <row r="53" spans="1:21">
      <c r="A53" s="72" t="s">
        <v>18</v>
      </c>
      <c r="B53" s="71" t="s">
        <v>77</v>
      </c>
      <c r="C53" s="17">
        <v>2022</v>
      </c>
      <c r="D53" s="21"/>
      <c r="E53" s="7">
        <v>285000000</v>
      </c>
      <c r="F53" s="7">
        <v>28500000</v>
      </c>
      <c r="G53" s="7">
        <v>432200000</v>
      </c>
      <c r="H53" s="4">
        <f>G53</f>
        <v>432200000</v>
      </c>
      <c r="I53" s="9">
        <v>2068.83</v>
      </c>
      <c r="J53" s="11">
        <v>12493</v>
      </c>
      <c r="K53" s="12">
        <v>21.01</v>
      </c>
      <c r="L53" s="13">
        <v>1</v>
      </c>
      <c r="M53" s="10">
        <v>2</v>
      </c>
      <c r="N53" s="26">
        <f>LOG((D53+E53)/(F53+E53)+1,V$3)</f>
        <v>110.81919268038591</v>
      </c>
      <c r="O53" s="14">
        <f>LOG(I53*H53/J53^2,W$3)</f>
        <v>113.17639169010926</v>
      </c>
      <c r="P53" s="58">
        <f>LOG(K53/J53+1,X$3)</f>
        <v>65.395211187577075</v>
      </c>
      <c r="Q53" s="60">
        <f>LOG(L53*M53/J53+1,Y$3)</f>
        <v>9.0937965754221342</v>
      </c>
      <c r="R53" s="14">
        <f ca="1">IF(AND(N53&gt;0,O53&gt;0),((N53-$V$6)*((V$8+W$8)/2/V$8)+(O53-$V$6)*((V$8+W$8)/2/W$8)+$V$6*2)/2,IF(N53&gt;0,(((N53-$V$6)*((V$8+W$8)/2/V$8)+$V$6*2)/2),IF(O53&gt;0,(((O53-$V$6)*((V$8+W$8)/2/W$8)+$V$6*2)/2),$V$6)))</f>
        <v>112.88717319625016</v>
      </c>
      <c r="S53" s="58">
        <f ca="1">(R53*2+(P53-$V$6)*((Z$8*2+X$8)/3/X$8)+$V$6)/3</f>
        <v>103.9247795727387</v>
      </c>
      <c r="T53" s="59">
        <f ca="1">(R53*2+(Q53-$V$6)*((Z$8*2+Y$8)/3/Y$8)+$V$6)/3</f>
        <v>97.349140729384729</v>
      </c>
      <c r="U53" s="60">
        <f ca="1">(S53+T53)/2</f>
        <v>100.63696015106171</v>
      </c>
    </row>
    <row r="54" spans="1:21">
      <c r="A54" s="31" t="s">
        <v>26</v>
      </c>
      <c r="B54" s="29" t="s">
        <v>366</v>
      </c>
      <c r="C54" s="17">
        <v>2023</v>
      </c>
      <c r="D54" s="22"/>
      <c r="E54" s="8">
        <v>5272115000</v>
      </c>
      <c r="F54" s="8">
        <v>396931000</v>
      </c>
      <c r="G54" s="8">
        <v>10368000000</v>
      </c>
      <c r="H54" s="4" cm="1">
        <f t="array" aca="1" ref="H54" ca="1">G54/INDIRECT("EUR!$B$125")</f>
        <v>904151247.20199728</v>
      </c>
      <c r="I54" s="9">
        <v>2409</v>
      </c>
      <c r="J54" s="11">
        <v>29340</v>
      </c>
      <c r="K54" s="12">
        <v>96.13</v>
      </c>
      <c r="L54" s="13">
        <v>1.1000000000000001</v>
      </c>
      <c r="M54" s="10">
        <v>3</v>
      </c>
      <c r="N54" s="26">
        <f>LOG((D54+E54)/(F54+E54)+1,V$3)</f>
        <v>112.68447951440034</v>
      </c>
      <c r="O54" s="14">
        <f ca="1">LOG(I54*H54/J54^2,W$3)</f>
        <v>102.48784113576033</v>
      </c>
      <c r="P54" s="58">
        <f>LOG(K54/J54+1,X$3)</f>
        <v>127.30337041755732</v>
      </c>
      <c r="Q54" s="60">
        <f>LOG(L54*M54/J54+1,Y$3)</f>
        <v>6.3891950718241421</v>
      </c>
      <c r="R54" s="14">
        <f ca="1">IF(AND(N54&gt;0,O54&gt;0),((N54-$V$6)*((V$8+W$8)/2/V$8)+(O54-$V$6)*((V$8+W$8)/2/W$8)+$V$6*2)/2,IF(N54&gt;0,(((N54-$V$6)*((V$8+W$8)/2/V$8)+$V$6*2)/2),IF(O54&gt;0,(((O54-$V$6)*((V$8+W$8)/2/W$8)+$V$6*2)/2),$V$6)))</f>
        <v>106.79128090947104</v>
      </c>
      <c r="S54" s="58">
        <f ca="1">(R54*2+(P54-$V$6)*((Z$8*2+X$8)/3/X$8)+$V$6)/3</f>
        <v>108.20954852304369</v>
      </c>
      <c r="T54" s="59">
        <f ca="1">(R54*2+(Q54-$V$6)*((Z$8*2+Y$8)/3/Y$8)+$V$6)/3</f>
        <v>92.950736318100397</v>
      </c>
      <c r="U54" s="60">
        <f ca="1">(S54+T54)/2</f>
        <v>100.58014242057205</v>
      </c>
    </row>
    <row r="55" spans="1:21">
      <c r="A55" s="72" t="s">
        <v>18</v>
      </c>
      <c r="B55" s="71" t="s">
        <v>76</v>
      </c>
      <c r="C55" s="17">
        <v>2022</v>
      </c>
      <c r="D55" s="21"/>
      <c r="E55" s="7">
        <v>530802700</v>
      </c>
      <c r="F55" s="7">
        <v>67751100</v>
      </c>
      <c r="G55" s="7">
        <v>834083100</v>
      </c>
      <c r="H55" s="4">
        <f>G55</f>
        <v>834083100</v>
      </c>
      <c r="I55" s="9">
        <v>3750</v>
      </c>
      <c r="J55" s="11">
        <v>37000</v>
      </c>
      <c r="K55" s="12">
        <v>120.01</v>
      </c>
      <c r="L55" s="13">
        <v>1.2</v>
      </c>
      <c r="M55" s="10">
        <v>14</v>
      </c>
      <c r="N55" s="26">
        <f>LOG((D55+E55)/(F55+E55)+1,V$3)</f>
        <v>108.80713645292488</v>
      </c>
      <c r="O55" s="14">
        <f>LOG(I55*H55/J55^2,W$3)</f>
        <v>101.15310574878659</v>
      </c>
      <c r="P55" s="58">
        <f>LOG(K55/J55+1,X$3)</f>
        <v>126.02708925584078</v>
      </c>
      <c r="Q55" s="60">
        <f>LOG(L55*M55/J55+1,Y$3)</f>
        <v>25.788478492005328</v>
      </c>
      <c r="R55" s="14">
        <f ca="1">IF(AND(N55&gt;0,O55&gt;0),((N55-$V$6)*((V$8+W$8)/2/V$8)+(O55-$V$6)*((V$8+W$8)/2/W$8)+$V$6*2)/2,IF(N55&gt;0,(((N55-$V$6)*((V$8+W$8)/2/V$8)+$V$6*2)/2),IF(O55&gt;0,(((O55-$V$6)*((V$8+W$8)/2/W$8)+$V$6*2)/2),$V$6)))</f>
        <v>104.34679444389701</v>
      </c>
      <c r="S55" s="58">
        <f ca="1">(R55*2+(P55-$V$6)*((Z$8*2+X$8)/3/X$8)+$V$6)/3</f>
        <v>106.40777649215977</v>
      </c>
      <c r="T55" s="59">
        <f ca="1">(R55*2+(Q55-$V$6)*((Z$8*2+Y$8)/3/Y$8)+$V$6)/3</f>
        <v>93.720174800880343</v>
      </c>
      <c r="U55" s="60">
        <f ca="1">(S55+T55)/2</f>
        <v>100.06397564652005</v>
      </c>
    </row>
    <row r="56" spans="1:21">
      <c r="A56" s="31" t="s">
        <v>351</v>
      </c>
      <c r="B56" s="29" t="s">
        <v>353</v>
      </c>
      <c r="C56" s="17">
        <v>2023</v>
      </c>
      <c r="D56" s="54">
        <v>927812000</v>
      </c>
      <c r="E56" s="55">
        <v>7834599000</v>
      </c>
      <c r="F56" s="55">
        <v>123915000</v>
      </c>
      <c r="G56" s="55">
        <v>10965277000</v>
      </c>
      <c r="H56" s="4" cm="1">
        <f t="array" aca="1" ref="H56" ca="1">G56/INDIRECT("EUR!$B$105")</f>
        <v>945529641.88570666</v>
      </c>
      <c r="I56" s="9">
        <v>5259</v>
      </c>
      <c r="J56" s="11">
        <v>43882</v>
      </c>
      <c r="K56" s="12">
        <v>38.22</v>
      </c>
      <c r="L56" s="13">
        <v>1.4</v>
      </c>
      <c r="M56" s="10">
        <v>17</v>
      </c>
      <c r="N56" s="26">
        <f>LOG((D56+E56)/(F56+E56)+1,V$3)</f>
        <v>127.23596792597374</v>
      </c>
      <c r="O56" s="14">
        <f ca="1">LOG(I56*H56/J56^2,W$3)</f>
        <v>102.75429796764155</v>
      </c>
      <c r="P56" s="58">
        <f>LOG(K56/J56+1,X$3)</f>
        <v>33.881823297696961</v>
      </c>
      <c r="Q56" s="60">
        <f>LOG(L56*M56/J56+1,Y$3)</f>
        <v>30.80275331553803</v>
      </c>
      <c r="R56" s="14">
        <f ca="1">IF(AND(N56&gt;0,O56&gt;0),((N56-$V$6)*((V$8+W$8)/2/V$8)+(O56-$V$6)*((V$8+W$8)/2/W$8)+$V$6*2)/2,IF(N56&gt;0,(((N56-$V$6)*((V$8+W$8)/2/V$8)+$V$6*2)/2),IF(O56&gt;0,(((O56-$V$6)*((V$8+W$8)/2/W$8)+$V$6*2)/2),$V$6)))</f>
        <v>112.92149341772883</v>
      </c>
      <c r="S56" s="58">
        <f ca="1">(R56*2+(P56-$V$6)*((Z$8*2+X$8)/3/X$8)+$V$6)/3</f>
        <v>99.697884978784359</v>
      </c>
      <c r="T56" s="59">
        <f ca="1">(R56*2+(Q56-$V$6)*((Z$8*2+Y$8)/3/Y$8)+$V$6)/3</f>
        <v>100.05675272498263</v>
      </c>
      <c r="U56" s="60">
        <f ca="1">(S56+T56)/2</f>
        <v>99.877318851883501</v>
      </c>
    </row>
    <row r="57" spans="1:21">
      <c r="A57" s="31" t="s">
        <v>321</v>
      </c>
      <c r="B57" s="29" t="s">
        <v>325</v>
      </c>
      <c r="C57" s="17">
        <v>2017</v>
      </c>
      <c r="D57" s="20" t="s">
        <v>307</v>
      </c>
      <c r="E57" s="6" t="s">
        <v>307</v>
      </c>
      <c r="F57" s="6" t="s">
        <v>307</v>
      </c>
      <c r="G57" s="6" t="s">
        <v>307</v>
      </c>
      <c r="H57" s="4" t="str">
        <f>G57</f>
        <v>*</v>
      </c>
      <c r="I57" s="9">
        <v>50</v>
      </c>
      <c r="J57" s="11">
        <v>600</v>
      </c>
      <c r="K57" s="12">
        <v>2.89</v>
      </c>
      <c r="N57" s="50">
        <f>$V$6</f>
        <v>100</v>
      </c>
      <c r="O57" s="46">
        <f>$V$6</f>
        <v>100</v>
      </c>
      <c r="P57" s="58">
        <f>LOG(K57/J57+1,X$3)</f>
        <v>187.00547588466017</v>
      </c>
      <c r="Q57" s="60">
        <f>LOG(L57*M57/J57+1,Y$3)</f>
        <v>0</v>
      </c>
      <c r="R57" s="14">
        <f ca="1">IF(AND(N57&gt;0,O57&gt;0),((N57-$V$6)*((V$8+W$8)/2/V$8)+(O57-$V$6)*((V$8+W$8)/2/W$8)+$V$6*2)/2,IF(N57&gt;0,(((N57-$V$6)*((V$8+W$8)/2/V$8)+$V$6*2)/2),IF(O57&gt;0,(((O57-$V$6)*((V$8+W$8)/2/W$8)+$V$6*2)/2),$V$6)))</f>
        <v>100</v>
      </c>
      <c r="S57" s="58">
        <f ca="1">(R57*2+(P57-$V$6)*((Z$8*2+X$8)/3/X$8)+$V$6)/3</f>
        <v>111.7332251006515</v>
      </c>
      <c r="T57" s="59">
        <f ca="1">(R57*2+(Q57-$V$6)*((Z$8*2+Y$8)/3/Y$8)+$V$6)/3</f>
        <v>87.633068322512486</v>
      </c>
      <c r="U57" s="60">
        <f ca="1">(S57+T57)/2</f>
        <v>99.683146711581998</v>
      </c>
    </row>
    <row r="58" spans="1:21">
      <c r="A58" s="31" t="s">
        <v>351</v>
      </c>
      <c r="B58" s="29" t="s">
        <v>356</v>
      </c>
      <c r="C58" s="17">
        <v>2023</v>
      </c>
      <c r="D58" s="54">
        <v>144429000</v>
      </c>
      <c r="E58" s="55">
        <v>1569649000</v>
      </c>
      <c r="F58" s="55">
        <v>13678000</v>
      </c>
      <c r="G58" s="55">
        <v>2639217000</v>
      </c>
      <c r="H58" s="4" cm="1">
        <f t="array" aca="1" ref="H58" ca="1">G58/INDIRECT("EUR!$B$105")</f>
        <v>227578191.12719807</v>
      </c>
      <c r="I58" s="9">
        <v>976</v>
      </c>
      <c r="J58" s="11">
        <v>7687</v>
      </c>
      <c r="K58" s="12">
        <v>6.2</v>
      </c>
      <c r="N58" s="26">
        <f>LOG((D58+E58)/(F58+E58)+1,V$3)</f>
        <v>125.72590752369095</v>
      </c>
      <c r="O58" s="14">
        <f ca="1">LOG(I58*H58/J58^2,W$3)</f>
        <v>107.66496987407977</v>
      </c>
      <c r="P58" s="58">
        <f>LOG(K58/J58+1,X$3)</f>
        <v>31.376990764157053</v>
      </c>
      <c r="Q58" s="60">
        <f>LOG(L58*M58/J58+1,Y$3)</f>
        <v>0</v>
      </c>
      <c r="R58" s="14">
        <f ca="1">IF(AND(N58&gt;0,O58&gt;0),((N58-$V$6)*((V$8+W$8)/2/V$8)+(O58-$V$6)*((V$8+W$8)/2/W$8)+$V$6*2)/2,IF(N58&gt;0,(((N58-$V$6)*((V$8+W$8)/2/V$8)+$V$6*2)/2),IF(O58&gt;0,(((O58-$V$6)*((V$8+W$8)/2/W$8)+$V$6*2)/2),$V$6)))</f>
        <v>115.45469156663869</v>
      </c>
      <c r="S58" s="58">
        <f ca="1">(R58*2+(P58-$V$6)*((Z$8*2+X$8)/3/X$8)+$V$6)/3</f>
        <v>101.04889162696811</v>
      </c>
      <c r="T58" s="59">
        <f ca="1">(R58*2+(Q58-$V$6)*((Z$8*2+Y$8)/3/Y$8)+$V$6)/3</f>
        <v>97.936196033604958</v>
      </c>
      <c r="U58" s="60">
        <f ca="1">(S58+T58)/2</f>
        <v>99.492543830286536</v>
      </c>
    </row>
    <row r="59" spans="1:21">
      <c r="A59" s="72" t="s">
        <v>50</v>
      </c>
      <c r="B59" s="71" t="s">
        <v>55</v>
      </c>
      <c r="C59" s="17">
        <v>2022</v>
      </c>
      <c r="D59" s="21">
        <v>4010236</v>
      </c>
      <c r="E59" s="7">
        <v>204568000</v>
      </c>
      <c r="F59" s="7"/>
      <c r="G59" s="7">
        <v>316932680.41000003</v>
      </c>
      <c r="H59" s="4">
        <f>G59</f>
        <v>316932680.41000003</v>
      </c>
      <c r="I59" s="9">
        <v>2280</v>
      </c>
      <c r="J59" s="11">
        <v>14200</v>
      </c>
      <c r="K59" s="12">
        <v>20.5</v>
      </c>
      <c r="N59" s="26">
        <f>LOG((D59+E59)/(F59+E59)+1,V$3)</f>
        <v>120.46345230947654</v>
      </c>
      <c r="O59" s="14">
        <f>LOG(I59*H59/J59^2,W$3)</f>
        <v>107.04032850117918</v>
      </c>
      <c r="P59" s="58">
        <f>LOG(K59/J59+1,X$3)</f>
        <v>56.144055736405619</v>
      </c>
      <c r="Q59" s="60">
        <f>LOG(L59*M59/J59+1,Y$3)</f>
        <v>0</v>
      </c>
      <c r="R59" s="14">
        <f ca="1">IF(AND(N59&gt;0,O59&gt;0),((N59-$V$6)*((V$8+W$8)/2/V$8)+(O59-$V$6)*((V$8+W$8)/2/W$8)+$V$6*2)/2,IF(N59&gt;0,(((N59-$V$6)*((V$8+W$8)/2/V$8)+$V$6*2)/2),IF(O59&gt;0,(((O59-$V$6)*((V$8+W$8)/2/W$8)+$V$6*2)/2),$V$6)))</f>
        <v>112.89869573677645</v>
      </c>
      <c r="S59" s="58">
        <f ca="1">(R59*2+(P59-$V$6)*((Z$8*2+X$8)/3/X$8)+$V$6)/3</f>
        <v>102.68488588974651</v>
      </c>
      <c r="T59" s="59">
        <f ca="1">(R59*2+(Q59-$V$6)*((Z$8*2+Y$8)/3/Y$8)+$V$6)/3</f>
        <v>96.232198813696797</v>
      </c>
      <c r="U59" s="60">
        <f ca="1">(S59+T59)/2</f>
        <v>99.458542351721661</v>
      </c>
    </row>
    <row r="60" spans="1:21">
      <c r="A60" s="31" t="s">
        <v>50</v>
      </c>
      <c r="B60" s="29" t="s">
        <v>318</v>
      </c>
      <c r="C60" s="17">
        <v>2022</v>
      </c>
      <c r="D60" s="21">
        <v>6866583.4000000004</v>
      </c>
      <c r="E60" s="7">
        <v>80722168.060000002</v>
      </c>
      <c r="F60" s="7"/>
      <c r="G60" s="7">
        <v>135345844</v>
      </c>
      <c r="H60" s="4">
        <f>G60</f>
        <v>135345844</v>
      </c>
      <c r="I60" s="9">
        <v>604</v>
      </c>
      <c r="J60" s="11">
        <v>4950</v>
      </c>
      <c r="K60" s="12">
        <v>4.04</v>
      </c>
      <c r="N60" s="26">
        <f>LOG((D60+E60)/(F60+E60)+1,V$3)</f>
        <v>125.93024081591389</v>
      </c>
      <c r="O60" s="14">
        <f>LOG(I60*H60/J60^2,W$3)</f>
        <v>106.1051298790571</v>
      </c>
      <c r="P60" s="58">
        <f>LOG(K60/J60+1,X$3)</f>
        <v>31.750499595194292</v>
      </c>
      <c r="Q60" s="60">
        <f>LOG(L60*M60/J60+1,Y$3)</f>
        <v>0</v>
      </c>
      <c r="R60" s="14">
        <f ca="1">IF(AND(N60&gt;0,O60&gt;0),((N60-$V$6)*((V$8+W$8)/2/V$8)+(O60-$V$6)*((V$8+W$8)/2/W$8)+$V$6*2)/2,IF(N60&gt;0,(((N60-$V$6)*((V$8+W$8)/2/V$8)+$V$6*2)/2),IF(O60&gt;0,(((O60-$V$6)*((V$8+W$8)/2/W$8)+$V$6*2)/2),$V$6)))</f>
        <v>114.53728594291124</v>
      </c>
      <c r="S60" s="58">
        <f ca="1">(R60*2+(P60-$V$6)*((Z$8*2+X$8)/3/X$8)+$V$6)/3</f>
        <v>100.48765784760381</v>
      </c>
      <c r="T60" s="59">
        <f ca="1">(R60*2+(Q60-$V$6)*((Z$8*2+Y$8)/3/Y$8)+$V$6)/3</f>
        <v>97.324592284453317</v>
      </c>
      <c r="U60" s="60">
        <f ca="1">(S60+T60)/2</f>
        <v>98.906125066028565</v>
      </c>
    </row>
    <row r="61" spans="1:21">
      <c r="A61" s="72" t="s">
        <v>18</v>
      </c>
      <c r="B61" s="71" t="s">
        <v>19</v>
      </c>
      <c r="C61" s="17">
        <v>2022</v>
      </c>
      <c r="D61" s="21"/>
      <c r="E61" s="7">
        <v>473310000</v>
      </c>
      <c r="F61" s="7">
        <v>60361000</v>
      </c>
      <c r="G61" s="7">
        <v>690144000</v>
      </c>
      <c r="H61" s="4">
        <f>G61</f>
        <v>690144000</v>
      </c>
      <c r="I61" s="9">
        <v>2797</v>
      </c>
      <c r="J61" s="11">
        <v>31761</v>
      </c>
      <c r="K61" s="12">
        <v>63.65</v>
      </c>
      <c r="L61" s="13">
        <v>1.8</v>
      </c>
      <c r="M61" s="10">
        <v>23</v>
      </c>
      <c r="N61" s="26">
        <f>LOG((D61+E61)/(F61+E61)+1,V$3)</f>
        <v>108.81495350125404</v>
      </c>
      <c r="O61" s="14">
        <f>LOG(I61*H61/J61^2,W$3)</f>
        <v>98.83441315666731</v>
      </c>
      <c r="P61" s="58">
        <f>LOG(K61/J61+1,X$3)</f>
        <v>77.914986125062043</v>
      </c>
      <c r="Q61" s="60">
        <f>LOG(L61*M61/J61+1,Y$3)</f>
        <v>74.001414081166232</v>
      </c>
      <c r="R61" s="14">
        <f ca="1">IF(AND(N61&gt;0,O61&gt;0),((N61-$V$6)*((V$8+W$8)/2/V$8)+(O61-$V$6)*((V$8+W$8)/2/W$8)+$V$6*2)/2,IF(N61&gt;0,(((N61-$V$6)*((V$8+W$8)/2/V$8)+$V$6*2)/2),IF(O61&gt;0,(((O61-$V$6)*((V$8+W$8)/2/W$8)+$V$6*2)/2),$V$6)))</f>
        <v>102.86188856926476</v>
      </c>
      <c r="S61" s="58">
        <f ca="1">(R61*2+(P61-$V$6)*((Z$8*2+X$8)/3/X$8)+$V$6)/3</f>
        <v>98.929625364378055</v>
      </c>
      <c r="T61" s="59">
        <f ca="1">(R61*2+(Q61-$V$6)*((Z$8*2+Y$8)/3/Y$8)+$V$6)/3</f>
        <v>98.692698355148124</v>
      </c>
      <c r="U61" s="60">
        <f ca="1">(S61+T61)/2</f>
        <v>98.811161859763089</v>
      </c>
    </row>
    <row r="62" spans="1:21">
      <c r="A62" s="72" t="s">
        <v>17</v>
      </c>
      <c r="B62" s="71" t="s">
        <v>38</v>
      </c>
      <c r="C62" s="17">
        <v>2022</v>
      </c>
      <c r="D62" s="19"/>
      <c r="E62" s="5">
        <v>110565000</v>
      </c>
      <c r="F62" s="5"/>
      <c r="G62" s="5">
        <v>236734000</v>
      </c>
      <c r="H62" s="4" cm="1">
        <f t="array" aca="1" ref="H62" ca="1">G62/INDIRECT("EUR!$B$30")</f>
        <v>240961917.80989236</v>
      </c>
      <c r="I62" s="9">
        <v>549.79</v>
      </c>
      <c r="J62" s="11">
        <v>10363</v>
      </c>
      <c r="K62" s="12">
        <v>32.840000000000003</v>
      </c>
      <c r="N62" s="26">
        <f>LOG((D62+E62)/(F62+E62)+1,V$3)</f>
        <v>118.79180944593006</v>
      </c>
      <c r="O62" s="14">
        <f ca="1">LOG(I62*H62/J62^2,W$3)</f>
        <v>93.092300326458741</v>
      </c>
      <c r="P62" s="58">
        <f>LOG(K62/J62+1,X$3)</f>
        <v>123.13513446939068</v>
      </c>
      <c r="Q62" s="60">
        <f>LOG(L62*M62/J62+1,Y$3)</f>
        <v>0</v>
      </c>
      <c r="R62" s="14">
        <f ca="1">IF(AND(N62&gt;0,O62&gt;0),((N62-$V$6)*((V$8+W$8)/2/V$8)+(O62-$V$6)*((V$8+W$8)/2/W$8)+$V$6*2)/2,IF(N62&gt;0,(((N62-$V$6)*((V$8+W$8)/2/V$8)+$V$6*2)/2),IF(O62&gt;0,(((O62-$V$6)*((V$8+W$8)/2/W$8)+$V$6*2)/2),$V$6)))</f>
        <v>103.26245003029224</v>
      </c>
      <c r="S62" s="58">
        <f ca="1">(R62*2+(P62-$V$6)*((Z$8*2+X$8)/3/X$8)+$V$6)/3</f>
        <v>105.2948822749683</v>
      </c>
      <c r="T62" s="59">
        <f ca="1">(R62*2+(Q62-$V$6)*((Z$8*2+Y$8)/3/Y$8)+$V$6)/3</f>
        <v>89.808035009373995</v>
      </c>
      <c r="U62" s="60">
        <f ca="1">(S62+T62)/2</f>
        <v>97.551458642171156</v>
      </c>
    </row>
    <row r="63" spans="1:21">
      <c r="A63" s="31" t="s">
        <v>17</v>
      </c>
      <c r="B63" s="29" t="s">
        <v>299</v>
      </c>
      <c r="C63" s="53">
        <v>2022</v>
      </c>
      <c r="D63" s="19"/>
      <c r="E63" s="5">
        <v>96570451</v>
      </c>
      <c r="F63" s="5"/>
      <c r="G63" s="5">
        <v>141671439</v>
      </c>
      <c r="H63" s="4" cm="1">
        <f t="array" aca="1" ref="H63" ca="1">G63/INDIRECT("EUR!$B$30")</f>
        <v>144201600.27848631</v>
      </c>
      <c r="I63" s="9">
        <v>529</v>
      </c>
      <c r="J63" s="11">
        <v>4409</v>
      </c>
      <c r="K63" s="12">
        <v>2.88</v>
      </c>
      <c r="N63" s="26">
        <f>LOG((D63+E63)/(F63+E63)+1,V$3)</f>
        <v>118.79180944593006</v>
      </c>
      <c r="O63" s="14">
        <f ca="1">LOG(I63*H63/J63^2,W$3)</f>
        <v>108.22749326731672</v>
      </c>
      <c r="P63" s="58">
        <f>LOG(K63/J63+1,X$3)</f>
        <v>25.413363536703208</v>
      </c>
      <c r="Q63" s="60">
        <f>LOG(L63*M63/J63+1,Y$3)</f>
        <v>0</v>
      </c>
      <c r="R63" s="14">
        <f ca="1">IF(AND(N63&gt;0,O63&gt;0),((N63-$V$6)*((V$8+W$8)/2/V$8)+(O63-$V$6)*((V$8+W$8)/2/W$8)+$V$6*2)/2,IF(N63&gt;0,(((N63-$V$6)*((V$8+W$8)/2/V$8)+$V$6*2)/2),IF(O63&gt;0,(((O63-$V$6)*((V$8+W$8)/2/W$8)+$V$6*2)/2),$V$6)))</f>
        <v>112.97602265943422</v>
      </c>
      <c r="S63" s="58">
        <f ca="1">(R63*2+(P63-$V$6)*((Z$8*2+X$8)/3/X$8)+$V$6)/3</f>
        <v>98.592213771649384</v>
      </c>
      <c r="T63" s="59">
        <f ca="1">(R63*2+(Q63-$V$6)*((Z$8*2+Y$8)/3/Y$8)+$V$6)/3</f>
        <v>96.283750095468633</v>
      </c>
      <c r="U63" s="60">
        <f ca="1">(S63+T63)/2</f>
        <v>97.437981933559001</v>
      </c>
    </row>
    <row r="64" spans="1:21">
      <c r="A64" s="31" t="s">
        <v>378</v>
      </c>
      <c r="B64" s="29" t="s">
        <v>388</v>
      </c>
      <c r="C64" s="17">
        <v>2022</v>
      </c>
      <c r="D64" s="21"/>
      <c r="E64" s="7">
        <v>155924357.50999999</v>
      </c>
      <c r="F64" s="7">
        <v>2664861.37</v>
      </c>
      <c r="G64" s="7">
        <v>222055739.97999999</v>
      </c>
      <c r="H64" s="4">
        <f>G64</f>
        <v>222055739.97999999</v>
      </c>
      <c r="I64" s="9">
        <v>2169</v>
      </c>
      <c r="J64" s="11">
        <v>10941</v>
      </c>
      <c r="K64" s="12">
        <v>7.46</v>
      </c>
      <c r="N64" s="26">
        <f>LOG((D64+E64)/(F64+E64)+1,V$3)</f>
        <v>117.34582759068391</v>
      </c>
      <c r="O64" s="14">
        <f>LOG(I64*H64/J64^2,W$3)</f>
        <v>108.55460693510946</v>
      </c>
      <c r="P64" s="58">
        <f>LOG(K64/J64+1,X$3)</f>
        <v>26.526830122728668</v>
      </c>
      <c r="Q64" s="60">
        <f>LOG(L64*M64/J64+1,Y$3)</f>
        <v>0</v>
      </c>
      <c r="R64" s="14">
        <f ca="1">IF(AND(N64&gt;0,O64&gt;0),((N64-$V$6)*((V$8+W$8)/2/V$8)+(O64-$V$6)*((V$8+W$8)/2/W$8)+$V$6*2)/2,IF(N64&gt;0,(((N64-$V$6)*((V$8+W$8)/2/V$8)+$V$6*2)/2),IF(O64&gt;0,(((O64-$V$6)*((V$8+W$8)/2/W$8)+$V$6*2)/2),$V$6)))</f>
        <v>112.59379373442553</v>
      </c>
      <c r="S64" s="58">
        <f ca="1">(R64*2+(P64-$V$6)*((Z$8*2+X$8)/3/X$8)+$V$6)/3</f>
        <v>98.487552325653851</v>
      </c>
      <c r="T64" s="59">
        <f ca="1">(R64*2+(Q64-$V$6)*((Z$8*2+Y$8)/3/Y$8)+$V$6)/3</f>
        <v>96.028930812129502</v>
      </c>
      <c r="U64" s="60">
        <f ca="1">(S64+T64)/2</f>
        <v>97.258241568891677</v>
      </c>
    </row>
    <row r="65" spans="1:21">
      <c r="A65" s="72" t="s">
        <v>18</v>
      </c>
      <c r="B65" s="71" t="s">
        <v>22</v>
      </c>
      <c r="C65" s="17">
        <v>2022</v>
      </c>
      <c r="D65" s="21"/>
      <c r="E65" s="7">
        <v>498700000</v>
      </c>
      <c r="F65" s="7">
        <v>66000000</v>
      </c>
      <c r="G65" s="7">
        <v>812600000</v>
      </c>
      <c r="H65" s="4">
        <f>G65</f>
        <v>812600000</v>
      </c>
      <c r="I65" s="9">
        <v>1903</v>
      </c>
      <c r="J65" s="11">
        <v>33474</v>
      </c>
      <c r="K65" s="12">
        <v>102.46</v>
      </c>
      <c r="L65" s="13">
        <v>1.3</v>
      </c>
      <c r="M65" s="10">
        <v>14</v>
      </c>
      <c r="N65" s="26">
        <f>LOG((D65+E65)/(F65+E65)+1,V$3)</f>
        <v>108.47210778715817</v>
      </c>
      <c r="O65" s="14">
        <f>LOG(I65*H65/J65^2,W$3)</f>
        <v>94.559712808116245</v>
      </c>
      <c r="P65" s="58">
        <f>LOG(K65/J65+1,X$3)</f>
        <v>118.94179483105778</v>
      </c>
      <c r="Q65" s="60">
        <f>LOG(L65*M65/J65+1,Y$3)</f>
        <v>30.878946764489818</v>
      </c>
      <c r="R65" s="14">
        <f ca="1">IF(AND(N65&gt;0,O65&gt;0),((N65-$V$6)*((V$8+W$8)/2/V$8)+(O65-$V$6)*((V$8+W$8)/2/W$8)+$V$6*2)/2,IF(N65&gt;0,(((N65-$V$6)*((V$8+W$8)/2/V$8)+$V$6*2)/2),IF(O65&gt;0,(((O65-$V$6)*((V$8+W$8)/2/W$8)+$V$6*2)/2),$V$6)))</f>
        <v>99.978036710460117</v>
      </c>
      <c r="S65" s="58">
        <f ca="1">(R65*2+(P65-$V$6)*((Z$8*2+X$8)/3/X$8)+$V$6)/3</f>
        <v>102.53977567899085</v>
      </c>
      <c r="T65" s="59">
        <f ca="1">(R65*2+(Q65-$V$6)*((Z$8*2+Y$8)/3/Y$8)+$V$6)/3</f>
        <v>91.437204378578102</v>
      </c>
      <c r="U65" s="60">
        <f ca="1">(S65+T65)/2</f>
        <v>96.988490028784469</v>
      </c>
    </row>
    <row r="66" spans="1:21">
      <c r="A66" s="31" t="s">
        <v>26</v>
      </c>
      <c r="B66" s="29" t="s">
        <v>371</v>
      </c>
      <c r="C66" s="17">
        <v>2023</v>
      </c>
      <c r="D66" s="22"/>
      <c r="E66" s="8">
        <v>2894000000</v>
      </c>
      <c r="F66" s="8"/>
      <c r="G66" s="8">
        <v>4505000000</v>
      </c>
      <c r="H66" s="4" cm="1">
        <f t="array" aca="1" ref="H66" ca="1">G66/INDIRECT("EUR!$B$125")</f>
        <v>392862786.3276425</v>
      </c>
      <c r="I66" s="9">
        <v>1645</v>
      </c>
      <c r="J66" s="11">
        <v>17585</v>
      </c>
      <c r="K66" s="12">
        <v>31.44</v>
      </c>
      <c r="N66" s="26">
        <f>LOG((D66+E66)/(F66+E66)+1,V$3)</f>
        <v>118.79180944593006</v>
      </c>
      <c r="O66" s="14">
        <f ca="1">LOG(I66*H66/J66^2,W$3)</f>
        <v>99.987180872778666</v>
      </c>
      <c r="P66" s="58">
        <f>LOG(K66/J66+1,X$3)</f>
        <v>69.519042675426917</v>
      </c>
      <c r="Q66" s="60">
        <f>LOG(L66*M66/J66+1,Y$3)</f>
        <v>0</v>
      </c>
      <c r="R66" s="14">
        <f ca="1">IF(AND(N66&gt;0,O66&gt;0),((N66-$V$6)*((V$8+W$8)/2/V$8)+(O66-$V$6)*((V$8+W$8)/2/W$8)+$V$6*2)/2,IF(N66&gt;0,(((N66-$V$6)*((V$8+W$8)/2/V$8)+$V$6*2)/2),IF(O66&gt;0,(((O66-$V$6)*((V$8+W$8)/2/W$8)+$V$6*2)/2),$V$6)))</f>
        <v>107.68749589641651</v>
      </c>
      <c r="S66" s="58">
        <f ca="1">(R66*2+(P66-$V$6)*((Z$8*2+X$8)/3/X$8)+$V$6)/3</f>
        <v>101.01445215276449</v>
      </c>
      <c r="T66" s="59">
        <f ca="1">(R66*2+(Q66-$V$6)*((Z$8*2+Y$8)/3/Y$8)+$V$6)/3</f>
        <v>92.758065586790167</v>
      </c>
      <c r="U66" s="60">
        <f ca="1">(S66+T66)/2</f>
        <v>96.886258869777322</v>
      </c>
    </row>
    <row r="67" spans="1:21">
      <c r="A67" s="72" t="s">
        <v>39</v>
      </c>
      <c r="B67" s="71" t="s">
        <v>40</v>
      </c>
      <c r="C67" s="17">
        <v>2023</v>
      </c>
      <c r="D67" s="21">
        <v>5160000</v>
      </c>
      <c r="E67" s="7">
        <v>103200000</v>
      </c>
      <c r="F67" s="7"/>
      <c r="G67" s="7">
        <v>516000000</v>
      </c>
      <c r="H67" s="4">
        <f>G67</f>
        <v>516000000</v>
      </c>
      <c r="I67" s="9">
        <v>3567.69</v>
      </c>
      <c r="J67" s="11">
        <v>27678</v>
      </c>
      <c r="K67" s="12">
        <v>28.06</v>
      </c>
      <c r="N67" s="26">
        <f>LOG((D67+E67)/(F67+E67)+1,V$3)</f>
        <v>123.02363814238092</v>
      </c>
      <c r="O67" s="14">
        <f>LOG(I67*H67/J67^2,W$3)</f>
        <v>101.81354683576276</v>
      </c>
      <c r="P67" s="58">
        <f>LOG(K67/J67+1,X$3)</f>
        <v>39.435238757232213</v>
      </c>
      <c r="Q67" s="60">
        <f>LOG(L67*M67/J67+1,Y$3)</f>
        <v>0</v>
      </c>
      <c r="R67" s="14">
        <f ca="1">IF(AND(N67&gt;0,O67&gt;0),((N67-$V$6)*((V$8+W$8)/2/V$8)+(O67-$V$6)*((V$8+W$8)/2/W$8)+$V$6*2)/2,IF(N67&gt;0,(((N67-$V$6)*((V$8+W$8)/2/V$8)+$V$6*2)/2),IF(O67&gt;0,(((O67-$V$6)*((V$8+W$8)/2/W$8)+$V$6*2)/2),$V$6)))</f>
        <v>110.59267542461706</v>
      </c>
      <c r="S67" s="58">
        <f ca="1">(R67*2+(P67-$V$6)*((Z$8*2+X$8)/3/X$8)+$V$6)/3</f>
        <v>98.894251980004398</v>
      </c>
      <c r="T67" s="59">
        <f ca="1">(R67*2+(Q67-$V$6)*((Z$8*2+Y$8)/3/Y$8)+$V$6)/3</f>
        <v>94.694851938923861</v>
      </c>
      <c r="U67" s="60">
        <f ca="1">(S67+T67)/2</f>
        <v>96.79455195946413</v>
      </c>
    </row>
    <row r="68" spans="1:21">
      <c r="A68" s="31" t="s">
        <v>321</v>
      </c>
      <c r="B68" s="29" t="s">
        <v>324</v>
      </c>
      <c r="C68" s="17">
        <v>2022</v>
      </c>
      <c r="D68" s="21"/>
      <c r="E68" s="7">
        <v>12486843</v>
      </c>
      <c r="F68" s="7"/>
      <c r="G68" s="7">
        <v>117651589</v>
      </c>
      <c r="H68" s="4">
        <f>G68</f>
        <v>117651589</v>
      </c>
      <c r="I68" s="9">
        <v>501</v>
      </c>
      <c r="J68" s="11">
        <v>4384</v>
      </c>
      <c r="K68" s="12">
        <v>3.87</v>
      </c>
      <c r="N68" s="26">
        <f>LOG((D68+E68)/(F68+E68)+1,V$3)</f>
        <v>118.79180944593006</v>
      </c>
      <c r="O68" s="14">
        <f>LOG(I68*H68/J68^2,W$3)</f>
        <v>105.0035937321216</v>
      </c>
      <c r="P68" s="58">
        <f>LOG(K68/J68+1,X$3)</f>
        <v>34.340005963274471</v>
      </c>
      <c r="Q68" s="60">
        <f>LOG(L68*M68/J68+1,Y$3)</f>
        <v>0</v>
      </c>
      <c r="R68" s="14">
        <f ca="1">IF(AND(N68&gt;0,O68&gt;0),((N68-$V$6)*((V$8+W$8)/2/V$8)+(O68-$V$6)*((V$8+W$8)/2/W$8)+$V$6*2)/2,IF(N68&gt;0,(((N68-$V$6)*((V$8+W$8)/2/V$8)+$V$6*2)/2),IF(O68&gt;0,(((O68-$V$6)*((V$8+W$8)/2/W$8)+$V$6*2)/2),$V$6)))</f>
        <v>110.90696530373727</v>
      </c>
      <c r="S68" s="58">
        <f ca="1">(R68*2+(P68-$V$6)*((Z$8*2+X$8)/3/X$8)+$V$6)/3</f>
        <v>98.41665499479366</v>
      </c>
      <c r="T68" s="59">
        <f ca="1">(R68*2+(Q68-$V$6)*((Z$8*2+Y$8)/3/Y$8)+$V$6)/3</f>
        <v>94.904378525003992</v>
      </c>
      <c r="U68" s="60">
        <f ca="1">(S68+T68)/2</f>
        <v>96.660516759898826</v>
      </c>
    </row>
    <row r="69" spans="1:21">
      <c r="A69" s="31" t="s">
        <v>39</v>
      </c>
      <c r="B69" s="29" t="s">
        <v>309</v>
      </c>
      <c r="C69" s="17">
        <v>2022</v>
      </c>
      <c r="D69" s="21">
        <v>787395.16</v>
      </c>
      <c r="E69" s="7">
        <v>78111453.140000001</v>
      </c>
      <c r="F69" s="7">
        <v>4919089.51</v>
      </c>
      <c r="G69" s="7">
        <v>138761857.59</v>
      </c>
      <c r="H69" s="4">
        <f>G69</f>
        <v>138761857.59</v>
      </c>
      <c r="I69" s="9">
        <v>1314</v>
      </c>
      <c r="J69" s="11">
        <v>6753</v>
      </c>
      <c r="K69" s="12">
        <v>5.15</v>
      </c>
      <c r="N69" s="26">
        <f>LOG((D69+E69)/(F69+E69)+1,V$3)</f>
        <v>114.47382614412162</v>
      </c>
      <c r="O69" s="14">
        <f>LOG(I69*H69/J69^2,W$3)</f>
        <v>108.4722244732634</v>
      </c>
      <c r="P69" s="58">
        <f>LOG(K69/J69+1,X$3)</f>
        <v>29.668561813828333</v>
      </c>
      <c r="Q69" s="60">
        <f>LOG(L69*M69/J69+1,Y$3)</f>
        <v>0</v>
      </c>
      <c r="R69" s="14">
        <f ca="1">IF(AND(N69&gt;0,O69&gt;0),((N69-$V$6)*((V$8+W$8)/2/V$8)+(O69-$V$6)*((V$8+W$8)/2/W$8)+$V$6*2)/2,IF(N69&gt;0,(((N69-$V$6)*((V$8+W$8)/2/V$8)+$V$6*2)/2),IF(O69&gt;0,(((O69-$V$6)*((V$8+W$8)/2/W$8)+$V$6*2)/2),$V$6)))</f>
        <v>111.36476422176213</v>
      </c>
      <c r="S69" s="58">
        <f ca="1">(R69*2+(P69-$V$6)*((Z$8*2+X$8)/3/X$8)+$V$6)/3</f>
        <v>98.09188121496237</v>
      </c>
      <c r="T69" s="59">
        <f ca="1">(R69*2+(Q69-$V$6)*((Z$8*2+Y$8)/3/Y$8)+$V$6)/3</f>
        <v>95.209577803687239</v>
      </c>
      <c r="U69" s="60">
        <f ca="1">(S69+T69)/2</f>
        <v>96.650729509324805</v>
      </c>
    </row>
    <row r="70" spans="1:21">
      <c r="A70" s="72" t="s">
        <v>18</v>
      </c>
      <c r="B70" s="71" t="s">
        <v>80</v>
      </c>
      <c r="C70" s="17">
        <v>2022</v>
      </c>
      <c r="D70" s="21"/>
      <c r="E70" s="7">
        <v>350370000</v>
      </c>
      <c r="F70" s="7">
        <v>41223000</v>
      </c>
      <c r="G70" s="7">
        <v>558679000</v>
      </c>
      <c r="H70" s="4">
        <f>G70</f>
        <v>558679000</v>
      </c>
      <c r="I70" s="9">
        <v>2430</v>
      </c>
      <c r="J70" s="11">
        <v>22406</v>
      </c>
      <c r="K70" s="12">
        <v>33.03</v>
      </c>
      <c r="L70" s="13">
        <v>1.1000000000000001</v>
      </c>
      <c r="M70" s="10">
        <v>7</v>
      </c>
      <c r="N70" s="26">
        <f>LOG((D70+E70)/(F70+E70)+1,V$3)</f>
        <v>109.52512989984793</v>
      </c>
      <c r="O70" s="14">
        <f>LOG(I70*H70/J70^2,W$3)</f>
        <v>103.35764615680355</v>
      </c>
      <c r="P70" s="58">
        <f>LOG(K70/J70+1,X$3)</f>
        <v>57.329201544021977</v>
      </c>
      <c r="Q70" s="60">
        <f>LOG(L70*M70/J70+1,Y$3)</f>
        <v>19.519492404492301</v>
      </c>
      <c r="R70" s="14">
        <f ca="1">IF(AND(N70&gt;0,O70&gt;0),((N70-$V$6)*((V$8+W$8)/2/V$8)+(O70-$V$6)*((V$8+W$8)/2/W$8)+$V$6*2)/2,IF(N70&gt;0,(((N70-$V$6)*((V$8+W$8)/2/V$8)+$V$6*2)/2),IF(O70&gt;0,(((O70-$V$6)*((V$8+W$8)/2/W$8)+$V$6*2)/2),$V$6)))</f>
        <v>106.05567673588459</v>
      </c>
      <c r="S70" s="58">
        <f ca="1">(R70*2+(P70-$V$6)*((Z$8*2+X$8)/3/X$8)+$V$6)/3</f>
        <v>98.28269744500075</v>
      </c>
      <c r="T70" s="59">
        <f ca="1">(R70*2+(Q70-$V$6)*((Z$8*2+Y$8)/3/Y$8)+$V$6)/3</f>
        <v>94.084148435891464</v>
      </c>
      <c r="U70" s="60">
        <f ca="1">(S70+T70)/2</f>
        <v>96.183422940446107</v>
      </c>
    </row>
    <row r="71" spans="1:21">
      <c r="A71" s="31" t="s">
        <v>26</v>
      </c>
      <c r="B71" s="29" t="s">
        <v>368</v>
      </c>
      <c r="C71" s="17">
        <v>2022</v>
      </c>
      <c r="D71" s="22">
        <v>131312000</v>
      </c>
      <c r="E71" s="8">
        <v>4738000000</v>
      </c>
      <c r="F71" s="8">
        <v>377230000</v>
      </c>
      <c r="G71" s="8">
        <v>7492000000</v>
      </c>
      <c r="H71" s="4" cm="1">
        <f t="array" aca="1" ref="H71" ca="1">G71/INDIRECT("EUR!$B$125")</f>
        <v>653346946.76286304</v>
      </c>
      <c r="I71" s="9">
        <v>1994</v>
      </c>
      <c r="J71" s="11">
        <v>28179</v>
      </c>
      <c r="K71" s="12">
        <v>65.28</v>
      </c>
      <c r="N71" s="26">
        <f>LOG((D71+E71)/(F71+E71)+1,V$3)</f>
        <v>114.6218773117662</v>
      </c>
      <c r="O71" s="14">
        <f ca="1">LOG(I71*H71/J71^2,W$3)</f>
        <v>96.821914393905928</v>
      </c>
      <c r="P71" s="58">
        <f>LOG(K71/J71+1,X$3)</f>
        <v>90.05411661230572</v>
      </c>
      <c r="Q71" s="60">
        <f>LOG(L71*M71/J71+1,Y$3)</f>
        <v>0</v>
      </c>
      <c r="R71" s="14">
        <f ca="1">IF(AND(N71&gt;0,O71&gt;0),((N71-$V$6)*((V$8+W$8)/2/V$8)+(O71-$V$6)*((V$8+W$8)/2/W$8)+$V$6*2)/2,IF(N71&gt;0,(((N71-$V$6)*((V$8+W$8)/2/V$8)+$V$6*2)/2),IF(O71&gt;0,(((O71-$V$6)*((V$8+W$8)/2/W$8)+$V$6*2)/2),$V$6)))</f>
        <v>103.94837541027188</v>
      </c>
      <c r="S71" s="58">
        <f ca="1">(R71*2+(P71-$V$6)*((Z$8*2+X$8)/3/X$8)+$V$6)/3</f>
        <v>101.29098654929396</v>
      </c>
      <c r="T71" s="59">
        <f ca="1">(R71*2+(Q71-$V$6)*((Z$8*2+Y$8)/3/Y$8)+$V$6)/3</f>
        <v>90.265318596027058</v>
      </c>
      <c r="U71" s="60">
        <f ca="1">(S71+T71)/2</f>
        <v>95.778152572660503</v>
      </c>
    </row>
    <row r="72" spans="1:21">
      <c r="A72" s="72" t="s">
        <v>50</v>
      </c>
      <c r="B72" s="71" t="s">
        <v>54</v>
      </c>
      <c r="C72" s="17">
        <v>2022</v>
      </c>
      <c r="D72" s="21"/>
      <c r="E72" s="7">
        <v>145400000</v>
      </c>
      <c r="F72" s="7"/>
      <c r="G72" s="7">
        <v>222200000</v>
      </c>
      <c r="H72" s="4">
        <f>G72</f>
        <v>222200000</v>
      </c>
      <c r="I72" s="9">
        <v>1746</v>
      </c>
      <c r="J72" s="11">
        <v>14340</v>
      </c>
      <c r="K72" s="12">
        <v>21.48</v>
      </c>
      <c r="N72" s="26">
        <f>LOG((D72+E72)/(F72+E72)+1,V$3)</f>
        <v>118.79180944593006</v>
      </c>
      <c r="O72" s="14">
        <f>LOG(I72*H72/J72^2,W$3)</f>
        <v>98.649086618941695</v>
      </c>
      <c r="P72" s="58">
        <f>LOG(K72/J72+1,X$3)</f>
        <v>58.252105325695133</v>
      </c>
      <c r="Q72" s="60">
        <f>LOG(L72*M72/J72+1,Y$3)</f>
        <v>0</v>
      </c>
      <c r="R72" s="14">
        <f ca="1">IF(AND(N72&gt;0,O72&gt;0),((N72-$V$6)*((V$8+W$8)/2/V$8)+(O72-$V$6)*((V$8+W$8)/2/W$8)+$V$6*2)/2,IF(N72&gt;0,(((N72-$V$6)*((V$8+W$8)/2/V$8)+$V$6*2)/2),IF(O72&gt;0,(((O72-$V$6)*((V$8+W$8)/2/W$8)+$V$6*2)/2),$V$6)))</f>
        <v>106.8287241734479</v>
      </c>
      <c r="S72" s="58">
        <f ca="1">(R72*2+(P72-$V$6)*((Z$8*2+X$8)/3/X$8)+$V$6)/3</f>
        <v>98.92252167110064</v>
      </c>
      <c r="T72" s="59">
        <f ca="1">(R72*2+(Q72-$V$6)*((Z$8*2+Y$8)/3/Y$8)+$V$6)/3</f>
        <v>92.185551104811069</v>
      </c>
      <c r="U72" s="60">
        <f ca="1">(S72+T72)/2</f>
        <v>95.554036387955847</v>
      </c>
    </row>
    <row r="73" spans="1:21">
      <c r="A73" s="31" t="s">
        <v>378</v>
      </c>
      <c r="B73" s="29" t="s">
        <v>382</v>
      </c>
      <c r="C73" s="17">
        <v>2021</v>
      </c>
      <c r="D73" s="21"/>
      <c r="E73" s="7">
        <v>274012155.56</v>
      </c>
      <c r="F73" s="7">
        <v>5156210.1900000004</v>
      </c>
      <c r="G73" s="7">
        <v>340610086.33999997</v>
      </c>
      <c r="H73" s="4">
        <f>G73</f>
        <v>340610086.33999997</v>
      </c>
      <c r="I73" s="9">
        <v>3992</v>
      </c>
      <c r="J73" s="11">
        <v>27867</v>
      </c>
      <c r="K73" s="12">
        <v>36.54</v>
      </c>
      <c r="L73" s="13">
        <v>1.3</v>
      </c>
      <c r="M73" s="10">
        <v>8</v>
      </c>
      <c r="N73" s="26">
        <f>LOG((D73+E73)/(F73+E73)+1,V$3)</f>
        <v>117.20176760684288</v>
      </c>
      <c r="O73" s="14">
        <f>LOG(I73*H73/J73^2,W$3)</f>
        <v>97.672669705676711</v>
      </c>
      <c r="P73" s="58">
        <f>LOG(K73/J73+1,X$3)</f>
        <v>50.997080644652904</v>
      </c>
      <c r="Q73" s="60">
        <f>LOG(L73*M73/J73+1,Y$3)</f>
        <v>21.197216457346748</v>
      </c>
      <c r="R73" s="14">
        <f ca="1">IF(AND(N73&gt;0,O73&gt;0),((N73-$V$6)*((V$8+W$8)/2/V$8)+(O73-$V$6)*((V$8+W$8)/2/W$8)+$V$6*2)/2,IF(N73&gt;0,(((N73-$V$6)*((V$8+W$8)/2/V$8)+$V$6*2)/2),IF(O73&gt;0,(((O73-$V$6)*((V$8+W$8)/2/W$8)+$V$6*2)/2),$V$6)))</f>
        <v>105.55090982644658</v>
      </c>
      <c r="S73" s="58">
        <f ca="1">(R73*2+(P73-$V$6)*((Z$8*2+X$8)/3/X$8)+$V$6)/3</f>
        <v>97.092260610215064</v>
      </c>
      <c r="T73" s="59">
        <f ca="1">(R73*2+(Q73-$V$6)*((Z$8*2+Y$8)/3/Y$8)+$V$6)/3</f>
        <v>93.955120150286078</v>
      </c>
      <c r="U73" s="60">
        <f ca="1">(S73+T73)/2</f>
        <v>95.523690380250571</v>
      </c>
    </row>
    <row r="74" spans="1:21">
      <c r="A74" s="72" t="s">
        <v>39</v>
      </c>
      <c r="B74" s="73" t="s">
        <v>79</v>
      </c>
      <c r="C74" s="17">
        <v>2022</v>
      </c>
      <c r="D74" s="21">
        <v>16962080</v>
      </c>
      <c r="E74" s="7">
        <v>447679492</v>
      </c>
      <c r="F74" s="7">
        <v>54750430</v>
      </c>
      <c r="G74" s="7">
        <v>1199200318</v>
      </c>
      <c r="H74" s="4">
        <f>G74</f>
        <v>1199200318</v>
      </c>
      <c r="I74" s="9">
        <v>4353</v>
      </c>
      <c r="J74" s="11">
        <v>65651</v>
      </c>
      <c r="K74" s="12">
        <v>124.13</v>
      </c>
      <c r="L74" s="13">
        <v>2.1</v>
      </c>
      <c r="M74" s="10">
        <v>28</v>
      </c>
      <c r="N74" s="26">
        <f>LOG((D74+E74)/(F74+E74)+1,V$3)</f>
        <v>112.22264184548482</v>
      </c>
      <c r="O74" s="14">
        <f>LOG(I74*H74/J74^2,W$3)</f>
        <v>92.852082719650014</v>
      </c>
      <c r="P74" s="58">
        <f>LOG(K74/J74+1,X$3)</f>
        <v>73.515129157566605</v>
      </c>
      <c r="Q74" s="60">
        <f>LOG(L74*M74/J74+1,Y$3)</f>
        <v>50.857886244866542</v>
      </c>
      <c r="R74" s="14">
        <f ca="1">IF(AND(N74&gt;0,O74&gt;0),((N74-$V$6)*((V$8+W$8)/2/V$8)+(O74-$V$6)*((V$8+W$8)/2/W$8)+$V$6*2)/2,IF(N74&gt;0,(((N74-$V$6)*((V$8+W$8)/2/V$8)+$V$6*2)/2),IF(O74&gt;0,(((O74-$V$6)*((V$8+W$8)/2/W$8)+$V$6*2)/2),$V$6)))</f>
        <v>100.4180405444462</v>
      </c>
      <c r="S74" s="58">
        <f ca="1">(R74*2+(P74-$V$6)*((Z$8*2+X$8)/3/X$8)+$V$6)/3</f>
        <v>96.70704549604045</v>
      </c>
      <c r="T74" s="59">
        <f ca="1">(R74*2+(Q74-$V$6)*((Z$8*2+Y$8)/3/Y$8)+$V$6)/3</f>
        <v>94.201322063326913</v>
      </c>
      <c r="U74" s="60">
        <f ca="1">(S74+T74)/2</f>
        <v>95.454183779683689</v>
      </c>
    </row>
    <row r="75" spans="1:21">
      <c r="A75" s="72" t="s">
        <v>18</v>
      </c>
      <c r="B75" s="71" t="s">
        <v>45</v>
      </c>
      <c r="C75" s="17">
        <v>2022</v>
      </c>
      <c r="D75" s="21"/>
      <c r="E75" s="7">
        <v>406000000</v>
      </c>
      <c r="F75" s="7">
        <v>59000000</v>
      </c>
      <c r="G75" s="7">
        <v>810000000</v>
      </c>
      <c r="H75" s="4">
        <f>G75</f>
        <v>810000000</v>
      </c>
      <c r="I75" s="9">
        <v>3049</v>
      </c>
      <c r="J75" s="11">
        <v>33334</v>
      </c>
      <c r="K75" s="12">
        <v>71.78</v>
      </c>
      <c r="N75" s="26">
        <f>LOG((D75+E75)/(F75+E75)+1,V$3)</f>
        <v>107.55909383761282</v>
      </c>
      <c r="O75" s="14">
        <f>LOG(I75*H75/J75^2,W$3)</f>
        <v>100.79263629454401</v>
      </c>
      <c r="P75" s="58">
        <f>LOG(K75/J75+1,X$3)</f>
        <v>83.714446579862027</v>
      </c>
      <c r="Q75" s="60">
        <f>LOG(L75*M75/J75+1,Y$3)</f>
        <v>0</v>
      </c>
      <c r="R75" s="14">
        <f ca="1">IF(AND(N75&gt;0,O75&gt;0),((N75-$V$6)*((V$8+W$8)/2/V$8)+(O75-$V$6)*((V$8+W$8)/2/W$8)+$V$6*2)/2,IF(N75&gt;0,(((N75-$V$6)*((V$8+W$8)/2/V$8)+$V$6*2)/2),IF(O75&gt;0,(((O75-$V$6)*((V$8+W$8)/2/W$8)+$V$6*2)/2),$V$6)))</f>
        <v>103.60434463753717</v>
      </c>
      <c r="S75" s="58">
        <f ca="1">(R75*2+(P75-$V$6)*((Z$8*2+X$8)/3/X$8)+$V$6)/3</f>
        <v>100.20668909181654</v>
      </c>
      <c r="T75" s="59">
        <f ca="1">(R75*2+(Q75-$V$6)*((Z$8*2+Y$8)/3/Y$8)+$V$6)/3</f>
        <v>90.035964747537264</v>
      </c>
      <c r="U75" s="60">
        <f ca="1">(S75+T75)/2</f>
        <v>95.121326919676903</v>
      </c>
    </row>
    <row r="76" spans="1:21">
      <c r="A76" s="72" t="s">
        <v>42</v>
      </c>
      <c r="B76" s="71" t="s">
        <v>81</v>
      </c>
      <c r="C76" s="17">
        <v>2022</v>
      </c>
      <c r="D76" s="21">
        <v>2272000</v>
      </c>
      <c r="E76" s="7">
        <v>44663000</v>
      </c>
      <c r="F76" s="7">
        <v>9198000</v>
      </c>
      <c r="G76" s="7">
        <v>244230000</v>
      </c>
      <c r="H76" s="4">
        <f>G76</f>
        <v>244230000</v>
      </c>
      <c r="I76" s="9">
        <v>1847</v>
      </c>
      <c r="J76" s="11">
        <v>14263</v>
      </c>
      <c r="K76" s="12">
        <v>19.46</v>
      </c>
      <c r="L76" s="13">
        <v>1.2</v>
      </c>
      <c r="M76" s="10">
        <v>7</v>
      </c>
      <c r="N76" s="26">
        <f>LOG((D76+E76)/(F76+E76)+1,V$3)</f>
        <v>107.40270021187106</v>
      </c>
      <c r="O76" s="14">
        <f>LOG(I76*H76/J76^2,W$3)</f>
        <v>100.76181485552058</v>
      </c>
      <c r="P76" s="58">
        <f>LOG(K76/J76+1,X$3)</f>
        <v>53.062464510359717</v>
      </c>
      <c r="Q76" s="60">
        <f>LOG(L76*M76/J76+1,Y$3)</f>
        <v>33.447009175015872</v>
      </c>
      <c r="R76" s="14">
        <f ca="1">IF(AND(N76&gt;0,O76&gt;0),((N76-$V$6)*((V$8+W$8)/2/V$8)+(O76-$V$6)*((V$8+W$8)/2/W$8)+$V$6*2)/2,IF(N76&gt;0,(((N76-$V$6)*((V$8+W$8)/2/V$8)+$V$6*2)/2),IF(O76&gt;0,(((O76-$V$6)*((V$8+W$8)/2/W$8)+$V$6*2)/2),$V$6)))</f>
        <v>103.52051667323694</v>
      </c>
      <c r="S76" s="58">
        <f ca="1">(R76*2+(P76-$V$6)*((Z$8*2+X$8)/3/X$8)+$V$6)/3</f>
        <v>96.017194928980828</v>
      </c>
      <c r="T76" s="59">
        <f ca="1">(R76*2+(Q76-$V$6)*((Z$8*2+Y$8)/3/Y$8)+$V$6)/3</f>
        <v>94.116448210840971</v>
      </c>
      <c r="U76" s="60">
        <f ca="1">(S76+T76)/2</f>
        <v>95.0668215699109</v>
      </c>
    </row>
    <row r="77" spans="1:21">
      <c r="A77" s="31" t="s">
        <v>26</v>
      </c>
      <c r="B77" s="29" t="s">
        <v>370</v>
      </c>
      <c r="C77" s="53">
        <v>2022</v>
      </c>
      <c r="D77" s="22"/>
      <c r="E77" s="8">
        <v>2900832000</v>
      </c>
      <c r="F77" s="8">
        <v>110445000</v>
      </c>
      <c r="G77" s="8">
        <v>4598000000</v>
      </c>
      <c r="H77" s="4" cm="1">
        <f t="array" aca="1" ref="H77" ca="1">G77/INDIRECT("EUR!$B$125")</f>
        <v>400972939.29733634</v>
      </c>
      <c r="I77" s="9">
        <v>1488</v>
      </c>
      <c r="J77" s="11">
        <v>19228</v>
      </c>
      <c r="K77" s="12">
        <v>37.94</v>
      </c>
      <c r="N77" s="26">
        <f>LOG((D77+E77)/(F77+E77)+1,V$3)</f>
        <v>115.61976452164187</v>
      </c>
      <c r="O77" s="14">
        <f ca="1">LOG(I77*H77/J77^2,W$3)</f>
        <v>96.606043460785671</v>
      </c>
      <c r="P77" s="58">
        <f>LOG(K77/J77+1,X$3)</f>
        <v>76.716125676331217</v>
      </c>
      <c r="Q77" s="60">
        <f>LOG(L77*M77/J77+1,Y$3)</f>
        <v>0</v>
      </c>
      <c r="R77" s="14">
        <f ca="1">IF(AND(N77&gt;0,O77&gt;0),((N77-$V$6)*((V$8+W$8)/2/V$8)+(O77-$V$6)*((V$8+W$8)/2/W$8)+$V$6*2)/2,IF(N77&gt;0,(((N77-$V$6)*((V$8+W$8)/2/V$8)+$V$6*2)/2),IF(O77&gt;0,(((O77-$V$6)*((V$8+W$8)/2/W$8)+$V$6*2)/2),$V$6)))</f>
        <v>104.2184923616888</v>
      </c>
      <c r="S77" s="58">
        <f ca="1">(R77*2+(P77-$V$6)*((Z$8*2+X$8)/3/X$8)+$V$6)/3</f>
        <v>99.672354166194665</v>
      </c>
      <c r="T77" s="59">
        <f ca="1">(R77*2+(Q77-$V$6)*((Z$8*2+Y$8)/3/Y$8)+$V$6)/3</f>
        <v>90.44539656363834</v>
      </c>
      <c r="U77" s="60">
        <f ca="1">(S77+T77)/2</f>
        <v>95.058875364916503</v>
      </c>
    </row>
    <row r="78" spans="1:21">
      <c r="A78" s="72" t="s">
        <v>39</v>
      </c>
      <c r="B78" s="71" t="s">
        <v>41</v>
      </c>
      <c r="C78" s="17">
        <v>2022</v>
      </c>
      <c r="D78" s="21">
        <v>1545561</v>
      </c>
      <c r="E78" s="7">
        <v>146972266.58000001</v>
      </c>
      <c r="F78" s="7"/>
      <c r="G78" s="7">
        <v>331968251.18000001</v>
      </c>
      <c r="H78" s="4">
        <f>G78</f>
        <v>331968251.18000001</v>
      </c>
      <c r="I78" s="9">
        <v>2453</v>
      </c>
      <c r="J78" s="11">
        <v>21617</v>
      </c>
      <c r="K78" s="12">
        <v>27.2</v>
      </c>
      <c r="N78" s="26">
        <f>LOG((D78+E78)/(F78+E78)+1,V$3)</f>
        <v>119.690566955869</v>
      </c>
      <c r="O78" s="14">
        <f>LOG(I78*H78/J78^2,W$3)</f>
        <v>97.610500801198015</v>
      </c>
      <c r="P78" s="58">
        <f>LOG(K78/J78+1,X$3)</f>
        <v>48.938647093549051</v>
      </c>
      <c r="Q78" s="60">
        <f>LOG(L78*M78/J78+1,Y$3)</f>
        <v>0</v>
      </c>
      <c r="R78" s="14">
        <f ca="1">IF(AND(N78&gt;0,O78&gt;0),((N78-$V$6)*((V$8+W$8)/2/V$8)+(O78-$V$6)*((V$8+W$8)/2/W$8)+$V$6*2)/2,IF(N78&gt;0,(((N78-$V$6)*((V$8+W$8)/2/V$8)+$V$6*2)/2),IF(O78&gt;0,(((O78-$V$6)*((V$8+W$8)/2/W$8)+$V$6*2)/2),$V$6)))</f>
        <v>106.53023713940983</v>
      </c>
      <c r="S78" s="58">
        <f ca="1">(R78*2+(P78-$V$6)*((Z$8*2+X$8)/3/X$8)+$V$6)/3</f>
        <v>97.467553024080971</v>
      </c>
      <c r="T78" s="59">
        <f ca="1">(R78*2+(Q78-$V$6)*((Z$8*2+Y$8)/3/Y$8)+$V$6)/3</f>
        <v>91.986559748785723</v>
      </c>
      <c r="U78" s="60">
        <f ca="1">(S78+T78)/2</f>
        <v>94.727056386433347</v>
      </c>
    </row>
    <row r="79" spans="1:21">
      <c r="A79" s="72" t="s">
        <v>50</v>
      </c>
      <c r="B79" s="71" t="s">
        <v>53</v>
      </c>
      <c r="C79" s="17">
        <v>2022</v>
      </c>
      <c r="D79" s="21"/>
      <c r="E79" s="7">
        <v>170900000</v>
      </c>
      <c r="F79" s="7"/>
      <c r="G79" s="7">
        <v>289107937</v>
      </c>
      <c r="H79" s="4">
        <f>G79</f>
        <v>289107937</v>
      </c>
      <c r="I79" s="9">
        <v>3439.4</v>
      </c>
      <c r="J79" s="11">
        <v>22287</v>
      </c>
      <c r="K79" s="12">
        <v>23</v>
      </c>
      <c r="N79" s="57">
        <f>LOG((D79+E79)/(F79+E79)+1,V$3)</f>
        <v>118.79180944593006</v>
      </c>
      <c r="O79" s="14">
        <f>LOG(I79*H79/J79^2,W$3)</f>
        <v>99.424545561038968</v>
      </c>
      <c r="P79" s="58">
        <f>LOG(K79/J79+1,X$3)</f>
        <v>40.142442063247302</v>
      </c>
      <c r="Q79" s="60">
        <f>LOG(L79*M79/J79+1,Y$3)</f>
        <v>0</v>
      </c>
      <c r="R79" s="14">
        <f ca="1">IF(AND(N79&gt;0,O79&gt;0),((N79-$V$6)*((V$8+W$8)/2/V$8)+(O79-$V$6)*((V$8+W$8)/2/W$8)+$V$6*2)/2,IF(N79&gt;0,(((N79-$V$6)*((V$8+W$8)/2/V$8)+$V$6*2)/2),IF(O79&gt;0,(((O79-$V$6)*((V$8+W$8)/2/W$8)+$V$6*2)/2),$V$6)))</f>
        <v>107.32640377253945</v>
      </c>
      <c r="S79" s="58">
        <f ca="1">(R79*2+(P79-$V$6)*((Z$8*2+X$8)/3/X$8)+$V$6)/3</f>
        <v>96.812108273358305</v>
      </c>
      <c r="T79" s="59">
        <f ca="1">(R79*2+(Q79-$V$6)*((Z$8*2+Y$8)/3/Y$8)+$V$6)/3</f>
        <v>92.517337504205443</v>
      </c>
      <c r="U79" s="60">
        <f ca="1">(S79+T79)/2</f>
        <v>94.664722888781881</v>
      </c>
    </row>
    <row r="80" spans="1:21">
      <c r="A80" s="31" t="s">
        <v>321</v>
      </c>
      <c r="B80" s="29" t="s">
        <v>349</v>
      </c>
      <c r="C80" s="53">
        <v>2022</v>
      </c>
      <c r="D80" s="21"/>
      <c r="E80" s="7">
        <v>13700000</v>
      </c>
      <c r="F80" s="7">
        <v>7300000</v>
      </c>
      <c r="G80" s="7">
        <v>20800000</v>
      </c>
      <c r="H80" s="4">
        <f>G80</f>
        <v>20800000</v>
      </c>
      <c r="I80" s="9">
        <v>519</v>
      </c>
      <c r="J80" s="11">
        <v>2524</v>
      </c>
      <c r="K80" s="12">
        <v>11.95</v>
      </c>
      <c r="N80" s="57">
        <f>LOG((D80+E80)/(F80+E80)+1,V$3)</f>
        <v>86.070170151629753</v>
      </c>
      <c r="O80" s="14">
        <f>LOG(I80*H80/J80^2,W$3)</f>
        <v>97.244559304452039</v>
      </c>
      <c r="P80" s="58">
        <f>LOG(K80/J80+1,X$3)</f>
        <v>183.82477672996225</v>
      </c>
      <c r="Q80" s="60">
        <f>LOG(L80*M80/J80+1,Y$3)</f>
        <v>0</v>
      </c>
      <c r="R80" s="14">
        <f ca="1">IF(AND(N80&gt;0,O80&gt;0),((N80-$V$6)*((V$8+W$8)/2/V$8)+(O80-$V$6)*((V$8+W$8)/2/W$8)+$V$6*2)/2,IF(N80&gt;0,(((N80-$V$6)*((V$8+W$8)/2/V$8)+$V$6*2)/2),IF(O80&gt;0,(((O80-$V$6)*((V$8+W$8)/2/W$8)+$V$6*2)/2),$V$6)))</f>
        <v>92.526974548373033</v>
      </c>
      <c r="S80" s="58">
        <f ca="1">(R80*2+(P80-$V$6)*((Z$8*2+X$8)/3/X$8)+$V$6)/3</f>
        <v>106.32227123231939</v>
      </c>
      <c r="T80" s="59">
        <f ca="1">(R80*2+(Q80-$V$6)*((Z$8*2+Y$8)/3/Y$8)+$V$6)/3</f>
        <v>82.651051354761179</v>
      </c>
      <c r="U80" s="60">
        <f ca="1">(S80+T80)/2</f>
        <v>94.486661293540294</v>
      </c>
    </row>
    <row r="81" spans="1:21">
      <c r="A81" s="72" t="s">
        <v>14</v>
      </c>
      <c r="B81" s="71" t="s">
        <v>78</v>
      </c>
      <c r="C81" s="53">
        <v>2023</v>
      </c>
      <c r="D81" s="21"/>
      <c r="E81" s="7">
        <v>147241458</v>
      </c>
      <c r="F81" s="7">
        <v>20629278</v>
      </c>
      <c r="G81" s="7">
        <v>209455095</v>
      </c>
      <c r="H81" s="4">
        <f>G81</f>
        <v>209455095</v>
      </c>
      <c r="I81" s="9">
        <v>824</v>
      </c>
      <c r="J81" s="11">
        <v>16410</v>
      </c>
      <c r="K81" s="12">
        <v>20.56</v>
      </c>
      <c r="L81" s="13">
        <v>1.9</v>
      </c>
      <c r="M81" s="10">
        <v>21</v>
      </c>
      <c r="N81" s="26">
        <f>LOG((D81+E81)/(F81+E81)+1,V$3)</f>
        <v>107.9241204371824</v>
      </c>
      <c r="O81" s="14">
        <f>LOG(I81*H81/J81^2,W$3)</f>
        <v>84.528253161458721</v>
      </c>
      <c r="P81" s="58">
        <f>LOG(K81/J81+1,X$3)</f>
        <v>48.729748813625953</v>
      </c>
      <c r="Q81" s="60">
        <f>LOG(L81*M81/J81+1,Y$3)</f>
        <v>137.96013394428974</v>
      </c>
      <c r="R81" s="14">
        <f ca="1">IF(AND(N81&gt;0,O81&gt;0),((N81-$V$6)*((V$8+W$8)/2/V$8)+(O81-$V$6)*((V$8+W$8)/2/W$8)+$V$6*2)/2,IF(N81&gt;0,(((N81-$V$6)*((V$8+W$8)/2/V$8)+$V$6*2)/2),IF(O81&gt;0,(((O81-$V$6)*((V$8+W$8)/2/W$8)+$V$6*2)/2),$V$6)))</f>
        <v>93.315559891398124</v>
      </c>
      <c r="S81" s="58">
        <f ca="1">(R81*2+(P81-$V$6)*((Z$8*2+X$8)/3/X$8)+$V$6)/3</f>
        <v>88.629596970474111</v>
      </c>
      <c r="T81" s="59">
        <f ca="1">(R81*2+(Q81-$V$6)*((Z$8*2+Y$8)/3/Y$8)+$V$6)/3</f>
        <v>100.23821042383848</v>
      </c>
      <c r="U81" s="60">
        <f ca="1">(S81+T81)/2</f>
        <v>94.433903697156296</v>
      </c>
    </row>
    <row r="82" spans="1:21">
      <c r="A82" s="31" t="s">
        <v>26</v>
      </c>
      <c r="B82" s="29" t="s">
        <v>367</v>
      </c>
      <c r="C82" s="27">
        <v>2023</v>
      </c>
      <c r="D82" s="22">
        <v>310086000</v>
      </c>
      <c r="E82" s="8">
        <v>3767402000</v>
      </c>
      <c r="F82" s="8">
        <v>345352000</v>
      </c>
      <c r="G82" s="8">
        <v>6129423000</v>
      </c>
      <c r="H82" s="4" cm="1">
        <f t="array" aca="1" ref="H82" ca="1">G82/INDIRECT("EUR!$B$125")</f>
        <v>534522130.60171753</v>
      </c>
      <c r="I82" s="9">
        <v>1476</v>
      </c>
      <c r="J82" s="11">
        <v>29440</v>
      </c>
      <c r="K82" s="12">
        <v>77.849999999999994</v>
      </c>
      <c r="N82" s="57">
        <f>LOG((D82+E82)/(F82+E82)+1,V$3)</f>
        <v>118.05545455800328</v>
      </c>
      <c r="O82" s="14">
        <f ca="1">LOG(I82*H82/J82^2,W$3)</f>
        <v>89.117118356056451</v>
      </c>
      <c r="P82" s="58">
        <f>LOG(K82/J82+1,X$3)</f>
        <v>102.77767553820611</v>
      </c>
      <c r="Q82" s="60">
        <f>LOG(L82*M82/J82+1,Y$3)</f>
        <v>0</v>
      </c>
      <c r="R82" s="14">
        <f ca="1">IF(AND(N82&gt;0,O82&gt;0),((N82-$V$6)*((V$8+W$8)/2/V$8)+(O82-$V$6)*((V$8+W$8)/2/W$8)+$V$6*2)/2,IF(N82&gt;0,(((N82-$V$6)*((V$8+W$8)/2/V$8)+$V$6*2)/2),IF(O82&gt;0,(((O82-$V$6)*((V$8+W$8)/2/W$8)+$V$6*2)/2),$V$6)))</f>
        <v>100.40967322649787</v>
      </c>
      <c r="S82" s="58">
        <f ca="1">(R82*2+(P82-$V$6)*((Z$8*2+X$8)/3/X$8)+$V$6)/3</f>
        <v>100.64770216425022</v>
      </c>
      <c r="T82" s="59">
        <f ca="1">(R82*2+(Q82-$V$6)*((Z$8*2+Y$8)/3/Y$8)+$V$6)/3</f>
        <v>87.90618380684441</v>
      </c>
      <c r="U82" s="60">
        <f ca="1">(S82+T82)/2</f>
        <v>94.276942985547322</v>
      </c>
    </row>
    <row r="83" spans="1:21">
      <c r="A83" s="31" t="s">
        <v>351</v>
      </c>
      <c r="B83" s="29" t="s">
        <v>357</v>
      </c>
      <c r="C83" s="53">
        <v>2023</v>
      </c>
      <c r="D83" s="54">
        <v>169012000</v>
      </c>
      <c r="E83" s="55">
        <v>1970997000</v>
      </c>
      <c r="F83" s="55"/>
      <c r="G83" s="55">
        <v>2463768000</v>
      </c>
      <c r="H83" s="4" cm="1">
        <f t="array" aca="1" ref="H83" ca="1">G83/INDIRECT("EUR!$B$105")</f>
        <v>212449322.96096703</v>
      </c>
      <c r="I83" s="9">
        <v>1256</v>
      </c>
      <c r="J83" s="11">
        <v>12383</v>
      </c>
      <c r="K83" s="12">
        <v>5.07</v>
      </c>
      <c r="N83" s="26">
        <f>LOG((D83+E83)/(F83+E83)+1,V$3)</f>
        <v>125.98654194309127</v>
      </c>
      <c r="O83" s="14">
        <f ca="1">LOG(I83*H83/J83^2,W$3)</f>
        <v>97.592130075437495</v>
      </c>
      <c r="P83" s="58">
        <f>LOG(K83/J83+1,X$3)</f>
        <v>15.931063130797922</v>
      </c>
      <c r="Q83" s="60">
        <f>LOG(L83*M83/J83+1,Y$3)</f>
        <v>0</v>
      </c>
      <c r="R83" s="14">
        <f ca="1">IF(AND(N83&gt;0,O83&gt;0),((N83-$V$6)*((V$8+W$8)/2/V$8)+(O83-$V$6)*((V$8+W$8)/2/W$8)+$V$6*2)/2,IF(N83&gt;0,(((N83-$V$6)*((V$8+W$8)/2/V$8)+$V$6*2)/2),IF(O83&gt;0,(((O83-$V$6)*((V$8+W$8)/2/W$8)+$V$6*2)/2),$V$6)))</f>
        <v>109.0968086405405</v>
      </c>
      <c r="S83" s="58">
        <f ca="1">(R83*2+(P83-$V$6)*((Z$8*2+X$8)/3/X$8)+$V$6)/3</f>
        <v>94.727324392788645</v>
      </c>
      <c r="T83" s="59">
        <f ca="1">(R83*2+(Q83-$V$6)*((Z$8*2+Y$8)/3/Y$8)+$V$6)/3</f>
        <v>93.697607416206154</v>
      </c>
      <c r="U83" s="60">
        <f ca="1">(S83+T83)/2</f>
        <v>94.212465904497407</v>
      </c>
    </row>
    <row r="84" spans="1:21">
      <c r="A84" s="31" t="s">
        <v>42</v>
      </c>
      <c r="B84" s="29" t="s">
        <v>311</v>
      </c>
      <c r="C84" s="27">
        <v>2022</v>
      </c>
      <c r="D84" s="21">
        <v>13059331</v>
      </c>
      <c r="E84" s="7">
        <v>51775598</v>
      </c>
      <c r="F84" s="7">
        <v>5408741</v>
      </c>
      <c r="G84" s="7">
        <v>127845362</v>
      </c>
      <c r="H84" s="4">
        <f>G84</f>
        <v>127845362</v>
      </c>
      <c r="I84" s="9">
        <v>859.21199999999999</v>
      </c>
      <c r="J84" s="11">
        <v>8846</v>
      </c>
      <c r="K84" s="12">
        <v>3.85</v>
      </c>
      <c r="N84" s="57">
        <f>LOG((D84+E84)/(F84+E84)+1,V$3)</f>
        <v>129.8889819846348</v>
      </c>
      <c r="O84" s="14">
        <f>LOG(I84*H84/J84^2,W$3)</f>
        <v>94.78229832658208</v>
      </c>
      <c r="P84" s="58">
        <f>LOG(K84/J84+1,X$3)</f>
        <v>16.934441099368211</v>
      </c>
      <c r="Q84" s="60">
        <f>LOG(L84*M84/J84+1,Y$3)</f>
        <v>0</v>
      </c>
      <c r="R84" s="14">
        <f ca="1">IF(AND(N84&gt;0,O84&gt;0),((N84-$V$6)*((V$8+W$8)/2/V$8)+(O84-$V$6)*((V$8+W$8)/2/W$8)+$V$6*2)/2,IF(N84&gt;0,(((N84-$V$6)*((V$8+W$8)/2/V$8)+$V$6*2)/2),IF(O84&gt;0,(((O84-$V$6)*((V$8+W$8)/2/W$8)+$V$6*2)/2),$V$6)))</f>
        <v>108.89164294794651</v>
      </c>
      <c r="S84" s="58">
        <f ca="1">(R84*2+(P84-$V$6)*((Z$8*2+X$8)/3/X$8)+$V$6)/3</f>
        <v>94.725858972610595</v>
      </c>
      <c r="T84" s="59">
        <f ca="1">(R84*2+(Q84-$V$6)*((Z$8*2+Y$8)/3/Y$8)+$V$6)/3</f>
        <v>93.560830287810163</v>
      </c>
      <c r="U84" s="60">
        <f ca="1">(S84+T84)/2</f>
        <v>94.143344630210379</v>
      </c>
    </row>
    <row r="85" spans="1:21">
      <c r="A85" s="31" t="s">
        <v>321</v>
      </c>
      <c r="B85" s="29" t="s">
        <v>334</v>
      </c>
      <c r="C85" s="27">
        <v>2022</v>
      </c>
      <c r="D85" s="21">
        <v>600</v>
      </c>
      <c r="E85" s="7">
        <v>83016762</v>
      </c>
      <c r="F85" s="7"/>
      <c r="G85" s="7">
        <v>128175173</v>
      </c>
      <c r="H85" s="4">
        <f>G85</f>
        <v>128175173</v>
      </c>
      <c r="I85" s="9">
        <v>800</v>
      </c>
      <c r="J85" s="11">
        <v>8350</v>
      </c>
      <c r="K85" s="12">
        <v>11.61</v>
      </c>
      <c r="N85" s="26">
        <f>LOG((D85+E85)/(F85+E85)+1,V$3)</f>
        <v>118.79242876680188</v>
      </c>
      <c r="O85" s="14">
        <f>LOG(I85*H85/J85^2,W$3)</f>
        <v>95.391520328897585</v>
      </c>
      <c r="P85" s="58">
        <f>LOG(K85/J85+1,X$3)</f>
        <v>54.07487914576248</v>
      </c>
      <c r="Q85" s="60">
        <f>LOG(L85*M85/J85+1,Y$3)</f>
        <v>0</v>
      </c>
      <c r="R85" s="14">
        <f ca="1">IF(AND(N85&gt;0,O85&gt;0),((N85-$V$6)*((V$8+W$8)/2/V$8)+(O85-$V$6)*((V$8+W$8)/2/W$8)+$V$6*2)/2,IF(N85&gt;0,(((N85-$V$6)*((V$8+W$8)/2/V$8)+$V$6*2)/2),IF(O85&gt;0,(((O85-$V$6)*((V$8+W$8)/2/W$8)+$V$6*2)/2),$V$6)))</f>
        <v>104.73831355408852</v>
      </c>
      <c r="S85" s="58">
        <f ca="1">(R85*2+(P85-$V$6)*((Z$8*2+X$8)/3/X$8)+$V$6)/3</f>
        <v>96.96558987469659</v>
      </c>
      <c r="T85" s="59">
        <f ca="1">(R85*2+(Q85-$V$6)*((Z$8*2+Y$8)/3/Y$8)+$V$6)/3</f>
        <v>90.791944025238152</v>
      </c>
      <c r="U85" s="60">
        <f ca="1">(S85+T85)/2</f>
        <v>93.878766949967371</v>
      </c>
    </row>
    <row r="86" spans="1:21">
      <c r="A86" s="72" t="s">
        <v>15</v>
      </c>
      <c r="B86" s="71" t="s">
        <v>82</v>
      </c>
      <c r="C86" s="27">
        <v>2023</v>
      </c>
      <c r="D86" s="20">
        <v>600000</v>
      </c>
      <c r="E86" s="6">
        <v>127700000</v>
      </c>
      <c r="F86" s="6">
        <v>416400000</v>
      </c>
      <c r="G86" s="6">
        <v>934200000</v>
      </c>
      <c r="H86" s="4" cm="1">
        <f t="array" aca="1" ref="H86" ca="1">G86/INDIRECT("EUR!$B$48")</f>
        <v>1089018076.8607557</v>
      </c>
      <c r="I86" s="9">
        <v>3335</v>
      </c>
      <c r="J86" s="11">
        <v>31485</v>
      </c>
      <c r="K86" s="12">
        <v>112.44</v>
      </c>
      <c r="L86" s="13">
        <v>2.2000000000000002</v>
      </c>
      <c r="M86" s="10">
        <v>47</v>
      </c>
      <c r="N86" s="26">
        <f>LOG((D86+E86)/(F86+E86)+1,V$3)</f>
        <v>36.284708278237261</v>
      </c>
      <c r="O86" s="14">
        <f ca="1">LOG(I86*H86/J86^2,W$3)</f>
        <v>107.32938773787146</v>
      </c>
      <c r="P86" s="58">
        <f>LOG(K86/J86+1,X$3)</f>
        <v>138.73766259465685</v>
      </c>
      <c r="Q86" s="60">
        <f>LOG(L86*M86/J86+1,Y$3)</f>
        <v>186.26078159102983</v>
      </c>
      <c r="R86" s="14">
        <f ca="1">IF(AND(N86&gt;0,O86&gt;0),((N86-$V$6)*((V$8+W$8)/2/V$8)+(O86-$V$6)*((V$8+W$8)/2/W$8)+$V$6*2)/2,IF(N86&gt;0,(((N86-$V$6)*((V$8+W$8)/2/V$8)+$V$6*2)/2),IF(O86&gt;0,(((O86-$V$6)*((V$8+W$8)/2/W$8)+$V$6*2)/2),$V$6)))</f>
        <v>78.610877465589368</v>
      </c>
      <c r="S86" s="58">
        <f ca="1">(R86*2+(P86-$V$6)*((Z$8*2+X$8)/3/X$8)+$V$6)/3</f>
        <v>90.964597724242665</v>
      </c>
      <c r="T86" s="59">
        <f ca="1">(R86*2+(Q86-$V$6)*((Z$8*2+Y$8)/3/Y$8)+$V$6)/3</f>
        <v>96.408396900888974</v>
      </c>
      <c r="U86" s="60">
        <f ca="1">(S86+T86)/2</f>
        <v>93.68649731256582</v>
      </c>
    </row>
    <row r="87" spans="1:21">
      <c r="A87" s="72" t="s">
        <v>50</v>
      </c>
      <c r="B87" s="71" t="s">
        <v>56</v>
      </c>
      <c r="C87" s="17">
        <v>2022</v>
      </c>
      <c r="D87" s="21"/>
      <c r="E87" s="7">
        <v>155350916.22</v>
      </c>
      <c r="F87" s="7"/>
      <c r="G87" s="7">
        <v>256352554.86000001</v>
      </c>
      <c r="H87" s="4">
        <f>G87</f>
        <v>256352554.86000001</v>
      </c>
      <c r="I87" s="9">
        <v>1689</v>
      </c>
      <c r="J87" s="11">
        <v>16170</v>
      </c>
      <c r="K87" s="12">
        <v>14.69</v>
      </c>
      <c r="N87" s="26">
        <f>LOG((D87+E87)/(F87+E87)+1,V$3)</f>
        <v>118.79180944593006</v>
      </c>
      <c r="O87" s="14">
        <f>LOG(I87*H87/J87^2,W$3)</f>
        <v>96.94326166604597</v>
      </c>
      <c r="P87" s="58">
        <f>LOG(K87/J87+1,X$3)</f>
        <v>35.339967222832591</v>
      </c>
      <c r="Q87" s="60">
        <f>LOG(L87*M87/J87+1,Y$3)</f>
        <v>0</v>
      </c>
      <c r="R87" s="14">
        <f ca="1">IF(AND(N87&gt;0,O87&gt;0),((N87-$V$6)*((V$8+W$8)/2/V$8)+(O87-$V$6)*((V$8+W$8)/2/W$8)+$V$6*2)/2,IF(N87&gt;0,(((N87-$V$6)*((V$8+W$8)/2/V$8)+$V$6*2)/2),IF(O87&gt;0,(((O87-$V$6)*((V$8+W$8)/2/W$8)+$V$6*2)/2),$V$6)))</f>
        <v>105.73394760619153</v>
      </c>
      <c r="S87" s="58">
        <f ca="1">(R87*2+(P87-$V$6)*((Z$8*2+X$8)/3/X$8)+$V$6)/3</f>
        <v>95.102827473695513</v>
      </c>
      <c r="T87" s="59">
        <f ca="1">(R87*2+(Q87-$V$6)*((Z$8*2+Y$8)/3/Y$8)+$V$6)/3</f>
        <v>91.455700059973495</v>
      </c>
      <c r="U87" s="60">
        <f ca="1">(S87+T87)/2</f>
        <v>93.279263766834504</v>
      </c>
    </row>
    <row r="88" spans="1:21">
      <c r="A88" s="31" t="s">
        <v>351</v>
      </c>
      <c r="B88" s="29" t="s">
        <v>355</v>
      </c>
      <c r="C88" s="53">
        <v>2023</v>
      </c>
      <c r="D88" s="54" t="s">
        <v>307</v>
      </c>
      <c r="E88" s="55">
        <v>3916722000</v>
      </c>
      <c r="F88" s="55" t="s">
        <v>307</v>
      </c>
      <c r="G88" s="55">
        <v>5006248000</v>
      </c>
      <c r="H88" s="4" cm="1">
        <f t="array" aca="1" ref="H88" ca="1">G88/INDIRECT("EUR!$B$105")</f>
        <v>431685937.22083217</v>
      </c>
      <c r="I88" s="9">
        <v>2347</v>
      </c>
      <c r="J88" s="11">
        <v>16572</v>
      </c>
      <c r="K88" s="12">
        <v>17.010000000000002</v>
      </c>
      <c r="N88" s="50">
        <f>$V$6</f>
        <v>100</v>
      </c>
      <c r="O88" s="14">
        <f ca="1">LOG(I88*H88/J88^2,W$3)</f>
        <v>107.4199634497508</v>
      </c>
      <c r="P88" s="58">
        <f>LOG(K88/J88+1,X$3)</f>
        <v>39.926216916228576</v>
      </c>
      <c r="Q88" s="60">
        <f>LOG(L88*M88/J88+1,Y$3)</f>
        <v>0</v>
      </c>
      <c r="R88" s="14">
        <f ca="1">IF(AND(N88&gt;0,O88&gt;0),((N88-$V$6)*((V$8+W$8)/2/V$8)+(O88-$V$6)*((V$8+W$8)/2/W$8)+$V$6*2)/2,IF(N88&gt;0,(((N88-$V$6)*((V$8+W$8)/2/V$8)+$V$6*2)/2),IF(O88&gt;0,(((O88-$V$6)*((V$8+W$8)/2/W$8)+$V$6*2)/2),$V$6)))</f>
        <v>104.76203733618526</v>
      </c>
      <c r="S88" s="58">
        <f ca="1">(R88*2+(P88-$V$6)*((Z$8*2+X$8)/3/X$8)+$V$6)/3</f>
        <v>95.073371354300846</v>
      </c>
      <c r="T88" s="59">
        <f ca="1">(R88*2+(Q88-$V$6)*((Z$8*2+Y$8)/3/Y$8)+$V$6)/3</f>
        <v>90.807759879969311</v>
      </c>
      <c r="U88" s="60">
        <f ca="1">(S88+T88)/2</f>
        <v>92.940565617135078</v>
      </c>
    </row>
    <row r="89" spans="1:21">
      <c r="A89" s="31" t="s">
        <v>321</v>
      </c>
      <c r="B89" s="29" t="s">
        <v>329</v>
      </c>
      <c r="C89" s="30">
        <v>2023</v>
      </c>
      <c r="D89" s="21"/>
      <c r="E89" s="7">
        <v>60800000</v>
      </c>
      <c r="F89" s="7">
        <v>39200000</v>
      </c>
      <c r="G89" s="7">
        <v>114700000</v>
      </c>
      <c r="H89" s="4">
        <f>G89</f>
        <v>114700000</v>
      </c>
      <c r="I89" s="9">
        <v>3500</v>
      </c>
      <c r="J89" s="11">
        <v>9484</v>
      </c>
      <c r="K89" s="12">
        <v>3.22</v>
      </c>
      <c r="L89" s="13">
        <v>1.3</v>
      </c>
      <c r="M89" s="10">
        <v>11</v>
      </c>
      <c r="N89" s="26">
        <f>LOG((D89+E89)/(F89+E89)+1,V$3)</f>
        <v>81.40415517445534</v>
      </c>
      <c r="O89" s="14">
        <f>LOG(I89*H89/J89^2,W$3)</f>
        <v>109.91103532310872</v>
      </c>
      <c r="P89" s="58">
        <f>LOG(K89/J89+1,X$3)</f>
        <v>13.211197203091125</v>
      </c>
      <c r="Q89" s="60">
        <f>LOG(L89*M89/J89+1,Y$3)</f>
        <v>85.592167123764568</v>
      </c>
      <c r="R89" s="14">
        <f ca="1">IF(AND(N89&gt;0,O89&gt;0),((N89-$V$6)*((V$8+W$8)/2/V$8)+(O89-$V$6)*((V$8+W$8)/2/W$8)+$V$6*2)/2,IF(N89&gt;0,(((N89-$V$6)*((V$8+W$8)/2/V$8)+$V$6*2)/2),IF(O89&gt;0,(((O89-$V$6)*((V$8+W$8)/2/W$8)+$V$6*2)/2),$V$6)))</f>
        <v>98.745304740800293</v>
      </c>
      <c r="S89" s="58">
        <f ca="1">(R89*2+(P89-$V$6)*((Z$8*2+X$8)/3/X$8)+$V$6)/3</f>
        <v>87.459531095607545</v>
      </c>
      <c r="T89" s="59">
        <f ca="1">(R89*2+(Q89-$V$6)*((Z$8*2+Y$8)/3/Y$8)+$V$6)/3</f>
        <v>97.38172964585624</v>
      </c>
      <c r="U89" s="60">
        <f ca="1">(S89+T89)/2</f>
        <v>92.420630370731885</v>
      </c>
    </row>
    <row r="90" spans="1:21">
      <c r="A90" s="31" t="s">
        <v>321</v>
      </c>
      <c r="B90" s="29" t="s">
        <v>320</v>
      </c>
      <c r="C90" s="17">
        <v>2022</v>
      </c>
      <c r="D90" s="21"/>
      <c r="E90" s="7">
        <v>516000000</v>
      </c>
      <c r="F90" s="7">
        <v>37000000</v>
      </c>
      <c r="G90" s="7">
        <v>693000000</v>
      </c>
      <c r="H90" s="4">
        <f>G90</f>
        <v>693000000</v>
      </c>
      <c r="I90" s="9">
        <v>7850</v>
      </c>
      <c r="J90" s="11">
        <v>63000</v>
      </c>
      <c r="K90" s="12">
        <v>94.92</v>
      </c>
      <c r="N90" s="26">
        <f>LOG((D90+E90)/(F90+E90)+1,V$3)</f>
        <v>112.96037505371147</v>
      </c>
      <c r="O90" s="14">
        <f>LOG(I90*H90/J90^2,W$3)</f>
        <v>94.470011033126141</v>
      </c>
      <c r="P90" s="58">
        <f>LOG(K90/J90+1,X$3)</f>
        <v>58.592466573152187</v>
      </c>
      <c r="Q90" s="60">
        <f>LOG(L90*M90/J90+1,Y$3)</f>
        <v>0</v>
      </c>
      <c r="R90" s="14">
        <f ca="1">IF(AND(N90&gt;0,O90&gt;0),((N90-$V$6)*((V$8+W$8)/2/V$8)+(O90-$V$6)*((V$8+W$8)/2/W$8)+$V$6*2)/2,IF(N90&gt;0,(((N90-$V$6)*((V$8+W$8)/2/V$8)+$V$6*2)/2),IF(O90&gt;0,(((O90-$V$6)*((V$8+W$8)/2/W$8)+$V$6*2)/2),$V$6)))</f>
        <v>101.75852665440182</v>
      </c>
      <c r="S90" s="58">
        <f ca="1">(R90*2+(P90-$V$6)*((Z$8*2+X$8)/3/X$8)+$V$6)/3</f>
        <v>95.588289805413226</v>
      </c>
      <c r="T90" s="59">
        <f ca="1">(R90*2+(Q90-$V$6)*((Z$8*2+Y$8)/3/Y$8)+$V$6)/3</f>
        <v>88.805419425447027</v>
      </c>
      <c r="U90" s="60">
        <f ca="1">(S90+T90)/2</f>
        <v>92.196854615430127</v>
      </c>
    </row>
    <row r="91" spans="1:21">
      <c r="A91" s="72" t="s">
        <v>48</v>
      </c>
      <c r="B91" s="71" t="s">
        <v>47</v>
      </c>
      <c r="C91" s="17">
        <v>2022</v>
      </c>
      <c r="D91" s="23">
        <v>1644641233</v>
      </c>
      <c r="E91" s="15">
        <v>21390200000</v>
      </c>
      <c r="F91" s="15">
        <v>727601475</v>
      </c>
      <c r="G91" s="15">
        <v>31234324081</v>
      </c>
      <c r="H91" s="4" cm="1">
        <f t="array" aca="1" ref="H91" ca="1">G91/INDIRECT("EUR!$B$68")</f>
        <v>207804728.23436713</v>
      </c>
      <c r="I91" s="9">
        <v>876</v>
      </c>
      <c r="J91" s="11">
        <v>14167</v>
      </c>
      <c r="K91" s="12">
        <v>19.309999999999999</v>
      </c>
      <c r="N91" s="26">
        <f>LOG((D91+E91)/(F91+E91)+1,V$3)</f>
        <v>122.30833696265796</v>
      </c>
      <c r="O91" s="14">
        <f ca="1">LOG(I91*H91/J91^2,W$3)</f>
        <v>89.069755877989948</v>
      </c>
      <c r="P91" s="58">
        <f>LOG(K91/J91+1,X$3)</f>
        <v>53.010284431567648</v>
      </c>
      <c r="Q91" s="60">
        <f>LOG(L91*M91/J91+1,Y$3)</f>
        <v>0</v>
      </c>
      <c r="R91" s="14">
        <f ca="1">IF(AND(N91&gt;0,O91&gt;0),((N91-$V$6)*((V$8+W$8)/2/V$8)+(O91-$V$6)*((V$8+W$8)/2/W$8)+$V$6*2)/2,IF(N91&gt;0,(((N91-$V$6)*((V$8+W$8)/2/V$8)+$V$6*2)/2),IF(O91&gt;0,(((O91-$V$6)*((V$8+W$8)/2/W$8)+$V$6*2)/2),$V$6)))</f>
        <v>102.12093991113443</v>
      </c>
      <c r="S91" s="58">
        <f ca="1">(R91*2+(P91-$V$6)*((Z$8*2+X$8)/3/X$8)+$V$6)/3</f>
        <v>95.077106948757304</v>
      </c>
      <c r="T91" s="59">
        <f ca="1">(R91*2+(Q91-$V$6)*((Z$8*2+Y$8)/3/Y$8)+$V$6)/3</f>
        <v>89.047028263268771</v>
      </c>
      <c r="U91" s="60">
        <f ca="1">(S91+T91)/2</f>
        <v>92.062067606013045</v>
      </c>
    </row>
    <row r="92" spans="1:21">
      <c r="A92" s="72" t="s">
        <v>39</v>
      </c>
      <c r="B92" s="29" t="s">
        <v>303</v>
      </c>
      <c r="C92" s="17">
        <v>2021</v>
      </c>
      <c r="D92" s="21" t="s">
        <v>306</v>
      </c>
      <c r="E92" s="7" t="s">
        <v>306</v>
      </c>
      <c r="F92" s="7" t="s">
        <v>306</v>
      </c>
      <c r="G92" s="7" t="s">
        <v>306</v>
      </c>
      <c r="H92" s="4" t="str">
        <f>G92</f>
        <v>*</v>
      </c>
      <c r="I92" s="9">
        <v>2300.8000000000002</v>
      </c>
      <c r="J92" s="11">
        <v>31632</v>
      </c>
      <c r="K92" s="12">
        <v>38.19</v>
      </c>
      <c r="L92" s="13">
        <v>1.2</v>
      </c>
      <c r="M92" s="10">
        <v>10</v>
      </c>
      <c r="N92" s="56">
        <f>$V$6</f>
        <v>100</v>
      </c>
      <c r="O92" s="46">
        <f>$V$6</f>
        <v>100</v>
      </c>
      <c r="P92" s="58">
        <f>LOG(K92/J92+1,X$3)</f>
        <v>46.958318350098061</v>
      </c>
      <c r="Q92" s="60">
        <f>LOG(L92*M92/J92+1,Y$3)</f>
        <v>21.547107061030143</v>
      </c>
      <c r="R92" s="14">
        <f ca="1">IF(AND(N92&gt;0,O92&gt;0),((N92-$V$6)*((V$8+W$8)/2/V$8)+(O92-$V$6)*((V$8+W$8)/2/W$8)+$V$6*2)/2,IF(N92&gt;0,(((N92-$V$6)*((V$8+W$8)/2/V$8)+$V$6*2)/2),IF(O92&gt;0,(((O92-$V$6)*((V$8+W$8)/2/W$8)+$V$6*2)/2),$V$6)))</f>
        <v>100</v>
      </c>
      <c r="S92" s="58">
        <f ca="1">(R92*2+(P92-$V$6)*((Z$8*2+X$8)/3/X$8)+$V$6)/3</f>
        <v>92.84700205145225</v>
      </c>
      <c r="T92" s="59">
        <f ca="1">(R92*2+(Q92-$V$6)*((Z$8*2+Y$8)/3/Y$8)+$V$6)/3</f>
        <v>90.297784331225174</v>
      </c>
      <c r="U92" s="60">
        <f ca="1">(S92+T92)/2</f>
        <v>91.572393191338705</v>
      </c>
    </row>
    <row r="93" spans="1:21">
      <c r="A93" s="72" t="s">
        <v>39</v>
      </c>
      <c r="B93" s="29" t="s">
        <v>302</v>
      </c>
      <c r="C93" s="53">
        <v>2021</v>
      </c>
      <c r="D93" s="21"/>
      <c r="E93" s="7">
        <v>296960000</v>
      </c>
      <c r="F93" s="7">
        <v>20480000</v>
      </c>
      <c r="G93" s="7">
        <v>512000000</v>
      </c>
      <c r="H93" s="4">
        <f>G93</f>
        <v>512000000</v>
      </c>
      <c r="I93" s="9">
        <v>3106</v>
      </c>
      <c r="J93" s="11">
        <v>34318</v>
      </c>
      <c r="K93" s="12">
        <v>41.16</v>
      </c>
      <c r="N93" s="26">
        <f>LOG((D93+E93)/(F93+E93)+1,V$3)</f>
        <v>113.172277990276</v>
      </c>
      <c r="O93" s="14">
        <f>LOG(I93*H93/J93^2,W$3)</f>
        <v>94.274431253962348</v>
      </c>
      <c r="P93" s="58">
        <f>LOG(K93/J93+1,X$3)</f>
        <v>46.649248343359211</v>
      </c>
      <c r="Q93" s="60">
        <f>LOG(L93*M93/J93+1,Y$3)</f>
        <v>0</v>
      </c>
      <c r="R93" s="14">
        <f ca="1">IF(AND(N93&gt;0,O93&gt;0),((N93-$V$6)*((V$8+W$8)/2/V$8)+(O93-$V$6)*((V$8+W$8)/2/W$8)+$V$6*2)/2,IF(N93&gt;0,(((N93-$V$6)*((V$8+W$8)/2/V$8)+$V$6*2)/2),IF(O93&gt;0,(((O93-$V$6)*((V$8+W$8)/2/W$8)+$V$6*2)/2),$V$6)))</f>
        <v>101.71978569386536</v>
      </c>
      <c r="S93" s="58">
        <f ca="1">(R93*2+(P93-$V$6)*((Z$8*2+X$8)/3/X$8)+$V$6)/3</f>
        <v>93.951845850511106</v>
      </c>
      <c r="T93" s="59">
        <f ca="1">(R93*2+(Q93-$V$6)*((Z$8*2+Y$8)/3/Y$8)+$V$6)/3</f>
        <v>88.779592118422727</v>
      </c>
      <c r="U93" s="60">
        <f ca="1">(S93+T93)/2</f>
        <v>91.365718984466923</v>
      </c>
    </row>
    <row r="94" spans="1:21">
      <c r="A94" s="31" t="s">
        <v>321</v>
      </c>
      <c r="B94" s="29" t="s">
        <v>335</v>
      </c>
      <c r="C94" s="17">
        <v>2024</v>
      </c>
      <c r="D94" s="21" t="s">
        <v>307</v>
      </c>
      <c r="E94" s="7" t="s">
        <v>307</v>
      </c>
      <c r="F94" s="7" t="s">
        <v>307</v>
      </c>
      <c r="G94" s="7" t="s">
        <v>307</v>
      </c>
      <c r="H94" s="4" t="str">
        <f>G94</f>
        <v>*</v>
      </c>
      <c r="I94" s="9">
        <v>1500</v>
      </c>
      <c r="J94" s="11">
        <v>16710</v>
      </c>
      <c r="K94" s="12">
        <v>25.87</v>
      </c>
      <c r="N94" s="50">
        <f>$V$6</f>
        <v>100</v>
      </c>
      <c r="O94" s="46">
        <f>$V$6</f>
        <v>100</v>
      </c>
      <c r="P94" s="58">
        <f>LOG(K94/J94+1,X$3)</f>
        <v>60.205418243067484</v>
      </c>
      <c r="Q94" s="60">
        <f>LOG(L94*M94/J94+1,Y$3)</f>
        <v>0</v>
      </c>
      <c r="R94" s="14">
        <f ca="1">IF(AND(N94&gt;0,O94&gt;0),((N94-$V$6)*((V$8+W$8)/2/V$8)+(O94-$V$6)*((V$8+W$8)/2/W$8)+$V$6*2)/2,IF(N94&gt;0,(((N94-$V$6)*((V$8+W$8)/2/V$8)+$V$6*2)/2),IF(O94&gt;0,(((O94-$V$6)*((V$8+W$8)/2/W$8)+$V$6*2)/2),$V$6)))</f>
        <v>100</v>
      </c>
      <c r="S94" s="58">
        <f ca="1">(R94*2+(P94-$V$6)*((Z$8*2+X$8)/3/X$8)+$V$6)/3</f>
        <v>94.633455184368586</v>
      </c>
      <c r="T94" s="59">
        <f ca="1">(R94*2+(Q94-$V$6)*((Z$8*2+Y$8)/3/Y$8)+$V$6)/3</f>
        <v>87.633068322512486</v>
      </c>
      <c r="U94" s="60">
        <f ca="1">(S94+T94)/2</f>
        <v>91.133261753440536</v>
      </c>
    </row>
    <row r="95" spans="1:21">
      <c r="A95" s="31" t="s">
        <v>290</v>
      </c>
      <c r="B95" s="29" t="s">
        <v>291</v>
      </c>
      <c r="C95" s="17">
        <v>2022</v>
      </c>
      <c r="D95" s="41">
        <v>1527000</v>
      </c>
      <c r="E95" s="42">
        <v>9986630000</v>
      </c>
      <c r="F95" s="42">
        <v>888843000</v>
      </c>
      <c r="G95" s="42">
        <v>13836220000</v>
      </c>
      <c r="H95" s="4" cm="1">
        <f t="array" aca="1" ref="H95" ca="1">G95/INDIRECT("EUR!$B$37")</f>
        <v>546019290.24382508</v>
      </c>
      <c r="I95" s="9">
        <v>5097</v>
      </c>
      <c r="J95" s="11">
        <v>51727</v>
      </c>
      <c r="K95" s="12">
        <v>43.38</v>
      </c>
      <c r="L95" s="13">
        <v>1.6</v>
      </c>
      <c r="M95" s="10">
        <v>23</v>
      </c>
      <c r="N95" s="26">
        <f>LOG((D95+E95)/(F95+E95)+1,V$3)</f>
        <v>111.65385210742913</v>
      </c>
      <c r="O95" s="14">
        <f ca="1">LOG(I95*H95/J95^2,W$3)</f>
        <v>90.861155929850682</v>
      </c>
      <c r="P95" s="58">
        <f>LOG(K95/J95+1,X$3)</f>
        <v>32.624343190494045</v>
      </c>
      <c r="Q95" s="60">
        <f>LOG(L95*M95/J95+1,Y$3)</f>
        <v>40.401066391476121</v>
      </c>
      <c r="R95" s="14">
        <f ca="1">IF(AND(N95&gt;0,O95&gt;0),((N95-$V$6)*((V$8+W$8)/2/V$8)+(O95-$V$6)*((V$8+W$8)/2/W$8)+$V$6*2)/2,IF(N95&gt;0,(((N95-$V$6)*((V$8+W$8)/2/V$8)+$V$6*2)/2),IF(O95&gt;0,(((O95-$V$6)*((V$8+W$8)/2/W$8)+$V$6*2)/2),$V$6)))</f>
        <v>98.907355438456435</v>
      </c>
      <c r="S95" s="58">
        <f ca="1">(R95*2+(P95-$V$6)*((Z$8*2+X$8)/3/X$8)+$V$6)/3</f>
        <v>90.185547376940249</v>
      </c>
      <c r="T95" s="59">
        <f ca="1">(R95*2+(Q95-$V$6)*((Z$8*2+Y$8)/3/Y$8)+$V$6)/3</f>
        <v>91.901010892426996</v>
      </c>
      <c r="U95" s="60">
        <f ca="1">(S95+T95)/2</f>
        <v>91.043279134683615</v>
      </c>
    </row>
    <row r="96" spans="1:21">
      <c r="A96" s="31" t="s">
        <v>351</v>
      </c>
      <c r="B96" s="29" t="s">
        <v>362</v>
      </c>
      <c r="C96" s="17">
        <v>2023</v>
      </c>
      <c r="D96" s="54">
        <v>109857000</v>
      </c>
      <c r="E96" s="55">
        <v>1759140000</v>
      </c>
      <c r="F96" s="55"/>
      <c r="G96" s="55">
        <v>1919867000</v>
      </c>
      <c r="H96" s="4" cm="1">
        <f t="array" aca="1" ref="H96" ca="1">G96/INDIRECT("EUR!$B$105")</f>
        <v>165549046.95779103</v>
      </c>
      <c r="I96" s="9">
        <v>939</v>
      </c>
      <c r="J96" s="11">
        <v>11141</v>
      </c>
      <c r="K96" s="12">
        <v>1.1200000000000001</v>
      </c>
      <c r="N96" s="26">
        <f>LOG((D96+E96)/(F96+E96)+1,V$3)</f>
        <v>124.0612514109269</v>
      </c>
      <c r="O96" s="14">
        <f ca="1">LOG(I96*H96/J96^2,W$3)</f>
        <v>93.29014954382265</v>
      </c>
      <c r="P96" s="58">
        <f>LOG(K96/J96+1,X$3)</f>
        <v>3.9122228361387328</v>
      </c>
      <c r="Q96" s="60">
        <f>LOG(L96*M96/J96+1,Y$3)</f>
        <v>0</v>
      </c>
      <c r="R96" s="14">
        <f ca="1">IF(AND(N96&gt;0,O96&gt;0),((N96-$V$6)*((V$8+W$8)/2/V$8)+(O96-$V$6)*((V$8+W$8)/2/W$8)+$V$6*2)/2,IF(N96&gt;0,(((N96-$V$6)*((V$8+W$8)/2/V$8)+$V$6*2)/2),IF(O96&gt;0,(((O96-$V$6)*((V$8+W$8)/2/W$8)+$V$6*2)/2),$V$6)))</f>
        <v>105.54739738274175</v>
      </c>
      <c r="S96" s="58">
        <f ca="1">(R96*2+(P96-$V$6)*((Z$8*2+X$8)/3/X$8)+$V$6)/3</f>
        <v>90.7402354711367</v>
      </c>
      <c r="T96" s="59">
        <f ca="1">(R96*2+(Q96-$V$6)*((Z$8*2+Y$8)/3/Y$8)+$V$6)/3</f>
        <v>91.331333244340314</v>
      </c>
      <c r="U96" s="60">
        <f ca="1">(S96+T96)/2</f>
        <v>91.035784357738507</v>
      </c>
    </row>
    <row r="97" spans="1:21">
      <c r="A97" s="31" t="s">
        <v>296</v>
      </c>
      <c r="B97" s="71" t="s">
        <v>295</v>
      </c>
      <c r="C97" s="17">
        <v>2022</v>
      </c>
      <c r="D97" s="21">
        <v>339239</v>
      </c>
      <c r="E97" s="7">
        <v>351034175</v>
      </c>
      <c r="F97" s="7"/>
      <c r="G97" s="7">
        <v>464664582</v>
      </c>
      <c r="H97" s="4">
        <f>G97</f>
        <v>464664582</v>
      </c>
      <c r="I97" s="9">
        <v>4121.8999999999996</v>
      </c>
      <c r="J97" s="11">
        <v>37509</v>
      </c>
      <c r="K97" s="12">
        <v>13.61</v>
      </c>
      <c r="N97" s="26">
        <f>LOG((D97+E97)/(F97+E97)+1,V$3)</f>
        <v>118.87460032836205</v>
      </c>
      <c r="O97" s="14">
        <f>LOG(I97*H97/J97^2,W$3)</f>
        <v>94.380997335226908</v>
      </c>
      <c r="P97" s="58">
        <f>LOG(K97/J97+1,X$3)</f>
        <v>14.118723213235665</v>
      </c>
      <c r="Q97" s="60">
        <f>LOG(L97*M97/J97+1,Y$3)</f>
        <v>0</v>
      </c>
      <c r="R97" s="14">
        <f ca="1">IF(AND(N97&gt;0,O97&gt;0),((N97-$V$6)*((V$8+W$8)/2/V$8)+(O97-$V$6)*((V$8+W$8)/2/W$8)+$V$6*2)/2,IF(N97&gt;0,(((N97-$V$6)*((V$8+W$8)/2/V$8)+$V$6*2)/2),IF(O97&gt;0,(((O97-$V$6)*((V$8+W$8)/2/W$8)+$V$6*2)/2),$V$6)))</f>
        <v>104.12342420341479</v>
      </c>
      <c r="S97" s="58">
        <f ca="1">(R97*2+(P97-$V$6)*((Z$8*2+X$8)/3/X$8)+$V$6)/3</f>
        <v>91.167329551062593</v>
      </c>
      <c r="T97" s="59">
        <f ca="1">(R97*2+(Q97-$V$6)*((Z$8*2+Y$8)/3/Y$8)+$V$6)/3</f>
        <v>90.382017791455681</v>
      </c>
      <c r="U97" s="60">
        <f ca="1">(S97+T97)/2</f>
        <v>90.774673671259137</v>
      </c>
    </row>
    <row r="98" spans="1:21">
      <c r="A98" s="72" t="s">
        <v>39</v>
      </c>
      <c r="B98" s="29" t="s">
        <v>305</v>
      </c>
      <c r="C98" s="53">
        <v>2024</v>
      </c>
      <c r="D98" s="20" t="s">
        <v>306</v>
      </c>
      <c r="E98" s="6" t="s">
        <v>306</v>
      </c>
      <c r="F98" s="6" t="s">
        <v>306</v>
      </c>
      <c r="G98" s="6" t="s">
        <v>306</v>
      </c>
      <c r="H98" s="4" t="str">
        <f>G98</f>
        <v>*</v>
      </c>
      <c r="I98" s="9">
        <v>900</v>
      </c>
      <c r="J98" s="11">
        <v>10000</v>
      </c>
      <c r="K98" s="12">
        <v>12.92</v>
      </c>
      <c r="N98" s="50">
        <f>$V$6</f>
        <v>100</v>
      </c>
      <c r="O98" s="46">
        <f>$V$6</f>
        <v>100</v>
      </c>
      <c r="P98" s="58">
        <f>LOG(K98/J98+1,X$3)</f>
        <v>50.249723280059349</v>
      </c>
      <c r="Q98" s="60">
        <f>LOG(L98*M98/J98+1,Y$3)</f>
        <v>0</v>
      </c>
      <c r="R98" s="14">
        <f ca="1">IF(AND(N98&gt;0,O98&gt;0),((N98-$V$6)*((V$8+W$8)/2/V$8)+(O98-$V$6)*((V$8+W$8)/2/W$8)+$V$6*2)/2,IF(N98&gt;0,(((N98-$V$6)*((V$8+W$8)/2/V$8)+$V$6*2)/2),IF(O98&gt;0,(((O98-$V$6)*((V$8+W$8)/2/W$8)+$V$6*2)/2),$V$6)))</f>
        <v>100</v>
      </c>
      <c r="S98" s="58">
        <f ca="1">(R98*2+(P98-$V$6)*((Z$8*2+X$8)/3/X$8)+$V$6)/3</f>
        <v>93.29086830869592</v>
      </c>
      <c r="T98" s="59">
        <f ca="1">(R98*2+(Q98-$V$6)*((Z$8*2+Y$8)/3/Y$8)+$V$6)/3</f>
        <v>87.633068322512486</v>
      </c>
      <c r="U98" s="60">
        <f ca="1">(S98+T98)/2</f>
        <v>90.461968315604196</v>
      </c>
    </row>
    <row r="99" spans="1:21">
      <c r="A99" s="31" t="s">
        <v>44</v>
      </c>
      <c r="B99" s="29" t="s">
        <v>315</v>
      </c>
      <c r="C99" s="40">
        <v>2022</v>
      </c>
      <c r="D99" s="21"/>
      <c r="E99" s="7">
        <v>53158584</v>
      </c>
      <c r="F99" s="7"/>
      <c r="G99" s="7">
        <v>82284663</v>
      </c>
      <c r="H99" s="4">
        <f>G99</f>
        <v>82284663</v>
      </c>
      <c r="I99" s="9">
        <v>908.75</v>
      </c>
      <c r="J99" s="11">
        <v>7298</v>
      </c>
      <c r="K99" s="12">
        <v>1.03</v>
      </c>
      <c r="N99" s="26">
        <f>LOG((D99+E99)/(F99+E99)+1,V$3)</f>
        <v>118.79180944593006</v>
      </c>
      <c r="O99" s="14">
        <f>LOG(I99*H99/J99^2,W$3)</f>
        <v>94.784230525375008</v>
      </c>
      <c r="P99" s="58">
        <f>LOG(K99/J99+1,X$3)</f>
        <v>5.4923004227968049</v>
      </c>
      <c r="Q99" s="60">
        <f>LOG(L99*M99/J99+1,Y$3)</f>
        <v>0</v>
      </c>
      <c r="R99" s="14">
        <f ca="1">IF(AND(N99&gt;0,O99&gt;0),((N99-$V$6)*((V$8+W$8)/2/V$8)+(O99-$V$6)*((V$8+W$8)/2/W$8)+$V$6*2)/2,IF(N99&gt;0,(((N99-$V$6)*((V$8+W$8)/2/V$8)+$V$6*2)/2),IF(O99&gt;0,(((O99-$V$6)*((V$8+W$8)/2/W$8)+$V$6*2)/2),$V$6)))</f>
        <v>104.34830912272878</v>
      </c>
      <c r="S99" s="58">
        <f ca="1">(R99*2+(P99-$V$6)*((Z$8*2+X$8)/3/X$8)+$V$6)/3</f>
        <v>90.153926506779541</v>
      </c>
      <c r="T99" s="59">
        <f ca="1">(R99*2+(Q99-$V$6)*((Z$8*2+Y$8)/3/Y$8)+$V$6)/3</f>
        <v>90.531941070998343</v>
      </c>
      <c r="U99" s="60">
        <f ca="1">(S99+T99)/2</f>
        <v>90.342933788888942</v>
      </c>
    </row>
    <row r="100" spans="1:21">
      <c r="A100" s="72" t="s">
        <v>39</v>
      </c>
      <c r="B100" s="29" t="s">
        <v>308</v>
      </c>
      <c r="C100" s="40">
        <v>2021</v>
      </c>
      <c r="D100" s="21" t="s">
        <v>307</v>
      </c>
      <c r="E100" s="7" t="s">
        <v>307</v>
      </c>
      <c r="F100" s="7" t="s">
        <v>306</v>
      </c>
      <c r="G100" s="7" t="s">
        <v>306</v>
      </c>
      <c r="H100" s="4" t="str">
        <f>G100</f>
        <v>*</v>
      </c>
      <c r="I100" s="9">
        <v>830</v>
      </c>
      <c r="J100" s="11">
        <v>6499</v>
      </c>
      <c r="K100" s="12">
        <v>7.92</v>
      </c>
      <c r="N100" s="50">
        <f>$V$6</f>
        <v>100</v>
      </c>
      <c r="O100" s="46">
        <f>$V$6</f>
        <v>100</v>
      </c>
      <c r="P100" s="58">
        <f>LOG(K100/J100+1,X$3)</f>
        <v>47.39862210571053</v>
      </c>
      <c r="Q100" s="60">
        <f>LOG(L100*M100/J100+1,Y$3)</f>
        <v>0</v>
      </c>
      <c r="R100" s="14">
        <f ca="1">IF(AND(N100&gt;0,O100&gt;0),((N100-$V$6)*((V$8+W$8)/2/V$8)+(O100-$V$6)*((V$8+W$8)/2/W$8)+$V$6*2)/2,IF(N100&gt;0,(((N100-$V$6)*((V$8+W$8)/2/V$8)+$V$6*2)/2),IF(O100&gt;0,(((O100-$V$6)*((V$8+W$8)/2/W$8)+$V$6*2)/2),$V$6)))</f>
        <v>100</v>
      </c>
      <c r="S100" s="58">
        <f ca="1">(R100*2+(P100-$V$6)*((Z$8*2+X$8)/3/X$8)+$V$6)/3</f>
        <v>92.906379728830984</v>
      </c>
      <c r="T100" s="59">
        <f ca="1">(R100*2+(Q100-$V$6)*((Z$8*2+Y$8)/3/Y$8)+$V$6)/3</f>
        <v>87.633068322512486</v>
      </c>
      <c r="U100" s="60">
        <f ca="1">(S100+T100)/2</f>
        <v>90.269724025671735</v>
      </c>
    </row>
    <row r="101" spans="1:21">
      <c r="A101" s="72" t="s">
        <v>39</v>
      </c>
      <c r="B101" s="29" t="s">
        <v>304</v>
      </c>
      <c r="C101" s="40">
        <v>2022</v>
      </c>
      <c r="D101" s="21">
        <v>2604620</v>
      </c>
      <c r="E101" s="7" t="s">
        <v>307</v>
      </c>
      <c r="F101" s="7" t="s">
        <v>306</v>
      </c>
      <c r="G101" s="7" t="s">
        <v>306</v>
      </c>
      <c r="H101" s="4" t="str">
        <f>G101</f>
        <v>*</v>
      </c>
      <c r="I101" s="9">
        <v>5135</v>
      </c>
      <c r="J101" s="11">
        <v>23202</v>
      </c>
      <c r="K101" s="12">
        <v>27.84</v>
      </c>
      <c r="N101" s="50">
        <f>$V$6</f>
        <v>100</v>
      </c>
      <c r="O101" s="46">
        <f>$V$6</f>
        <v>100</v>
      </c>
      <c r="P101" s="58">
        <f>LOG(K101/J101+1,X$3)</f>
        <v>46.669693486843286</v>
      </c>
      <c r="Q101" s="60">
        <f>LOG(L101*M101/J101+1,Y$3)</f>
        <v>0</v>
      </c>
      <c r="R101" s="14">
        <f ca="1">IF(AND(N101&gt;0,O101&gt;0),((N101-$V$6)*((V$8+W$8)/2/V$8)+(O101-$V$6)*((V$8+W$8)/2/W$8)+$V$6*2)/2,IF(N101&gt;0,(((N101-$V$6)*((V$8+W$8)/2/V$8)+$V$6*2)/2),IF(O101&gt;0,(((O101-$V$6)*((V$8+W$8)/2/W$8)+$V$6*2)/2),$V$6)))</f>
        <v>100</v>
      </c>
      <c r="S101" s="58">
        <f ca="1">(R101*2+(P101-$V$6)*((Z$8*2+X$8)/3/X$8)+$V$6)/3</f>
        <v>92.808079208311867</v>
      </c>
      <c r="T101" s="59">
        <f ca="1">(R101*2+(Q101-$V$6)*((Z$8*2+Y$8)/3/Y$8)+$V$6)/3</f>
        <v>87.633068322512486</v>
      </c>
      <c r="U101" s="60">
        <f ca="1">(S101+T101)/2</f>
        <v>90.220573765412183</v>
      </c>
    </row>
    <row r="102" spans="1:21">
      <c r="A102" s="31" t="s">
        <v>321</v>
      </c>
      <c r="B102" s="29" t="s">
        <v>336</v>
      </c>
      <c r="C102" s="40">
        <v>2024</v>
      </c>
      <c r="D102" s="21" t="s">
        <v>307</v>
      </c>
      <c r="E102" s="7" t="s">
        <v>307</v>
      </c>
      <c r="F102" s="7" t="s">
        <v>307</v>
      </c>
      <c r="G102" s="7" t="s">
        <v>307</v>
      </c>
      <c r="H102" s="4" t="str">
        <f>G102</f>
        <v>*</v>
      </c>
      <c r="I102" s="9" t="s">
        <v>307</v>
      </c>
      <c r="J102" s="11">
        <v>4311</v>
      </c>
      <c r="K102" s="12">
        <v>4.97</v>
      </c>
      <c r="N102" s="50">
        <f>$V$6</f>
        <v>100</v>
      </c>
      <c r="O102" s="46">
        <f>$V$6</f>
        <v>100</v>
      </c>
      <c r="P102" s="58">
        <f>LOG(K102/J102+1,X$3)</f>
        <v>44.841456322203001</v>
      </c>
      <c r="Q102" s="60">
        <f>LOG(L102*M102/J102+1,Y$3)</f>
        <v>0</v>
      </c>
      <c r="R102" s="14">
        <f ca="1">IF(AND(N102&gt;0,O102&gt;0),((N102-$V$6)*((V$8+W$8)/2/V$8)+(O102-$V$6)*((V$8+W$8)/2/W$8)+$V$6*2)/2,IF(N102&gt;0,(((N102-$V$6)*((V$8+W$8)/2/V$8)+$V$6*2)/2),IF(O102&gt;0,(((O102-$V$6)*((V$8+W$8)/2/W$8)+$V$6*2)/2),$V$6)))</f>
        <v>100</v>
      </c>
      <c r="S102" s="58">
        <f ca="1">(R102*2+(P102-$V$6)*((Z$8*2+X$8)/3/X$8)+$V$6)/3</f>
        <v>92.561530149508528</v>
      </c>
      <c r="T102" s="59">
        <f ca="1">(R102*2+(Q102-$V$6)*((Z$8*2+Y$8)/3/Y$8)+$V$6)/3</f>
        <v>87.633068322512486</v>
      </c>
      <c r="U102" s="60">
        <f ca="1">(S102+T102)/2</f>
        <v>90.097299236010514</v>
      </c>
    </row>
    <row r="103" spans="1:21">
      <c r="A103" s="31" t="s">
        <v>26</v>
      </c>
      <c r="B103" s="29" t="s">
        <v>374</v>
      </c>
      <c r="C103" s="17">
        <v>2023</v>
      </c>
      <c r="D103" s="22"/>
      <c r="E103" s="8">
        <v>1176691000</v>
      </c>
      <c r="F103" s="8">
        <v>129639000</v>
      </c>
      <c r="G103" s="8">
        <v>1986102000</v>
      </c>
      <c r="H103" s="4" cm="1">
        <f t="array" aca="1" ref="H103" ca="1">G103/INDIRECT("EUR!$B$125")</f>
        <v>173199903.58510619</v>
      </c>
      <c r="I103" s="9">
        <v>613</v>
      </c>
      <c r="J103" s="11">
        <v>7710</v>
      </c>
      <c r="K103" s="12">
        <v>3.34</v>
      </c>
      <c r="N103" s="26">
        <f>LOG((D103+E103)/(F103+E103)+1,V$3)</f>
        <v>110.06976699083276</v>
      </c>
      <c r="O103" s="14">
        <f ca="1">LOG(I103*H103/J103^2,W$3)</f>
        <v>97.932619667857381</v>
      </c>
      <c r="P103" s="58">
        <f>LOG(K103/J103+1,X$3)</f>
        <v>16.855808978567271</v>
      </c>
      <c r="Q103" s="60">
        <f>LOG(L103*M103/J103+1,Y$3)</f>
        <v>0</v>
      </c>
      <c r="R103" s="14">
        <f ca="1">IF(AND(N103&gt;0,O103&gt;0),((N103-$V$6)*((V$8+W$8)/2/V$8)+(O103-$V$6)*((V$8+W$8)/2/W$8)+$V$6*2)/2,IF(N103&gt;0,(((N103-$V$6)*((V$8+W$8)/2/V$8)+$V$6*2)/2),IF(O103&gt;0,(((O103-$V$6)*((V$8+W$8)/2/W$8)+$V$6*2)/2),$V$6)))</f>
        <v>102.79700705983143</v>
      </c>
      <c r="S103" s="58">
        <f ca="1">(R103*2+(P103-$V$6)*((Z$8*2+X$8)/3/X$8)+$V$6)/3</f>
        <v>90.652164354015795</v>
      </c>
      <c r="T103" s="59">
        <f ca="1">(R103*2+(Q103-$V$6)*((Z$8*2+Y$8)/3/Y$8)+$V$6)/3</f>
        <v>89.497739695733443</v>
      </c>
      <c r="U103" s="60">
        <f ca="1">(S103+T103)/2</f>
        <v>90.074952024874619</v>
      </c>
    </row>
    <row r="104" spans="1:21">
      <c r="A104" s="31" t="s">
        <v>50</v>
      </c>
      <c r="B104" s="29" t="s">
        <v>319</v>
      </c>
      <c r="C104" s="45">
        <v>2022</v>
      </c>
      <c r="D104" s="21">
        <v>3082276</v>
      </c>
      <c r="E104" s="7">
        <v>56319000</v>
      </c>
      <c r="F104" s="7"/>
      <c r="G104" s="7">
        <v>107036020.98999999</v>
      </c>
      <c r="H104" s="4">
        <f>G104</f>
        <v>107036020.98999999</v>
      </c>
      <c r="I104" s="9">
        <v>788</v>
      </c>
      <c r="J104" s="11">
        <v>9092</v>
      </c>
      <c r="K104" s="12">
        <v>2.13</v>
      </c>
      <c r="N104" s="26">
        <f>LOG((D104+E104)/(F104+E104)+1,V$3)</f>
        <v>123.41851836103665</v>
      </c>
      <c r="O104" s="14">
        <f>LOG(I104*H104/J104^2,W$3)</f>
        <v>90.609669787242723</v>
      </c>
      <c r="P104" s="58">
        <f>LOG(K104/J104+1,X$3)</f>
        <v>9.116347554504884</v>
      </c>
      <c r="Q104" s="60">
        <f>LOG(L104*M104/J104+1,Y$3)</f>
        <v>0</v>
      </c>
      <c r="R104" s="14">
        <f ca="1">IF(AND(N104&gt;0,O104&gt;0),((N104-$V$6)*((V$8+W$8)/2/V$8)+(O104-$V$6)*((V$8+W$8)/2/W$8)+$V$6*2)/2,IF(N104&gt;0,(((N104-$V$6)*((V$8+W$8)/2/V$8)+$V$6*2)/2),IF(O104&gt;0,(((O104-$V$6)*((V$8+W$8)/2/W$8)+$V$6*2)/2),$V$6)))</f>
        <v>103.5638843669131</v>
      </c>
      <c r="S104" s="58">
        <f ca="1">(R104*2+(P104-$V$6)*((Z$8*2+X$8)/3/X$8)+$V$6)/3</f>
        <v>90.119701779561808</v>
      </c>
      <c r="T104" s="59">
        <f ca="1">(R104*2+(Q104-$V$6)*((Z$8*2+Y$8)/3/Y$8)+$V$6)/3</f>
        <v>90.008991233787881</v>
      </c>
      <c r="U104" s="60">
        <f ca="1">(S104+T104)/2</f>
        <v>90.064346506674838</v>
      </c>
    </row>
    <row r="105" spans="1:21">
      <c r="A105" s="31" t="s">
        <v>321</v>
      </c>
      <c r="B105" s="29" t="s">
        <v>343</v>
      </c>
      <c r="C105" s="53">
        <v>2022</v>
      </c>
      <c r="D105" s="21" t="s">
        <v>307</v>
      </c>
      <c r="E105" s="7" t="s">
        <v>307</v>
      </c>
      <c r="F105" s="7" t="s">
        <v>307</v>
      </c>
      <c r="G105" s="7" t="s">
        <v>307</v>
      </c>
      <c r="H105" s="4" t="str">
        <f>G105</f>
        <v>*</v>
      </c>
      <c r="I105" s="9">
        <v>1580</v>
      </c>
      <c r="J105" s="11">
        <v>21900</v>
      </c>
      <c r="K105" s="12">
        <v>24.71</v>
      </c>
      <c r="N105" s="50">
        <f>$V$6</f>
        <v>100</v>
      </c>
      <c r="O105" s="46">
        <f>$V$6</f>
        <v>100</v>
      </c>
      <c r="P105" s="58">
        <f>LOG(K105/J105+1,X$3)</f>
        <v>43.886939941313685</v>
      </c>
      <c r="Q105" s="60">
        <f>LOG(L105*M105/J105+1,Y$3)</f>
        <v>0</v>
      </c>
      <c r="R105" s="14">
        <f ca="1">IF(AND(N105&gt;0,O105&gt;0),((N105-$V$6)*((V$8+W$8)/2/V$8)+(O105-$V$6)*((V$8+W$8)/2/W$8)+$V$6*2)/2,IF(N105&gt;0,(((N105-$V$6)*((V$8+W$8)/2/V$8)+$V$6*2)/2),IF(O105&gt;0,(((O105-$V$6)*((V$8+W$8)/2/W$8)+$V$6*2)/2),$V$6)))</f>
        <v>100</v>
      </c>
      <c r="S105" s="58">
        <f ca="1">(R105*2+(P105-$V$6)*((Z$8*2+X$8)/3/X$8)+$V$6)/3</f>
        <v>92.432807727783242</v>
      </c>
      <c r="T105" s="59">
        <f ca="1">(R105*2+(Q105-$V$6)*((Z$8*2+Y$8)/3/Y$8)+$V$6)/3</f>
        <v>87.633068322512486</v>
      </c>
      <c r="U105" s="60">
        <f ca="1">(S105+T105)/2</f>
        <v>90.032938025147871</v>
      </c>
    </row>
    <row r="106" spans="1:21">
      <c r="A106" s="31" t="s">
        <v>321</v>
      </c>
      <c r="B106" s="29" t="s">
        <v>338</v>
      </c>
      <c r="C106" s="17">
        <v>2022</v>
      </c>
      <c r="D106" s="21">
        <v>555998</v>
      </c>
      <c r="E106" s="7">
        <v>303223695</v>
      </c>
      <c r="F106" s="7">
        <v>22772999</v>
      </c>
      <c r="G106" s="7">
        <v>381483717</v>
      </c>
      <c r="H106" s="4">
        <f>G106</f>
        <v>381483717</v>
      </c>
      <c r="I106" s="9">
        <v>4054.06</v>
      </c>
      <c r="J106" s="11">
        <v>37000</v>
      </c>
      <c r="K106" s="12">
        <v>36.86</v>
      </c>
      <c r="N106" s="26">
        <f>LOG((D106+E106)/(F106+E106)+1,V$3)</f>
        <v>112.8501201411989</v>
      </c>
      <c r="O106" s="14">
        <f>LOG(I106*H106/J106^2,W$3)</f>
        <v>91.941540723488714</v>
      </c>
      <c r="P106" s="58">
        <f>LOG(K106/J106+1,X$3)</f>
        <v>38.751537224830095</v>
      </c>
      <c r="Q106" s="60">
        <f>LOG(L106*M106/J106+1,Y$3)</f>
        <v>0</v>
      </c>
      <c r="R106" s="14">
        <f ca="1">IF(AND(N106&gt;0,O106&gt;0),((N106-$V$6)*((V$8+W$8)/2/V$8)+(O106-$V$6)*((V$8+W$8)/2/W$8)+$V$6*2)/2,IF(N106&gt;0,(((N106-$V$6)*((V$8+W$8)/2/V$8)+$V$6*2)/2),IF(O106&gt;0,(((O106-$V$6)*((V$8+W$8)/2/W$8)+$V$6*2)/2),$V$6)))</f>
        <v>100.09063466680016</v>
      </c>
      <c r="S106" s="58">
        <f ca="1">(R106*2+(P106-$V$6)*((Z$8*2+X$8)/3/X$8)+$V$6)/3</f>
        <v>91.800690105858948</v>
      </c>
      <c r="T106" s="59">
        <f ca="1">(R106*2+(Q106-$V$6)*((Z$8*2+Y$8)/3/Y$8)+$V$6)/3</f>
        <v>87.693491433712595</v>
      </c>
      <c r="U106" s="60">
        <f ca="1">(S106+T106)/2</f>
        <v>89.747090769785771</v>
      </c>
    </row>
    <row r="107" spans="1:21">
      <c r="A107" s="31" t="s">
        <v>290</v>
      </c>
      <c r="B107" s="29" t="s">
        <v>292</v>
      </c>
      <c r="C107" s="47">
        <v>2022</v>
      </c>
      <c r="D107" s="41">
        <v>21450000</v>
      </c>
      <c r="E107" s="42">
        <v>4831049000</v>
      </c>
      <c r="F107" s="42">
        <v>304293000</v>
      </c>
      <c r="G107" s="42">
        <v>8743272000</v>
      </c>
      <c r="H107" s="4" cm="1">
        <f t="array" aca="1" ref="H107" ca="1">G107/INDIRECT("EUR!$B$37")</f>
        <v>345036084.41096699</v>
      </c>
      <c r="I107" s="9">
        <v>2666.7</v>
      </c>
      <c r="J107" s="11">
        <v>32335</v>
      </c>
      <c r="K107" s="12">
        <v>15.09</v>
      </c>
      <c r="L107" s="13">
        <v>1.3</v>
      </c>
      <c r="M107" s="10">
        <v>17</v>
      </c>
      <c r="N107" s="26">
        <f>LOG((D107+E107)/(F107+E107)+1,V$3)</f>
        <v>114.00598386578055</v>
      </c>
      <c r="O107" s="14">
        <f ca="1">LOG(I107*H107/J107^2,W$3)</f>
        <v>88.6749175127851</v>
      </c>
      <c r="P107" s="58">
        <f>LOG(K107/J107+1,X$3)</f>
        <v>18.157941840174583</v>
      </c>
      <c r="Q107" s="60">
        <f>LOG(L107*M107/J107+1,Y$3)</f>
        <v>38.813944188725237</v>
      </c>
      <c r="R107" s="14">
        <f ca="1">IF(AND(N107&gt;0,O107&gt;0),((N107-$V$6)*((V$8+W$8)/2/V$8)+(O107-$V$6)*((V$8+W$8)/2/W$8)+$V$6*2)/2,IF(N107&gt;0,(((N107-$V$6)*((V$8+W$8)/2/V$8)+$V$6*2)/2),IF(O107&gt;0,(((O107-$V$6)*((V$8+W$8)/2/W$8)+$V$6*2)/2),$V$6)))</f>
        <v>98.467513344218403</v>
      </c>
      <c r="S107" s="58">
        <f ca="1">(R107*2+(P107-$V$6)*((Z$8*2+X$8)/3/X$8)+$V$6)/3</f>
        <v>87.94143585863354</v>
      </c>
      <c r="T107" s="59">
        <f ca="1">(R107*2+(Q107-$V$6)*((Z$8*2+Y$8)/3/Y$8)+$V$6)/3</f>
        <v>91.411504511149204</v>
      </c>
      <c r="U107" s="60">
        <f ca="1">(S107+T107)/2</f>
        <v>89.676470184891372</v>
      </c>
    </row>
    <row r="108" spans="1:21">
      <c r="A108" s="31" t="s">
        <v>26</v>
      </c>
      <c r="B108" s="29" t="s">
        <v>373</v>
      </c>
      <c r="C108" s="17">
        <v>2023</v>
      </c>
      <c r="D108" s="22"/>
      <c r="E108" s="8">
        <v>1315913000</v>
      </c>
      <c r="F108" s="8">
        <v>27707000</v>
      </c>
      <c r="G108" s="8">
        <v>1695465000</v>
      </c>
      <c r="H108" s="4" cm="1">
        <f t="array" aca="1" ref="H108" ca="1">G108/INDIRECT("EUR!$B$125")</f>
        <v>147854629.08346203</v>
      </c>
      <c r="I108" s="9">
        <v>635.70000000000005</v>
      </c>
      <c r="J108" s="11">
        <v>9669</v>
      </c>
      <c r="K108" s="12">
        <v>6.57</v>
      </c>
      <c r="N108" s="26">
        <f>LOG((D108+E108)/(F108+E108)+1,V$3)</f>
        <v>117.01560612360281</v>
      </c>
      <c r="O108" s="14">
        <f ca="1">LOG(I108*H108/J108^2,W$3)</f>
        <v>90.416529892910106</v>
      </c>
      <c r="P108" s="58">
        <f>LOG(K108/J108+1,X$3)</f>
        <v>26.435520486065599</v>
      </c>
      <c r="Q108" s="60">
        <f>LOG(L108*M108/J108+1,Y$3)</f>
        <v>0</v>
      </c>
      <c r="R108" s="14">
        <f ca="1">IF(AND(N108&gt;0,O108&gt;0),((N108-$V$6)*((V$8+W$8)/2/V$8)+(O108-$V$6)*((V$8+W$8)/2/W$8)+$V$6*2)/2,IF(N108&gt;0,(((N108-$V$6)*((V$8+W$8)/2/V$8)+$V$6*2)/2),IF(O108&gt;0,(((O108-$V$6)*((V$8+W$8)/2/W$8)+$V$6*2)/2),$V$6)))</f>
        <v>100.81777454486242</v>
      </c>
      <c r="S108" s="58">
        <f ca="1">(R108*2+(P108-$V$6)*((Z$8*2+X$8)/3/X$8)+$V$6)/3</f>
        <v>90.624559198214044</v>
      </c>
      <c r="T108" s="59">
        <f ca="1">(R108*2+(Q108-$V$6)*((Z$8*2+Y$8)/3/Y$8)+$V$6)/3</f>
        <v>88.178251352420759</v>
      </c>
      <c r="U108" s="60">
        <f ca="1">(S108+T108)/2</f>
        <v>89.401405275317401</v>
      </c>
    </row>
    <row r="109" spans="1:21">
      <c r="A109" s="31" t="s">
        <v>351</v>
      </c>
      <c r="B109" s="29" t="s">
        <v>360</v>
      </c>
      <c r="C109" s="17">
        <v>2023</v>
      </c>
      <c r="D109" s="54">
        <v>176542000</v>
      </c>
      <c r="E109" s="55">
        <v>3003985000</v>
      </c>
      <c r="F109" s="55">
        <v>19815000</v>
      </c>
      <c r="G109" s="55">
        <v>3582317000</v>
      </c>
      <c r="H109" s="4" cm="1">
        <f t="array" aca="1" ref="H109" ca="1">G109/INDIRECT("EUR!$B$105")</f>
        <v>308901171.40963048</v>
      </c>
      <c r="I109" s="9">
        <v>1618</v>
      </c>
      <c r="J109" s="11">
        <v>22837</v>
      </c>
      <c r="K109" s="12">
        <v>1.29</v>
      </c>
      <c r="N109" s="26">
        <f>LOG((D109+E109)/(F109+E109)+1,V$3)</f>
        <v>123.17665340221801</v>
      </c>
      <c r="O109" s="14">
        <f ca="1">LOG(I109*H109/J109^2,W$3)</f>
        <v>89.790005290595786</v>
      </c>
      <c r="P109" s="58">
        <f>LOG(K109/J109+1,X$3)</f>
        <v>2.1983151695717154</v>
      </c>
      <c r="Q109" s="60">
        <f>LOG(L109*M109/J109+1,Y$3)</f>
        <v>0</v>
      </c>
      <c r="R109" s="14">
        <f ca="1">IF(AND(N109&gt;0,O109&gt;0),((N109-$V$6)*((V$8+W$8)/2/V$8)+(O109-$V$6)*((V$8+W$8)/2/W$8)+$V$6*2)/2,IF(N109&gt;0,(((N109-$V$6)*((V$8+W$8)/2/V$8)+$V$6*2)/2),IF(O109&gt;0,(((O109-$V$6)*((V$8+W$8)/2/W$8)+$V$6*2)/2),$V$6)))</f>
        <v>102.9387843690984</v>
      </c>
      <c r="S109" s="58">
        <f ca="1">(R109*2+(P109-$V$6)*((Z$8*2+X$8)/3/X$8)+$V$6)/3</f>
        <v>88.770029107940545</v>
      </c>
      <c r="T109" s="59">
        <f ca="1">(R109*2+(Q109-$V$6)*((Z$8*2+Y$8)/3/Y$8)+$V$6)/3</f>
        <v>89.592257901911424</v>
      </c>
      <c r="U109" s="60">
        <f ca="1">(S109+T109)/2</f>
        <v>89.181143504925984</v>
      </c>
    </row>
    <row r="110" spans="1:21">
      <c r="A110" s="31" t="s">
        <v>351</v>
      </c>
      <c r="B110" s="29" t="s">
        <v>359</v>
      </c>
      <c r="C110" s="17">
        <v>2023</v>
      </c>
      <c r="D110" s="54">
        <v>135381000</v>
      </c>
      <c r="E110" s="55">
        <v>1755078000</v>
      </c>
      <c r="F110" s="55">
        <v>30204000</v>
      </c>
      <c r="G110" s="55">
        <v>2058302000</v>
      </c>
      <c r="H110" s="4" cm="1">
        <f t="array" aca="1" ref="H110" ca="1">G110/INDIRECT("EUR!$B$105")</f>
        <v>177486218.81167561</v>
      </c>
      <c r="I110" s="9">
        <v>982</v>
      </c>
      <c r="J110" s="11">
        <v>13861</v>
      </c>
      <c r="K110" s="12">
        <v>1.38</v>
      </c>
      <c r="N110" s="26">
        <f>LOG((D110+E110)/(F110+E110)+1,V$3)</f>
        <v>123.76718310308911</v>
      </c>
      <c r="O110" s="14">
        <f ca="1">LOG(I110*H110/J110^2,W$3)</f>
        <v>89.072263135281389</v>
      </c>
      <c r="P110" s="58">
        <f>LOG(K110/J110+1,X$3)</f>
        <v>3.8744893258790021</v>
      </c>
      <c r="Q110" s="60">
        <f>LOG(L110*M110/J110+1,Y$3)</f>
        <v>0</v>
      </c>
      <c r="R110" s="14">
        <f ca="1">IF(AND(N110&gt;0,O110&gt;0),((N110-$V$6)*((V$8+W$8)/2/V$8)+(O110-$V$6)*((V$8+W$8)/2/W$8)+$V$6*2)/2,IF(N110&gt;0,(((N110-$V$6)*((V$8+W$8)/2/V$8)+$V$6*2)/2),IF(O110&gt;0,(((O110-$V$6)*((V$8+W$8)/2/W$8)+$V$6*2)/2),$V$6)))</f>
        <v>102.7199835678592</v>
      </c>
      <c r="S110" s="58">
        <f ca="1">(R110*2+(P110-$V$6)*((Z$8*2+X$8)/3/X$8)+$V$6)/3</f>
        <v>88.850204331270788</v>
      </c>
      <c r="T110" s="59">
        <f ca="1">(R110*2+(Q110-$V$6)*((Z$8*2+Y$8)/3/Y$8)+$V$6)/3</f>
        <v>89.446390701085292</v>
      </c>
      <c r="U110" s="60">
        <f ca="1">(S110+T110)/2</f>
        <v>89.148297516178047</v>
      </c>
    </row>
    <row r="111" spans="1:21">
      <c r="A111" s="31" t="s">
        <v>26</v>
      </c>
      <c r="B111" s="29" t="s">
        <v>377</v>
      </c>
      <c r="C111" s="53">
        <v>2024</v>
      </c>
      <c r="D111" s="22" t="s">
        <v>307</v>
      </c>
      <c r="E111" s="8" t="s">
        <v>307</v>
      </c>
      <c r="F111" s="8" t="s">
        <v>307</v>
      </c>
      <c r="G111" s="8" t="s">
        <v>307</v>
      </c>
      <c r="H111" s="4" t="e" cm="1">
        <f t="array" aca="1" ref="H111" ca="1">G111/INDIRECT("EUR!$B$125")</f>
        <v>#VALUE!</v>
      </c>
      <c r="I111" s="9">
        <v>566</v>
      </c>
      <c r="J111" s="11">
        <v>18000</v>
      </c>
      <c r="K111" s="12">
        <v>0.04</v>
      </c>
      <c r="L111" s="13">
        <v>1.1000000000000001</v>
      </c>
      <c r="M111" s="10">
        <v>8</v>
      </c>
      <c r="N111" s="50">
        <f>$V$6</f>
        <v>100</v>
      </c>
      <c r="O111" s="46">
        <f>$V$6</f>
        <v>100</v>
      </c>
      <c r="P111" s="58">
        <f>LOG(K111/J111+1,X$3)</f>
        <v>8.6484557528601277E-2</v>
      </c>
      <c r="Q111" s="60">
        <f>LOG(L111*M111/J111+1,Y$3)</f>
        <v>27.76647621157343</v>
      </c>
      <c r="R111" s="14">
        <f ca="1">IF(AND(N111&gt;0,O111&gt;0),((N111-$V$6)*((V$8+W$8)/2/V$8)+(O111-$V$6)*((V$8+W$8)/2/W$8)+$V$6*2)/2,IF(N111&gt;0,(((N111-$V$6)*((V$8+W$8)/2/V$8)+$V$6*2)/2),IF(O111&gt;0,(((O111-$V$6)*((V$8+W$8)/2/W$8)+$V$6*2)/2),$V$6)))</f>
        <v>100</v>
      </c>
      <c r="S111" s="58">
        <f ca="1">(R111*2+(P111-$V$6)*((Z$8*2+X$8)/3/X$8)+$V$6)/3</f>
        <v>86.526046144060885</v>
      </c>
      <c r="T111" s="59">
        <f ca="1">(R111*2+(Q111-$V$6)*((Z$8*2+Y$8)/3/Y$8)+$V$6)/3</f>
        <v>91.066929464843597</v>
      </c>
      <c r="U111" s="60">
        <f ca="1">(S111+T111)/2</f>
        <v>88.796487804452241</v>
      </c>
    </row>
    <row r="112" spans="1:21">
      <c r="A112" s="31" t="s">
        <v>378</v>
      </c>
      <c r="B112" s="29" t="s">
        <v>379</v>
      </c>
      <c r="C112" s="17">
        <v>2022</v>
      </c>
      <c r="D112" s="21"/>
      <c r="E112" s="7">
        <v>566540800.72000003</v>
      </c>
      <c r="F112" s="7">
        <v>23193956.800000001</v>
      </c>
      <c r="G112" s="7">
        <v>731461935.13</v>
      </c>
      <c r="H112" s="4">
        <f>G112</f>
        <v>731461935.13</v>
      </c>
      <c r="I112" s="9">
        <v>7535</v>
      </c>
      <c r="J112" s="11">
        <v>84600</v>
      </c>
      <c r="K112" s="12">
        <v>74.790000000000006</v>
      </c>
      <c r="L112" s="13">
        <v>1.5</v>
      </c>
      <c r="M112" s="10">
        <v>12</v>
      </c>
      <c r="N112" s="57">
        <f>LOG((D112+E112)/(F112+E112)+1,V$3)</f>
        <v>115.38808252349583</v>
      </c>
      <c r="O112" s="14">
        <f>LOG(I112*H112/J112^2,W$3)</f>
        <v>86.929461919484453</v>
      </c>
      <c r="P112" s="58">
        <f>LOG(K112/J112+1,X$3)</f>
        <v>34.390052403812149</v>
      </c>
      <c r="Q112" s="60">
        <f>LOG(L112*M112/J112+1,Y$3)</f>
        <v>12.085724348399367</v>
      </c>
      <c r="R112" s="14">
        <f ca="1">IF(AND(N112&gt;0,O112&gt;0),((N112-$V$6)*((V$8+W$8)/2/V$8)+(O112-$V$6)*((V$8+W$8)/2/W$8)+$V$6*2)/2,IF(N112&gt;0,(((N112-$V$6)*((V$8+W$8)/2/V$8)+$V$6*2)/2),IF(O112&gt;0,(((O112-$V$6)*((V$8+W$8)/2/W$8)+$V$6*2)/2),$V$6)))</f>
        <v>97.913306829008889</v>
      </c>
      <c r="S112" s="58">
        <f ca="1">(R112*2+(P112-$V$6)*((Z$8*2+X$8)/3/X$8)+$V$6)/3</f>
        <v>89.760965082850376</v>
      </c>
      <c r="T112" s="59">
        <f ca="1">(R112*2+(Q112-$V$6)*((Z$8*2+Y$8)/3/Y$8)+$V$6)/3</f>
        <v>87.736572814747774</v>
      </c>
      <c r="U112" s="60">
        <f ca="1">(S112+T112)/2</f>
        <v>88.748768948799068</v>
      </c>
    </row>
    <row r="113" spans="1:21">
      <c r="A113" s="31" t="s">
        <v>321</v>
      </c>
      <c r="B113" s="29" t="s">
        <v>322</v>
      </c>
      <c r="C113" s="53">
        <v>2022</v>
      </c>
      <c r="D113" s="21">
        <v>73475</v>
      </c>
      <c r="E113" s="7">
        <v>516209384</v>
      </c>
      <c r="F113" s="7">
        <v>27579916</v>
      </c>
      <c r="G113" s="7">
        <v>718883124</v>
      </c>
      <c r="H113" s="4">
        <f>G113</f>
        <v>718883124</v>
      </c>
      <c r="I113" s="9">
        <v>3001</v>
      </c>
      <c r="J113" s="11">
        <v>58132</v>
      </c>
      <c r="K113" s="12">
        <v>94.29</v>
      </c>
      <c r="N113" s="26">
        <f>LOG((D113+E113)/(F113+E113)+1,V$3)</f>
        <v>114.40159714332385</v>
      </c>
      <c r="O113" s="14">
        <f>LOG(I113*H113/J113^2,W$3)</f>
        <v>84.47683922057665</v>
      </c>
      <c r="P113" s="58">
        <f>LOG(K113/J113+1,X$3)</f>
        <v>63.073939961184735</v>
      </c>
      <c r="Q113" s="60">
        <f>LOG(L113*M113/J113+1,Y$3)</f>
        <v>0</v>
      </c>
      <c r="R113" s="14">
        <f ca="1">IF(AND(N113&gt;0,O113&gt;0),((N113-$V$6)*((V$8+W$8)/2/V$8)+(O113-$V$6)*((V$8+W$8)/2/W$8)+$V$6*2)/2,IF(N113&gt;0,(((N113-$V$6)*((V$8+W$8)/2/V$8)+$V$6*2)/2),IF(O113&gt;0,(((O113-$V$6)*((V$8+W$8)/2/W$8)+$V$6*2)/2),$V$6)))</f>
        <v>95.935254242840216</v>
      </c>
      <c r="S113" s="58">
        <f ca="1">(R113*2+(P113-$V$6)*((Z$8*2+X$8)/3/X$8)+$V$6)/3</f>
        <v>92.310462527242976</v>
      </c>
      <c r="T113" s="59">
        <f ca="1">(R113*2+(Q113-$V$6)*((Z$8*2+Y$8)/3/Y$8)+$V$6)/3</f>
        <v>84.923237817739292</v>
      </c>
      <c r="U113" s="60">
        <f ca="1">(S113+T113)/2</f>
        <v>88.616850172491127</v>
      </c>
    </row>
    <row r="114" spans="1:21">
      <c r="A114" s="31" t="s">
        <v>378</v>
      </c>
      <c r="B114" s="29" t="s">
        <v>383</v>
      </c>
      <c r="C114" s="17">
        <v>2022</v>
      </c>
      <c r="D114" s="21"/>
      <c r="E114" s="7">
        <v>230732611.02000001</v>
      </c>
      <c r="F114" s="7">
        <v>7200334.6799999997</v>
      </c>
      <c r="G114" s="7">
        <v>277883165.13</v>
      </c>
      <c r="H114" s="4">
        <f>G114</f>
        <v>277883165.13</v>
      </c>
      <c r="I114" s="9">
        <v>3274</v>
      </c>
      <c r="J114" s="11">
        <v>30000</v>
      </c>
      <c r="K114" s="12">
        <v>12.29</v>
      </c>
      <c r="N114" s="26">
        <f>LOG((D114+E114)/(F114+E114)+1,V$3)</f>
        <v>116.17883172848688</v>
      </c>
      <c r="O114" s="14">
        <f>LOG(I114*H114/J114^2,W$3)</f>
        <v>90.48803573070559</v>
      </c>
      <c r="P114" s="58">
        <f>LOG(K114/J114+1,X$3)</f>
        <v>15.940181037676759</v>
      </c>
      <c r="Q114" s="60">
        <f>LOG(L114*M114/J114+1,Y$3)</f>
        <v>0</v>
      </c>
      <c r="R114" s="14">
        <f ca="1">IF(AND(N114&gt;0,O114&gt;0),((N114-$V$6)*((V$8+W$8)/2/V$8)+(O114-$V$6)*((V$8+W$8)/2/W$8)+$V$6*2)/2,IF(N114&gt;0,(((N114-$V$6)*((V$8+W$8)/2/V$8)+$V$6*2)/2),IF(O114&gt;0,(((O114-$V$6)*((V$8+W$8)/2/W$8)+$V$6*2)/2),$V$6)))</f>
        <v>100.52098571553881</v>
      </c>
      <c r="S114" s="58">
        <f ca="1">(R114*2+(P114-$V$6)*((Z$8*2+X$8)/3/X$8)+$V$6)/3</f>
        <v>89.011338715438953</v>
      </c>
      <c r="T114" s="59">
        <f ca="1">(R114*2+(Q114-$V$6)*((Z$8*2+Y$8)/3/Y$8)+$V$6)/3</f>
        <v>87.9803921328717</v>
      </c>
      <c r="U114" s="60">
        <f ca="1">(S114+T114)/2</f>
        <v>88.495865424155326</v>
      </c>
    </row>
    <row r="115" spans="1:21">
      <c r="A115" s="72" t="s">
        <v>39</v>
      </c>
      <c r="B115" s="29" t="s">
        <v>301</v>
      </c>
      <c r="C115" s="48">
        <v>2022</v>
      </c>
      <c r="D115" s="21">
        <v>2800000</v>
      </c>
      <c r="E115" s="7">
        <v>338800000</v>
      </c>
      <c r="F115" s="7">
        <v>33940644.689999998</v>
      </c>
      <c r="G115" s="7">
        <v>818252566.36000001</v>
      </c>
      <c r="H115" s="4">
        <f>G115</f>
        <v>818252566.36000001</v>
      </c>
      <c r="I115" s="9">
        <v>2115.35</v>
      </c>
      <c r="J115" s="11">
        <v>50000</v>
      </c>
      <c r="K115" s="12">
        <v>84.27</v>
      </c>
      <c r="N115" s="26">
        <f>LOG((D115+E115)/(F115+E115)+1,V$3)</f>
        <v>111.47899364230673</v>
      </c>
      <c r="O115" s="14">
        <f>LOG(I115*H115/J115^2,W$3)</f>
        <v>85.53798488334543</v>
      </c>
      <c r="P115" s="58">
        <f>LOG(K115/J115+1,X$3)</f>
        <v>65.537343028100594</v>
      </c>
      <c r="Q115" s="60">
        <f>LOG(L115*M115/J115+1,Y$3)</f>
        <v>0</v>
      </c>
      <c r="R115" s="14">
        <f ca="1">IF(AND(N115&gt;0,O115&gt;0),((N115-$V$6)*((V$8+W$8)/2/V$8)+(O115-$V$6)*((V$8+W$8)/2/W$8)+$V$6*2)/2,IF(N115&gt;0,(((N115-$V$6)*((V$8+W$8)/2/V$8)+$V$6*2)/2),IF(O115&gt;0,(((O115-$V$6)*((V$8+W$8)/2/W$8)+$V$6*2)/2),$V$6)))</f>
        <v>95.419403581930951</v>
      </c>
      <c r="S115" s="58">
        <f ca="1">(R115*2+(P115-$V$6)*((Z$8*2+X$8)/3/X$8)+$V$6)/3</f>
        <v>92.29876718526846</v>
      </c>
      <c r="T115" s="59">
        <f ca="1">(R115*2+(Q115-$V$6)*((Z$8*2+Y$8)/3/Y$8)+$V$6)/3</f>
        <v>84.579337377133115</v>
      </c>
      <c r="U115" s="60">
        <f ca="1">(S115+T115)/2</f>
        <v>88.439052281200787</v>
      </c>
    </row>
    <row r="116" spans="1:21">
      <c r="A116" s="31" t="s">
        <v>20</v>
      </c>
      <c r="B116" s="29" t="s">
        <v>310</v>
      </c>
      <c r="C116" s="48">
        <v>2022</v>
      </c>
      <c r="D116" s="18"/>
      <c r="E116" s="3">
        <v>634700000</v>
      </c>
      <c r="F116" s="3"/>
      <c r="G116" s="3">
        <v>787500000</v>
      </c>
      <c r="H116" s="4" cm="1">
        <f t="array" aca="1" ref="H116" ca="1">G116/INDIRECT("EUR!$B$39")</f>
        <v>105566441.37335841</v>
      </c>
      <c r="I116" s="9">
        <v>538</v>
      </c>
      <c r="J116" s="11">
        <v>8045</v>
      </c>
      <c r="K116" s="12">
        <v>2.5099999999999998</v>
      </c>
      <c r="N116" s="26">
        <f>LOG((D116+E116)/(F116+E116)+1,V$3)</f>
        <v>118.79180944593006</v>
      </c>
      <c r="O116" s="14">
        <f ca="1">LOG(I116*H116/J116^2,W$3)</f>
        <v>88.637668043853552</v>
      </c>
      <c r="P116" s="58">
        <f>LOG(K116/J116+1,X$3)</f>
        <v>12.140358099284597</v>
      </c>
      <c r="Q116" s="60">
        <f>LOG(L116*M116/J116+1,Y$3)</f>
        <v>0</v>
      </c>
      <c r="R116" s="14">
        <f ca="1">IF(AND(N116&gt;0,O116&gt;0),((N116-$V$6)*((V$8+W$8)/2/V$8)+(O116-$V$6)*((V$8+W$8)/2/W$8)+$V$6*2)/2,IF(N116&gt;0,(((N116-$V$6)*((V$8+W$8)/2/V$8)+$V$6*2)/2),IF(O116&gt;0,(((O116-$V$6)*((V$8+W$8)/2/W$8)+$V$6*2)/2),$V$6)))</f>
        <v>100.40352418889144</v>
      </c>
      <c r="S116" s="58">
        <f ca="1">(R116*2+(P116-$V$6)*((Z$8*2+X$8)/3/X$8)+$V$6)/3</f>
        <v>88.420601469241888</v>
      </c>
      <c r="T116" s="59">
        <f ca="1">(R116*2+(Q116-$V$6)*((Z$8*2+Y$8)/3/Y$8)+$V$6)/3</f>
        <v>87.902084448440107</v>
      </c>
      <c r="U116" s="60">
        <f ca="1">(S116+T116)/2</f>
        <v>88.161342958841004</v>
      </c>
    </row>
    <row r="117" spans="1:21">
      <c r="A117" s="72" t="s">
        <v>44</v>
      </c>
      <c r="B117" s="71" t="s">
        <v>43</v>
      </c>
      <c r="C117" s="48">
        <v>2022</v>
      </c>
      <c r="D117" s="21"/>
      <c r="E117" s="7">
        <v>117080000</v>
      </c>
      <c r="F117" s="7"/>
      <c r="G117" s="7">
        <v>192860000</v>
      </c>
      <c r="H117" s="4">
        <f>G117</f>
        <v>192860000</v>
      </c>
      <c r="I117" s="9">
        <v>2214</v>
      </c>
      <c r="J117" s="11">
        <v>23245</v>
      </c>
      <c r="K117" s="12">
        <v>11.33</v>
      </c>
      <c r="N117" s="26">
        <f>LOG((D117+E117)/(F117+E117)+1,V$3)</f>
        <v>118.79180944593006</v>
      </c>
      <c r="O117" s="14">
        <f>LOG(I117*H117/J117^2,W$3)</f>
        <v>87.267551226261531</v>
      </c>
      <c r="P117" s="58">
        <f>LOG(K117/J117+1,X$3)</f>
        <v>18.964705534958838</v>
      </c>
      <c r="Q117" s="60">
        <f>LOG(L117*M117/J117+1,Y$3)</f>
        <v>0</v>
      </c>
      <c r="R117" s="14">
        <f ca="1">IF(AND(N117&gt;0,O117&gt;0),((N117-$V$6)*((V$8+W$8)/2/V$8)+(O117-$V$6)*((V$8+W$8)/2/W$8)+$V$6*2)/2,IF(N117&gt;0,(((N117-$V$6)*((V$8+W$8)/2/V$8)+$V$6*2)/2),IF(O117&gt;0,(((O117-$V$6)*((V$8+W$8)/2/W$8)+$V$6*2)/2),$V$6)))</f>
        <v>99.524200795387713</v>
      </c>
      <c r="S117" s="58">
        <f ca="1">(R117*2+(P117-$V$6)*((Z$8*2+X$8)/3/X$8)+$V$6)/3</f>
        <v>88.754691220031248</v>
      </c>
      <c r="T117" s="59">
        <f ca="1">(R117*2+(Q117-$V$6)*((Z$8*2+Y$8)/3/Y$8)+$V$6)/3</f>
        <v>87.315868852770961</v>
      </c>
      <c r="U117" s="60">
        <f ca="1">(S117+T117)/2</f>
        <v>88.035280036401105</v>
      </c>
    </row>
    <row r="118" spans="1:21">
      <c r="A118" s="31" t="s">
        <v>321</v>
      </c>
      <c r="B118" s="29" t="s">
        <v>344</v>
      </c>
      <c r="C118" s="17">
        <v>2022</v>
      </c>
      <c r="D118" s="21" t="s">
        <v>307</v>
      </c>
      <c r="E118" s="7" t="s">
        <v>307</v>
      </c>
      <c r="F118" s="7" t="s">
        <v>307</v>
      </c>
      <c r="G118" s="7" t="s">
        <v>307</v>
      </c>
      <c r="H118" s="4" t="str">
        <f>G118</f>
        <v>*</v>
      </c>
      <c r="I118" s="9">
        <v>4600</v>
      </c>
      <c r="J118" s="11">
        <v>75341</v>
      </c>
      <c r="K118" s="12">
        <v>17.96</v>
      </c>
      <c r="N118" s="50">
        <f>$V$6</f>
        <v>100</v>
      </c>
      <c r="O118" s="46">
        <f>$V$6</f>
        <v>100</v>
      </c>
      <c r="P118" s="58">
        <f>LOG(K118/J118+1,X$3)</f>
        <v>9.2762993949308097</v>
      </c>
      <c r="Q118" s="60">
        <f>LOG(L118*M118/J118+1,Y$3)</f>
        <v>0</v>
      </c>
      <c r="R118" s="14">
        <f ca="1">IF(AND(N118&gt;0,O118&gt;0),((N118-$V$6)*((V$8+W$8)/2/V$8)+(O118-$V$6)*((V$8+W$8)/2/W$8)+$V$6*2)/2,IF(N118&gt;0,(((N118-$V$6)*((V$8+W$8)/2/V$8)+$V$6*2)/2),IF(O118&gt;0,(((O118-$V$6)*((V$8+W$8)/2/W$8)+$V$6*2)/2),$V$6)))</f>
        <v>100</v>
      </c>
      <c r="S118" s="58">
        <f ca="1">(R118*2+(P118-$V$6)*((Z$8*2+X$8)/3/X$8)+$V$6)/3</f>
        <v>87.765349360601974</v>
      </c>
      <c r="T118" s="59">
        <f ca="1">(R118*2+(Q118-$V$6)*((Z$8*2+Y$8)/3/Y$8)+$V$6)/3</f>
        <v>87.633068322512486</v>
      </c>
      <c r="U118" s="60">
        <f ca="1">(S118+T118)/2</f>
        <v>87.699208841557237</v>
      </c>
    </row>
    <row r="119" spans="1:21">
      <c r="A119" s="31" t="s">
        <v>378</v>
      </c>
      <c r="B119" s="29" t="s">
        <v>384</v>
      </c>
      <c r="C119" s="17">
        <v>2021</v>
      </c>
      <c r="D119" s="21" t="s">
        <v>307</v>
      </c>
      <c r="E119" s="7" t="s">
        <v>307</v>
      </c>
      <c r="F119" s="7" t="s">
        <v>307</v>
      </c>
      <c r="G119" s="7">
        <v>614400000</v>
      </c>
      <c r="H119" s="4">
        <f>G119</f>
        <v>614400000</v>
      </c>
      <c r="I119" s="9">
        <v>1311.2</v>
      </c>
      <c r="J119" s="11">
        <v>24271</v>
      </c>
      <c r="K119" s="12">
        <v>11.8</v>
      </c>
      <c r="L119" s="13">
        <v>1.3</v>
      </c>
      <c r="M119" s="10">
        <v>9</v>
      </c>
      <c r="N119" s="50">
        <f>$V$6</f>
        <v>100</v>
      </c>
      <c r="O119" s="14">
        <f>LOG(I119*H119/J119^2,W$3)</f>
        <v>94.440588616712759</v>
      </c>
      <c r="P119" s="58">
        <f>LOG(K119/J119+1,X$3)</f>
        <v>18.916481090001916</v>
      </c>
      <c r="Q119" s="60">
        <f>LOG(L119*M119/J119+1,Y$3)</f>
        <v>27.378539380679225</v>
      </c>
      <c r="R119" s="14">
        <f ca="1">IF(AND(N119&gt;0,O119&gt;0),((N119-$V$6)*((V$8+W$8)/2/V$8)+(O119-$V$6)*((V$8+W$8)/2/W$8)+$V$6*2)/2,IF(N119&gt;0,(((N119-$V$6)*((V$8+W$8)/2/V$8)+$V$6*2)/2),IF(O119&gt;0,(((O119-$V$6)*((V$8+W$8)/2/W$8)+$V$6*2)/2),$V$6)))</f>
        <v>96.432041107248807</v>
      </c>
      <c r="S119" s="58">
        <f ca="1">(R119*2+(P119-$V$6)*((Z$8*2+X$8)/3/X$8)+$V$6)/3</f>
        <v>86.686748064072404</v>
      </c>
      <c r="T119" s="59">
        <f ca="1">(R119*2+(Q119-$V$6)*((Z$8*2+Y$8)/3/Y$8)+$V$6)/3</f>
        <v>88.640314320180963</v>
      </c>
      <c r="U119" s="60">
        <f ca="1">(S119+T119)/2</f>
        <v>87.663531192126683</v>
      </c>
    </row>
    <row r="120" spans="1:21">
      <c r="A120" s="72" t="s">
        <v>15</v>
      </c>
      <c r="B120" s="71" t="s">
        <v>85</v>
      </c>
      <c r="C120" s="48">
        <v>2023</v>
      </c>
      <c r="D120" s="20">
        <v>3448000</v>
      </c>
      <c r="E120" s="6">
        <v>91494000</v>
      </c>
      <c r="F120" s="6">
        <v>361632000</v>
      </c>
      <c r="G120" s="6">
        <v>730044000</v>
      </c>
      <c r="H120" s="4" cm="1">
        <f t="array" aca="1" ref="H120" ca="1">G120/INDIRECT("EUR!$B$48")</f>
        <v>851028808.50324714</v>
      </c>
      <c r="I120" s="9">
        <v>2445</v>
      </c>
      <c r="J120" s="11">
        <v>23795</v>
      </c>
      <c r="K120" s="12">
        <v>63.86</v>
      </c>
      <c r="L120" s="13">
        <v>1.7</v>
      </c>
      <c r="M120" s="10">
        <v>34</v>
      </c>
      <c r="N120" s="57">
        <f>LOG((D120+E120)/(F120+E120)+1,V$3)</f>
        <v>32.601536457358982</v>
      </c>
      <c r="O120" s="14">
        <f ca="1">LOG(I120*H120/J120^2,W$3)</f>
        <v>107.36938641764766</v>
      </c>
      <c r="P120" s="58">
        <f>LOG(K120/J120+1,X$3)</f>
        <v>104.30680657787781</v>
      </c>
      <c r="Q120" s="60">
        <f>LOG(L120*M120/J120+1,Y$3)</f>
        <v>137.82624810195611</v>
      </c>
      <c r="R120" s="14">
        <f ca="1">IF(AND(N120&gt;0,O120&gt;0),((N120-$V$6)*((V$8+W$8)/2/V$8)+(O120-$V$6)*((V$8+W$8)/2/W$8)+$V$6*2)/2,IF(N120&gt;0,(((N120-$V$6)*((V$8+W$8)/2/V$8)+$V$6*2)/2),IF(O120&gt;0,(((O120-$V$6)*((V$8+W$8)/2/W$8)+$V$6*2)/2),$V$6)))</f>
        <v>77.128195737358439</v>
      </c>
      <c r="S120" s="58">
        <f ca="1">(R120*2+(P120-$V$6)*((Z$8*2+X$8)/3/X$8)+$V$6)/3</f>
        <v>85.332929924359675</v>
      </c>
      <c r="T120" s="59">
        <f ca="1">(R120*2+(Q120-$V$6)*((Z$8*2+Y$8)/3/Y$8)+$V$6)/3</f>
        <v>89.430076750498117</v>
      </c>
      <c r="U120" s="60">
        <f ca="1">(S120+T120)/2</f>
        <v>87.381503337428896</v>
      </c>
    </row>
    <row r="121" spans="1:21">
      <c r="A121" s="72" t="s">
        <v>15</v>
      </c>
      <c r="B121" s="71" t="s">
        <v>4</v>
      </c>
      <c r="C121" s="17">
        <v>2023</v>
      </c>
      <c r="D121" s="20">
        <v>2600000</v>
      </c>
      <c r="E121" s="6">
        <v>94600000</v>
      </c>
      <c r="F121" s="6">
        <v>342500000</v>
      </c>
      <c r="G121" s="6">
        <v>675100000</v>
      </c>
      <c r="H121" s="4" cm="1">
        <f t="array" aca="1" ref="H121" ca="1">G121/INDIRECT("EUR!$B$48")</f>
        <v>786979344.5607965</v>
      </c>
      <c r="I121" s="9">
        <v>2745</v>
      </c>
      <c r="J121" s="11">
        <v>28680</v>
      </c>
      <c r="K121" s="12">
        <v>58.62</v>
      </c>
      <c r="L121" s="13">
        <v>2.2000000000000002</v>
      </c>
      <c r="M121" s="10">
        <v>42</v>
      </c>
      <c r="N121" s="26">
        <f>LOG((D121+E121)/(F121+E121)+1,V$3)</f>
        <v>34.412400023527852</v>
      </c>
      <c r="O121" s="14">
        <f ca="1">LOG(I121*H121/J121^2,W$3)</f>
        <v>102.9754029267469</v>
      </c>
      <c r="P121" s="58">
        <f>LOG(K121/J121+1,X$3)</f>
        <v>79.464796280680972</v>
      </c>
      <c r="Q121" s="60">
        <f>LOG(L121*M121/J121+1,Y$3)</f>
        <v>182.73044247033695</v>
      </c>
      <c r="R121" s="14">
        <f ca="1">IF(AND(N121&gt;0,O121&gt;0),((N121-$V$6)*((V$8+W$8)/2/V$8)+(O121-$V$6)*((V$8+W$8)/2/W$8)+$V$6*2)/2,IF(N121&gt;0,(((N121-$V$6)*((V$8+W$8)/2/V$8)+$V$6*2)/2),IF(O121&gt;0,(((O121-$V$6)*((V$8+W$8)/2/W$8)+$V$6*2)/2),$V$6)))</f>
        <v>75.049788116183137</v>
      </c>
      <c r="S121" s="58">
        <f ca="1">(R121*2+(P121-$V$6)*((Z$8*2+X$8)/3/X$8)+$V$6)/3</f>
        <v>80.597226521533599</v>
      </c>
      <c r="T121" s="59">
        <f ca="1">(R121*2+(Q121-$V$6)*((Z$8*2+Y$8)/3/Y$8)+$V$6)/3</f>
        <v>93.597742707578448</v>
      </c>
      <c r="U121" s="60">
        <f ca="1">(S121+T121)/2</f>
        <v>87.097484614556024</v>
      </c>
    </row>
    <row r="122" spans="1:21">
      <c r="A122" s="72" t="s">
        <v>15</v>
      </c>
      <c r="B122" s="71" t="s">
        <v>86</v>
      </c>
      <c r="C122" s="17">
        <v>2023</v>
      </c>
      <c r="D122" s="20">
        <v>28900000</v>
      </c>
      <c r="E122" s="6">
        <v>148300000</v>
      </c>
      <c r="F122" s="6">
        <v>607800000</v>
      </c>
      <c r="G122" s="6">
        <v>1230000000</v>
      </c>
      <c r="H122" s="4" cm="1">
        <f t="array" aca="1" ref="H122" ca="1">G122/INDIRECT("EUR!$B$48")</f>
        <v>1433838829.5212262</v>
      </c>
      <c r="I122" s="9">
        <v>4525</v>
      </c>
      <c r="J122" s="11">
        <v>41490</v>
      </c>
      <c r="K122" s="12">
        <v>112.24</v>
      </c>
      <c r="L122" s="13">
        <v>2.2999999999999998</v>
      </c>
      <c r="M122" s="10">
        <v>36</v>
      </c>
      <c r="N122" s="26">
        <f>LOG((D122+E122)/(F122+E122)+1,V$3)</f>
        <v>36.084656327307187</v>
      </c>
      <c r="O122" s="14">
        <f ca="1">LOG(I122*H122/J122^2,W$3)</f>
        <v>107.70006512160448</v>
      </c>
      <c r="P122" s="58">
        <f>LOG(K122/J122+1,X$3)</f>
        <v>105.14025237255991</v>
      </c>
      <c r="Q122" s="60">
        <f>LOG(L122*M122/J122+1,Y$3)</f>
        <v>113.25845930284886</v>
      </c>
      <c r="R122" s="14">
        <f ca="1">IF(AND(N122&gt;0,O122&gt;0),((N122-$V$6)*((V$8+W$8)/2/V$8)+(O122-$V$6)*((V$8+W$8)/2/W$8)+$V$6*2)/2,IF(N122&gt;0,(((N122-$V$6)*((V$8+W$8)/2/V$8)+$V$6*2)/2),IF(O122&gt;0,(((O122-$V$6)*((V$8+W$8)/2/W$8)+$V$6*2)/2),$V$6)))</f>
        <v>78.766847101539454</v>
      </c>
      <c r="S122" s="58">
        <f ca="1">(R122*2+(P122-$V$6)*((Z$8*2+X$8)/3/X$8)+$V$6)/3</f>
        <v>86.537759473520154</v>
      </c>
      <c r="T122" s="59">
        <f ca="1">(R122*2+(Q122-$V$6)*((Z$8*2+Y$8)/3/Y$8)+$V$6)/3</f>
        <v>87.484229337830428</v>
      </c>
      <c r="U122" s="60">
        <f ca="1">(S122+T122)/2</f>
        <v>87.010994405675291</v>
      </c>
    </row>
    <row r="123" spans="1:21">
      <c r="A123" s="31" t="s">
        <v>26</v>
      </c>
      <c r="B123" s="29" t="s">
        <v>375</v>
      </c>
      <c r="C123" s="17">
        <v>2024</v>
      </c>
      <c r="D123" s="21" t="s">
        <v>307</v>
      </c>
      <c r="E123" s="7" t="s">
        <v>307</v>
      </c>
      <c r="F123" s="7" t="s">
        <v>307</v>
      </c>
      <c r="G123" s="8">
        <v>2228000000</v>
      </c>
      <c r="H123" s="4" cm="1">
        <f t="array" aca="1" ref="H123" ca="1">G123/INDIRECT("EUR!$B$125")</f>
        <v>194294847.48900944</v>
      </c>
      <c r="I123" s="9">
        <v>2000</v>
      </c>
      <c r="J123" s="11">
        <v>15000</v>
      </c>
      <c r="K123" s="12">
        <v>2.06</v>
      </c>
      <c r="N123" s="50">
        <f>$V$6</f>
        <v>100</v>
      </c>
      <c r="O123" s="14">
        <f ca="1">LOG(I123*H123/J123^2,W$3)</f>
        <v>97.493216161056651</v>
      </c>
      <c r="P123" s="58">
        <f>LOG(K123/J123+1,X$3)</f>
        <v>5.3443846211624262</v>
      </c>
      <c r="Q123" s="60">
        <f>LOG(L123*M123/J123+1,Y$3)</f>
        <v>0</v>
      </c>
      <c r="R123" s="14">
        <f ca="1">IF(AND(N123&gt;0,O123&gt;0),((N123-$V$6)*((V$8+W$8)/2/V$8)+(O123-$V$6)*((V$8+W$8)/2/W$8)+$V$6*2)/2,IF(N123&gt;0,(((N123-$V$6)*((V$8+W$8)/2/V$8)+$V$6*2)/2),IF(O123&gt;0,(((O123-$V$6)*((V$8+W$8)/2/W$8)+$V$6*2)/2),$V$6)))</f>
        <v>98.39117829681561</v>
      </c>
      <c r="S123" s="58">
        <f ca="1">(R123*2+(P123-$V$6)*((Z$8*2+X$8)/3/X$8)+$V$6)/3</f>
        <v>86.162558597928367</v>
      </c>
      <c r="T123" s="59">
        <f ca="1">(R123*2+(Q123-$V$6)*((Z$8*2+Y$8)/3/Y$8)+$V$6)/3</f>
        <v>86.560520520389559</v>
      </c>
      <c r="U123" s="60">
        <f ca="1">(S123+T123)/2</f>
        <v>86.361539559158956</v>
      </c>
    </row>
    <row r="124" spans="1:21">
      <c r="A124" s="31" t="s">
        <v>313</v>
      </c>
      <c r="B124" s="29" t="s">
        <v>314</v>
      </c>
      <c r="C124" s="17">
        <v>2022</v>
      </c>
      <c r="D124" s="21">
        <v>7500</v>
      </c>
      <c r="E124" s="7">
        <v>59146671</v>
      </c>
      <c r="F124" s="7"/>
      <c r="G124" s="7">
        <v>85680826</v>
      </c>
      <c r="H124" s="4">
        <f>G124</f>
        <v>85680826</v>
      </c>
      <c r="I124" s="9">
        <v>1377</v>
      </c>
      <c r="J124" s="11">
        <v>13039</v>
      </c>
      <c r="K124" s="12">
        <v>1.27</v>
      </c>
      <c r="N124" s="26">
        <f>LOG((D124+E124)/(F124+E124)+1,V$3)</f>
        <v>118.80267490877951</v>
      </c>
      <c r="O124" s="14">
        <f>LOG(I124*H124/J124^2,W$3)</f>
        <v>85.568082688347147</v>
      </c>
      <c r="P124" s="58">
        <f>LOG(K124/J124+1,X$3)</f>
        <v>3.7904419551610307</v>
      </c>
      <c r="Q124" s="60">
        <f>LOG(L124*M124/J124+1,Y$3)</f>
        <v>0</v>
      </c>
      <c r="R124" s="14">
        <f ca="1">IF(AND(N124&gt;0,O124&gt;0),((N124-$V$6)*((V$8+W$8)/2/V$8)+(O124-$V$6)*((V$8+W$8)/2/W$8)+$V$6*2)/2,IF(N124&gt;0,(((N124-$V$6)*((V$8+W$8)/2/V$8)+$V$6*2)/2),IF(O124&gt;0,(((O124-$V$6)*((V$8+W$8)/2/W$8)+$V$6*2)/2),$V$6)))</f>
        <v>98.437953376592233</v>
      </c>
      <c r="S124" s="58">
        <f ca="1">(R124*2+(P124-$V$6)*((Z$8*2+X$8)/3/X$8)+$V$6)/3</f>
        <v>85.984183230720419</v>
      </c>
      <c r="T124" s="59">
        <f ca="1">(R124*2+(Q124-$V$6)*((Z$8*2+Y$8)/3/Y$8)+$V$6)/3</f>
        <v>86.591703906907313</v>
      </c>
      <c r="U124" s="60">
        <f ca="1">(S124+T124)/2</f>
        <v>86.287943568813859</v>
      </c>
    </row>
    <row r="125" spans="1:21">
      <c r="A125" s="31" t="s">
        <v>321</v>
      </c>
      <c r="B125" s="29" t="s">
        <v>339</v>
      </c>
      <c r="C125" s="17">
        <v>2022</v>
      </c>
      <c r="D125" s="21">
        <v>110000</v>
      </c>
      <c r="E125" s="7">
        <v>389295000</v>
      </c>
      <c r="F125" s="7">
        <v>35900000</v>
      </c>
      <c r="G125" s="7">
        <v>542000000</v>
      </c>
      <c r="H125" s="4">
        <f>G125</f>
        <v>542000000</v>
      </c>
      <c r="I125" s="9">
        <v>3470</v>
      </c>
      <c r="J125" s="11">
        <v>54853</v>
      </c>
      <c r="K125" s="12">
        <v>51.54</v>
      </c>
      <c r="N125" s="26">
        <f>LOG((D125+E125)/(F125+E125)+1,V$3)</f>
        <v>111.42281880667959</v>
      </c>
      <c r="O125" s="14">
        <f>LOG(I125*H125/J125^2,W$3)</f>
        <v>84.200807573805463</v>
      </c>
      <c r="P125" s="58">
        <f>LOG(K125/J125+1,X$3)</f>
        <v>36.550358524560146</v>
      </c>
      <c r="Q125" s="60">
        <f>LOG(L125*M125/J125+1,Y$3)</f>
        <v>0</v>
      </c>
      <c r="R125" s="14">
        <f ca="1">IF(AND(N125&gt;0,O125&gt;0),((N125-$V$6)*((V$8+W$8)/2/V$8)+(O125-$V$6)*((V$8+W$8)/2/W$8)+$V$6*2)/2,IF(N125&gt;0,(((N125-$V$6)*((V$8+W$8)/2/V$8)+$V$6*2)/2),IF(O125&gt;0,(((O125-$V$6)*((V$8+W$8)/2/W$8)+$V$6*2)/2),$V$6)))</f>
        <v>94.538215320711032</v>
      </c>
      <c r="S125" s="58">
        <f ca="1">(R125*2+(P125-$V$6)*((Z$8*2+X$8)/3/X$8)+$V$6)/3</f>
        <v>87.802234683160506</v>
      </c>
      <c r="T125" s="59">
        <f ca="1">(R125*2+(Q125-$V$6)*((Z$8*2+Y$8)/3/Y$8)+$V$6)/3</f>
        <v>83.991878536319845</v>
      </c>
      <c r="U125" s="60">
        <f ca="1">(S125+T125)/2</f>
        <v>85.897056609740176</v>
      </c>
    </row>
    <row r="126" spans="1:21">
      <c r="A126" s="31" t="s">
        <v>26</v>
      </c>
      <c r="B126" s="29" t="s">
        <v>376</v>
      </c>
      <c r="C126" s="53">
        <v>2023</v>
      </c>
      <c r="D126" s="22">
        <v>355000</v>
      </c>
      <c r="E126" s="8">
        <v>1061841000</v>
      </c>
      <c r="F126" s="8">
        <v>91525000</v>
      </c>
      <c r="G126" s="8">
        <v>1378215000</v>
      </c>
      <c r="H126" s="4" cm="1">
        <f t="array" aca="1" ref="H126" ca="1">G126/INDIRECT("EUR!$B$125")</f>
        <v>120188542.74329674</v>
      </c>
      <c r="I126" s="9">
        <v>650</v>
      </c>
      <c r="J126" s="11">
        <v>9365</v>
      </c>
      <c r="K126" s="12">
        <v>1.22</v>
      </c>
      <c r="N126" s="57">
        <f>LOG((D126+E126)/(F126+E126)+1,V$3)</f>
        <v>111.88077525969776</v>
      </c>
      <c r="O126" s="14">
        <f ca="1">LOG(I126*H126/J126^2,W$3)</f>
        <v>88.833563500461963</v>
      </c>
      <c r="P126" s="58">
        <f>LOG(K126/J126+1,X$3)</f>
        <v>5.0696190537035797</v>
      </c>
      <c r="Q126" s="60">
        <f>LOG(L126*M126/J126+1,Y$3)</f>
        <v>0</v>
      </c>
      <c r="R126" s="14">
        <f ca="1">IF(AND(N126&gt;0,O126&gt;0),((N126-$V$6)*((V$8+W$8)/2/V$8)+(O126-$V$6)*((V$8+W$8)/2/W$8)+$V$6*2)/2,IF(N126&gt;0,(((N126-$V$6)*((V$8+W$8)/2/V$8)+$V$6*2)/2),IF(O126&gt;0,(((O126-$V$6)*((V$8+W$8)/2/W$8)+$V$6*2)/2),$V$6)))</f>
        <v>97.699003425296056</v>
      </c>
      <c r="S126" s="58">
        <f ca="1">(R126*2+(P126-$V$6)*((Z$8*2+X$8)/3/X$8)+$V$6)/3</f>
        <v>85.664054851968274</v>
      </c>
      <c r="T126" s="59">
        <f ca="1">(R126*2+(Q126-$V$6)*((Z$8*2+Y$8)/3/Y$8)+$V$6)/3</f>
        <v>86.099070606043185</v>
      </c>
      <c r="U126" s="60">
        <f ca="1">(S126+T126)/2</f>
        <v>85.881562729005736</v>
      </c>
    </row>
    <row r="127" spans="1:21">
      <c r="A127" s="72" t="s">
        <v>18</v>
      </c>
      <c r="B127" s="71" t="s">
        <v>23</v>
      </c>
      <c r="C127" s="49">
        <v>2022</v>
      </c>
      <c r="D127" s="21"/>
      <c r="E127" s="7">
        <v>196693950</v>
      </c>
      <c r="F127" s="7">
        <v>33135497</v>
      </c>
      <c r="G127" s="7">
        <v>291296473</v>
      </c>
      <c r="H127" s="4">
        <f>G127</f>
        <v>291296473</v>
      </c>
      <c r="I127" s="9">
        <v>1294.4680000000001</v>
      </c>
      <c r="J127" s="11">
        <v>19497</v>
      </c>
      <c r="K127" s="12">
        <v>1.74</v>
      </c>
      <c r="L127" s="13">
        <v>1.1000000000000001</v>
      </c>
      <c r="M127" s="10">
        <v>4</v>
      </c>
      <c r="N127" s="57">
        <f>LOG((D127+E127)/(F127+E127)+1,V$3)</f>
        <v>105.96956731334713</v>
      </c>
      <c r="O127" s="14">
        <f>LOG(I127*H127/J127^2,W$3)</f>
        <v>90.240864435991057</v>
      </c>
      <c r="P127" s="58">
        <f>LOG(K127/J127+1,X$3)</f>
        <v>3.4730708447131233</v>
      </c>
      <c r="Q127" s="60">
        <f>LOG(L127*M127/J127+1,Y$3)</f>
        <v>12.818955046162486</v>
      </c>
      <c r="R127" s="14">
        <f ca="1">IF(AND(N127&gt;0,O127&gt;0),((N127-$V$6)*((V$8+W$8)/2/V$8)+(O127-$V$6)*((V$8+W$8)/2/W$8)+$V$6*2)/2,IF(N127&gt;0,(((N127-$V$6)*((V$8+W$8)/2/V$8)+$V$6*2)/2),IF(O127&gt;0,(((O127-$V$6)*((V$8+W$8)/2/W$8)+$V$6*2)/2),$V$6)))</f>
        <v>96.181401382936301</v>
      </c>
      <c r="S127" s="58">
        <f ca="1">(R127*2+(P127-$V$6)*((Z$8*2+X$8)/3/X$8)+$V$6)/3</f>
        <v>84.43701578305938</v>
      </c>
      <c r="T127" s="59">
        <f ca="1">(R127*2+(Q127-$V$6)*((Z$8*2+Y$8)/3/Y$8)+$V$6)/3</f>
        <v>86.672647323463437</v>
      </c>
      <c r="U127" s="60">
        <f ca="1">(S127+T127)/2</f>
        <v>85.554831553261408</v>
      </c>
    </row>
    <row r="128" spans="1:21">
      <c r="A128" s="31" t="s">
        <v>14</v>
      </c>
      <c r="B128" s="29" t="s">
        <v>286</v>
      </c>
      <c r="C128" s="49">
        <v>2022</v>
      </c>
      <c r="D128" s="21"/>
      <c r="E128" s="7">
        <v>243288828.80000001</v>
      </c>
      <c r="F128" s="7">
        <v>47175453.299999997</v>
      </c>
      <c r="G128" s="7">
        <v>360460467.07999998</v>
      </c>
      <c r="H128" s="4">
        <f>G128</f>
        <v>360460467.07999998</v>
      </c>
      <c r="I128" s="9">
        <v>1355</v>
      </c>
      <c r="J128" s="11">
        <v>26339</v>
      </c>
      <c r="K128" s="12">
        <v>10.59</v>
      </c>
      <c r="L128" s="13">
        <v>1.3</v>
      </c>
      <c r="M128" s="10">
        <v>10</v>
      </c>
      <c r="N128" s="26">
        <f>LOG((D128+E128)/(F128+E128)+1,V$3)</f>
        <v>104.27685261127833</v>
      </c>
      <c r="O128" s="14">
        <f>LOG(I128*H128/J128^2,W$3)</f>
        <v>85.756887610155232</v>
      </c>
      <c r="P128" s="58">
        <f>LOG(K128/J128+1,X$3)</f>
        <v>15.644473400609771</v>
      </c>
      <c r="Q128" s="60">
        <f>LOG(L128*M128/J128+1,Y$3)</f>
        <v>28.031972332832517</v>
      </c>
      <c r="R128" s="14">
        <f ca="1">IF(AND(N128&gt;0,O128&gt;0),((N128-$V$6)*((V$8+W$8)/2/V$8)+(O128-$V$6)*((V$8+W$8)/2/W$8)+$V$6*2)/2,IF(N128&gt;0,(((N128-$V$6)*((V$8+W$8)/2/V$8)+$V$6*2)/2),IF(O128&gt;0,(((O128-$V$6)*((V$8+W$8)/2/W$8)+$V$6*2)/2),$V$6)))</f>
        <v>92.610432945684039</v>
      </c>
      <c r="S128" s="58">
        <f ca="1">(R128*2+(P128-$V$6)*((Z$8*2+X$8)/3/X$8)+$V$6)/3</f>
        <v>83.697758869991333</v>
      </c>
      <c r="T128" s="59">
        <f ca="1">(R128*2+(Q128-$V$6)*((Z$8*2+Y$8)/3/Y$8)+$V$6)/3</f>
        <v>86.17338515255544</v>
      </c>
      <c r="U128" s="60">
        <f ca="1">(S128+T128)/2</f>
        <v>84.935572011273393</v>
      </c>
    </row>
    <row r="129" spans="1:21">
      <c r="A129" s="72" t="s">
        <v>14</v>
      </c>
      <c r="B129" s="71" t="s">
        <v>83</v>
      </c>
      <c r="C129" s="17">
        <v>2022</v>
      </c>
      <c r="D129" s="21"/>
      <c r="E129" s="7">
        <v>318235849.14999998</v>
      </c>
      <c r="F129" s="7">
        <v>86177594.299999997</v>
      </c>
      <c r="G129" s="7">
        <v>582806127.85000002</v>
      </c>
      <c r="H129" s="4">
        <f>G129</f>
        <v>582806127.85000002</v>
      </c>
      <c r="I129" s="9">
        <v>1627</v>
      </c>
      <c r="J129" s="11">
        <v>47959</v>
      </c>
      <c r="K129" s="12">
        <v>18.43</v>
      </c>
      <c r="L129" s="13">
        <v>2.1</v>
      </c>
      <c r="M129" s="10">
        <v>38</v>
      </c>
      <c r="N129" s="26">
        <f>LOG((D129+E129)/(F129+E129)+1,V$3)</f>
        <v>99.483948230187679</v>
      </c>
      <c r="O129" s="14">
        <f>LOG(I129*H129/J129^2,W$3)</f>
        <v>78.75723070753449</v>
      </c>
      <c r="P129" s="58">
        <f>LOG(K129/J129+1,X$3)</f>
        <v>14.952828318439144</v>
      </c>
      <c r="Q129" s="60">
        <f>LOG(L129*M129/J129+1,Y$3)</f>
        <v>94.447060695291327</v>
      </c>
      <c r="R129" s="14">
        <f ca="1">IF(AND(N129&gt;0,O129&gt;0),((N129-$V$6)*((V$8+W$8)/2/V$8)+(O129-$V$6)*((V$8+W$8)/2/W$8)+$V$6*2)/2,IF(N129&gt;0,(((N129-$V$6)*((V$8+W$8)/2/V$8)+$V$6*2)/2),IF(O129&gt;0,(((O129-$V$6)*((V$8+W$8)/2/W$8)+$V$6*2)/2),$V$6)))</f>
        <v>86.155326933892539</v>
      </c>
      <c r="S129" s="58">
        <f ca="1">(R129*2+(P129-$V$6)*((Z$8*2+X$8)/3/X$8)+$V$6)/3</f>
        <v>79.301082256511521</v>
      </c>
      <c r="T129" s="59">
        <f ca="1">(R129*2+(Q129-$V$6)*((Z$8*2+Y$8)/3/Y$8)+$V$6)/3</f>
        <v>90.083489746022678</v>
      </c>
      <c r="U129" s="60">
        <f ca="1">(S129+T129)/2</f>
        <v>84.692286001267092</v>
      </c>
    </row>
    <row r="130" spans="1:21">
      <c r="A130" s="31" t="s">
        <v>321</v>
      </c>
      <c r="B130" s="29" t="s">
        <v>341</v>
      </c>
      <c r="C130" s="17">
        <v>2023</v>
      </c>
      <c r="D130" s="21"/>
      <c r="E130" s="7">
        <v>360000000</v>
      </c>
      <c r="F130" s="7">
        <v>74000000</v>
      </c>
      <c r="G130" s="7">
        <v>636000000</v>
      </c>
      <c r="H130" s="4">
        <f>G130</f>
        <v>636000000</v>
      </c>
      <c r="I130" s="9">
        <v>3260</v>
      </c>
      <c r="J130" s="11">
        <v>52000</v>
      </c>
      <c r="K130" s="12">
        <v>41.5</v>
      </c>
      <c r="N130" s="26">
        <f>LOG((D130+E130)/(F130+E130)+1,V$3)</f>
        <v>103.52040539726744</v>
      </c>
      <c r="O130" s="14">
        <f>LOG(I130*H130/J130^2,W$3)</f>
        <v>86.873259362147081</v>
      </c>
      <c r="P130" s="58">
        <f>LOG(K130/J130+1,X$3)</f>
        <v>31.047245417387686</v>
      </c>
      <c r="Q130" s="60">
        <f>LOG(L130*M130/J130+1,Y$3)</f>
        <v>0</v>
      </c>
      <c r="R130" s="14">
        <f ca="1">IF(AND(N130&gt;0,O130&gt;0),((N130-$V$6)*((V$8+W$8)/2/V$8)+(O130-$V$6)*((V$8+W$8)/2/W$8)+$V$6*2)/2,IF(N130&gt;0,(((N130-$V$6)*((V$8+W$8)/2/V$8)+$V$6*2)/2),IF(O130&gt;0,(((O130-$V$6)*((V$8+W$8)/2/W$8)+$V$6*2)/2),$V$6)))</f>
        <v>93.017121673352932</v>
      </c>
      <c r="S130" s="58">
        <f ca="1">(R130*2+(P130-$V$6)*((Z$8*2+X$8)/3/X$8)+$V$6)/3</f>
        <v>86.046043504124327</v>
      </c>
      <c r="T130" s="59">
        <f ca="1">(R130*2+(Q130-$V$6)*((Z$8*2+Y$8)/3/Y$8)+$V$6)/3</f>
        <v>82.977816104747774</v>
      </c>
      <c r="U130" s="60">
        <f ca="1">(S130+T130)/2</f>
        <v>84.511929804436051</v>
      </c>
    </row>
    <row r="131" spans="1:21">
      <c r="A131" s="31" t="s">
        <v>321</v>
      </c>
      <c r="B131" s="29" t="s">
        <v>332</v>
      </c>
      <c r="C131" s="52">
        <v>2022</v>
      </c>
      <c r="D131" s="21"/>
      <c r="E131" s="7">
        <v>112390000</v>
      </c>
      <c r="F131" s="7"/>
      <c r="G131" s="7">
        <v>149000000</v>
      </c>
      <c r="H131" s="4">
        <f>G131</f>
        <v>149000000</v>
      </c>
      <c r="I131" s="9">
        <v>910</v>
      </c>
      <c r="J131" s="11">
        <v>20337</v>
      </c>
      <c r="K131" s="12">
        <v>5.86</v>
      </c>
      <c r="L131" s="13">
        <v>1.3</v>
      </c>
      <c r="M131" s="10">
        <v>8</v>
      </c>
      <c r="N131" s="26">
        <f>LOG((D131+E131)/(F131+E131)+1,V$3)</f>
        <v>118.79180944593006</v>
      </c>
      <c r="O131" s="14">
        <f>LOG(I131*H131/J131^2,W$3)</f>
        <v>75.760208845315248</v>
      </c>
      <c r="P131" s="58">
        <f>LOG(K131/J131+1,X$3)</f>
        <v>11.212429599241721</v>
      </c>
      <c r="Q131" s="60">
        <f>LOG(L131*M131/J131+1,Y$3)</f>
        <v>29.043715161418604</v>
      </c>
      <c r="R131" s="14">
        <f ca="1">IF(AND(N131&gt;0,O131&gt;0),((N131-$V$6)*((V$8+W$8)/2/V$8)+(O131-$V$6)*((V$8+W$8)/2/W$8)+$V$6*2)/2,IF(N131&gt;0,(((N131-$V$6)*((V$8+W$8)/2/V$8)+$V$6*2)/2),IF(O131&gt;0,(((O131-$V$6)*((V$8+W$8)/2/W$8)+$V$6*2)/2),$V$6)))</f>
        <v>92.138936106493105</v>
      </c>
      <c r="S131" s="58">
        <f ca="1">(R131*2+(P131-$V$6)*((Z$8*2+X$8)/3/X$8)+$V$6)/3</f>
        <v>82.785739198985752</v>
      </c>
      <c r="T131" s="59">
        <f ca="1">(R131*2+(Q131-$V$6)*((Z$8*2+Y$8)/3/Y$8)+$V$6)/3</f>
        <v>85.984175470791271</v>
      </c>
      <c r="U131" s="60">
        <f ca="1">(S131+T131)/2</f>
        <v>84.384957334888512</v>
      </c>
    </row>
    <row r="132" spans="1:21">
      <c r="A132" s="72" t="s">
        <v>15</v>
      </c>
      <c r="B132" s="71" t="s">
        <v>88</v>
      </c>
      <c r="C132" s="52">
        <v>2023</v>
      </c>
      <c r="D132" s="20">
        <v>4000000</v>
      </c>
      <c r="E132" s="6">
        <v>74400000</v>
      </c>
      <c r="F132" s="6">
        <v>453800000</v>
      </c>
      <c r="G132" s="6">
        <v>839400000</v>
      </c>
      <c r="H132" s="4" cm="1">
        <f t="array" aca="1" ref="H132" ca="1">G132/INDIRECT("EUR!$B$48")</f>
        <v>978507571.95131481</v>
      </c>
      <c r="I132" s="9">
        <v>2745</v>
      </c>
      <c r="J132" s="11">
        <v>28825</v>
      </c>
      <c r="K132" s="12">
        <v>58.98</v>
      </c>
      <c r="L132" s="13">
        <v>2.4</v>
      </c>
      <c r="M132" s="10">
        <v>35</v>
      </c>
      <c r="N132" s="26">
        <f>LOG((D132+E132)/(F132+E132)+1,V$3)</f>
        <v>23.718114803275611</v>
      </c>
      <c r="O132" s="14">
        <f ca="1">LOG(I132*H132/J132^2,W$3)</f>
        <v>105.69244019577742</v>
      </c>
      <c r="P132" s="58">
        <f>LOG(K132/J132+1,X$3)</f>
        <v>79.550530644801938</v>
      </c>
      <c r="Q132" s="60">
        <f>LOG(L132*M132/J132+1,Y$3)</f>
        <v>165.30830783883235</v>
      </c>
      <c r="R132" s="14">
        <f ca="1">IF(AND(N132&gt;0,O132&gt;0),((N132-$V$6)*((V$8+W$8)/2/V$8)+(O132-$V$6)*((V$8+W$8)/2/W$8)+$V$6*2)/2,IF(N132&gt;0,(((N132-$V$6)*((V$8+W$8)/2/V$8)+$V$6*2)/2),IF(O132&gt;0,(((O132-$V$6)*((V$8+W$8)/2/W$8)+$V$6*2)/2),$V$6)))</f>
        <v>72.413966472680045</v>
      </c>
      <c r="S132" s="58">
        <f ca="1">(R132*2+(P132-$V$6)*((Z$8*2+X$8)/3/X$8)+$V$6)/3</f>
        <v>78.851573900370241</v>
      </c>
      <c r="T132" s="59">
        <f ca="1">(R132*2+(Q132-$V$6)*((Z$8*2+Y$8)/3/Y$8)+$V$6)/3</f>
        <v>89.685944791938311</v>
      </c>
      <c r="U132" s="60">
        <f ca="1">(S132+T132)/2</f>
        <v>84.268759346154269</v>
      </c>
    </row>
    <row r="133" spans="1:21">
      <c r="A133" s="31" t="s">
        <v>17</v>
      </c>
      <c r="B133" s="29" t="s">
        <v>300</v>
      </c>
      <c r="C133" s="17">
        <v>2022</v>
      </c>
      <c r="D133" s="19"/>
      <c r="E133" s="5">
        <v>18592397.989999998</v>
      </c>
      <c r="F133" s="5">
        <v>15175788.51</v>
      </c>
      <c r="G133" s="5">
        <v>140372577.91</v>
      </c>
      <c r="H133" s="4" cm="1">
        <f t="array" aca="1" ref="H133" ca="1">G133/INDIRECT("EUR!$B$30")</f>
        <v>142879542.36025298</v>
      </c>
      <c r="I133" s="9">
        <v>933</v>
      </c>
      <c r="J133" s="11">
        <v>6010</v>
      </c>
      <c r="K133" s="12">
        <v>1.77</v>
      </c>
      <c r="N133" s="26">
        <f>LOG((D133+E133)/(F133+E133)+1,V$3)</f>
        <v>75.173417023614263</v>
      </c>
      <c r="O133" s="14">
        <f ca="1">LOG(I133*H133/J133^2,W$3)</f>
        <v>107.42513153619514</v>
      </c>
      <c r="P133" s="58">
        <f>LOG(K133/J133+1,X$3)</f>
        <v>11.460047415256383</v>
      </c>
      <c r="Q133" s="60">
        <f>LOG(L133*M133/J133+1,Y$3)</f>
        <v>0</v>
      </c>
      <c r="R133" s="14">
        <f ca="1">IF(AND(N133&gt;0,O133&gt;0),((N133-$V$6)*((V$8+W$8)/2/V$8)+(O133-$V$6)*((V$8+W$8)/2/W$8)+$V$6*2)/2,IF(N133&gt;0,(((N133-$V$6)*((V$8+W$8)/2/V$8)+$V$6*2)/2),IF(O133&gt;0,(((O133-$V$6)*((V$8+W$8)/2/W$8)+$V$6*2)/2),$V$6)))</f>
        <v>94.598238130594922</v>
      </c>
      <c r="S133" s="58">
        <f ca="1">(R133*2+(P133-$V$6)*((Z$8*2+X$8)/3/X$8)+$V$6)/3</f>
        <v>84.458666671595765</v>
      </c>
      <c r="T133" s="59">
        <f ca="1">(R133*2+(Q133-$V$6)*((Z$8*2+Y$8)/3/Y$8)+$V$6)/3</f>
        <v>84.031893742909105</v>
      </c>
      <c r="U133" s="60">
        <f ca="1">(S133+T133)/2</f>
        <v>84.245280207252435</v>
      </c>
    </row>
    <row r="134" spans="1:21">
      <c r="A134" s="72" t="s">
        <v>15</v>
      </c>
      <c r="B134" s="71" t="s">
        <v>5</v>
      </c>
      <c r="C134" s="17">
        <v>2023</v>
      </c>
      <c r="D134" s="20">
        <v>2099000</v>
      </c>
      <c r="E134" s="6">
        <v>48390000</v>
      </c>
      <c r="F134" s="6">
        <v>150726000</v>
      </c>
      <c r="G134" s="6">
        <v>316331000</v>
      </c>
      <c r="H134" s="4" cm="1">
        <f t="array" aca="1" ref="H134" ca="1">G134/INDIRECT("EUR!$B$48")</f>
        <v>368754203.88721871</v>
      </c>
      <c r="I134" s="9">
        <v>1300</v>
      </c>
      <c r="J134" s="11">
        <v>15575</v>
      </c>
      <c r="K134" s="12">
        <v>18.079999999999998</v>
      </c>
      <c r="L134" s="13">
        <v>1.9</v>
      </c>
      <c r="M134" s="10">
        <v>26</v>
      </c>
      <c r="N134" s="26">
        <f>LOG((D134+E134)/(F134+E134)+1,V$3)</f>
        <v>38.730605993992235</v>
      </c>
      <c r="O134" s="14">
        <f ca="1">LOG(I134*H134/J134^2,W$3)</f>
        <v>99.25543930952557</v>
      </c>
      <c r="P134" s="58">
        <f>LOG(K134/J134+1,X$3)</f>
        <v>45.151271479769669</v>
      </c>
      <c r="Q134" s="60">
        <f>LOG(L134*M134/J134+1,Y$3)</f>
        <v>179.89860902721011</v>
      </c>
      <c r="R134" s="14">
        <f ca="1">IF(AND(N134&gt;0,O134&gt;0),((N134-$V$6)*((V$8+W$8)/2/V$8)+(O134-$V$6)*((V$8+W$8)/2/W$8)+$V$6*2)/2,IF(N134&gt;0,(((N134-$V$6)*((V$8+W$8)/2/V$8)+$V$6*2)/2),IF(O134&gt;0,(((O134-$V$6)*((V$8+W$8)/2/W$8)+$V$6*2)/2),$V$6)))</f>
        <v>74.43077817162083</v>
      </c>
      <c r="S134" s="58">
        <f ca="1">(R134*2+(P134-$V$6)*((Z$8*2+X$8)/3/X$8)+$V$6)/3</f>
        <v>75.557162748959243</v>
      </c>
      <c r="T134" s="59">
        <f ca="1">(R134*2+(Q134-$V$6)*((Z$8*2+Y$8)/3/Y$8)+$V$6)/3</f>
        <v>92.834858504071846</v>
      </c>
      <c r="U134" s="60">
        <f ca="1">(S134+T134)/2</f>
        <v>84.196010626515545</v>
      </c>
    </row>
    <row r="135" spans="1:21">
      <c r="A135" s="31" t="s">
        <v>351</v>
      </c>
      <c r="B135" s="29" t="s">
        <v>361</v>
      </c>
      <c r="C135" s="17">
        <v>2023</v>
      </c>
      <c r="D135" s="54" t="s">
        <v>307</v>
      </c>
      <c r="E135" s="55">
        <v>2364402000</v>
      </c>
      <c r="F135" s="55" t="s">
        <v>307</v>
      </c>
      <c r="G135" s="55">
        <v>2734859000</v>
      </c>
      <c r="H135" s="4" cm="1">
        <f t="array" aca="1" ref="H135" ca="1">G135/INDIRECT("EUR!$B$105")</f>
        <v>235825346.76305047</v>
      </c>
      <c r="I135" s="9">
        <v>1380</v>
      </c>
      <c r="J135" s="11">
        <v>16483</v>
      </c>
      <c r="K135" s="12">
        <v>1.1299999999999999</v>
      </c>
      <c r="N135" s="50">
        <f>$V$6</f>
        <v>100</v>
      </c>
      <c r="O135" s="14">
        <f ca="1">LOG(I135*H135/J135^2,W$3)</f>
        <v>92.707508379220641</v>
      </c>
      <c r="P135" s="58">
        <f>LOG(K135/J135+1,X$3)</f>
        <v>2.6679572279397812</v>
      </c>
      <c r="Q135" s="60">
        <f>LOG(L135*M135/J135+1,Y$3)</f>
        <v>0</v>
      </c>
      <c r="R135" s="14">
        <f ca="1">IF(AND(N135&gt;0,O135&gt;0),((N135-$V$6)*((V$8+W$8)/2/V$8)+(O135-$V$6)*((V$8+W$8)/2/W$8)+$V$6*2)/2,IF(N135&gt;0,(((N135-$V$6)*((V$8+W$8)/2/V$8)+$V$6*2)/2),IF(O135&gt;0,(((O135-$V$6)*((V$8+W$8)/2/W$8)+$V$6*2)/2),$V$6)))</f>
        <v>95.319772448052191</v>
      </c>
      <c r="S135" s="58">
        <f ca="1">(R135*2+(P135-$V$6)*((Z$8*2+X$8)/3/X$8)+$V$6)/3</f>
        <v>83.754021955716439</v>
      </c>
      <c r="T135" s="59">
        <f ca="1">(R135*2+(Q135-$V$6)*((Z$8*2+Y$8)/3/Y$8)+$V$6)/3</f>
        <v>84.512916621213947</v>
      </c>
      <c r="U135" s="60">
        <f ca="1">(S135+T135)/2</f>
        <v>84.133469288465193</v>
      </c>
    </row>
    <row r="136" spans="1:21">
      <c r="A136" s="31" t="s">
        <v>321</v>
      </c>
      <c r="B136" s="29" t="s">
        <v>340</v>
      </c>
      <c r="C136" s="17">
        <v>2022</v>
      </c>
      <c r="D136" s="21">
        <v>224251</v>
      </c>
      <c r="E136" s="7">
        <v>537089628</v>
      </c>
      <c r="F136" s="7">
        <v>58723763</v>
      </c>
      <c r="G136" s="7">
        <v>858966842</v>
      </c>
      <c r="H136" s="4">
        <f>G136</f>
        <v>858966842</v>
      </c>
      <c r="I136" s="9">
        <v>4294</v>
      </c>
      <c r="J136" s="11">
        <v>80000</v>
      </c>
      <c r="K136" s="12">
        <v>44.53</v>
      </c>
      <c r="N136" s="26">
        <f>LOG((D136+E136)/(F136+E136)+1,V$3)</f>
        <v>110.16484606942937</v>
      </c>
      <c r="O136" s="14">
        <f>LOG(I136*H136/J136^2,W$3)</f>
        <v>83.138647679152896</v>
      </c>
      <c r="P136" s="58">
        <f>LOG(K136/J136+1,X$3)</f>
        <v>21.656757357766899</v>
      </c>
      <c r="Q136" s="60">
        <f>LOG(L136*M136/J136+1,Y$3)</f>
        <v>0</v>
      </c>
      <c r="R136" s="14">
        <f ca="1">IF(AND(N136&gt;0,O136&gt;0),((N136-$V$6)*((V$8+W$8)/2/V$8)+(O136-$V$6)*((V$8+W$8)/2/W$8)+$V$6*2)/2,IF(N136&gt;0,(((N136-$V$6)*((V$8+W$8)/2/V$8)+$V$6*2)/2),IF(O136&gt;0,(((O136-$V$6)*((V$8+W$8)/2/W$8)+$V$6*2)/2),$V$6)))</f>
        <v>93.341362956079735</v>
      </c>
      <c r="S136" s="58">
        <f ca="1">(R136*2+(P136-$V$6)*((Z$8*2+X$8)/3/X$8)+$V$6)/3</f>
        <v>84.995839120901664</v>
      </c>
      <c r="T136" s="59">
        <f ca="1">(R136*2+(Q136-$V$6)*((Z$8*2+Y$8)/3/Y$8)+$V$6)/3</f>
        <v>83.193976959898976</v>
      </c>
      <c r="U136" s="60">
        <f ca="1">(S136+T136)/2</f>
        <v>84.094908040400327</v>
      </c>
    </row>
    <row r="137" spans="1:21">
      <c r="A137" s="31" t="s">
        <v>321</v>
      </c>
      <c r="B137" s="29" t="s">
        <v>345</v>
      </c>
      <c r="C137" s="52">
        <v>2021</v>
      </c>
      <c r="D137" s="21">
        <v>367766.73</v>
      </c>
      <c r="E137" s="7">
        <v>550786107.89999998</v>
      </c>
      <c r="F137" s="7">
        <v>65447233.75</v>
      </c>
      <c r="G137" s="7">
        <v>654174746.38999999</v>
      </c>
      <c r="H137" s="4">
        <f>G137</f>
        <v>654174746.38999999</v>
      </c>
      <c r="I137" s="9">
        <v>4000</v>
      </c>
      <c r="J137" s="11">
        <v>62000</v>
      </c>
      <c r="K137" s="12">
        <v>16.8</v>
      </c>
      <c r="N137" s="26">
        <f>LOG((D137+E137)/(F137+E137)+1,V$3)</f>
        <v>109.49451234555066</v>
      </c>
      <c r="O137" s="14">
        <f>LOG(I137*H137/J137^2,W$3)</f>
        <v>85.316358337144521</v>
      </c>
      <c r="P137" s="58">
        <f>LOG(K137/J137+1,X$3)</f>
        <v>10.544119593173507</v>
      </c>
      <c r="Q137" s="60">
        <f>LOG(L137*M137/J137+1,Y$3)</f>
        <v>0</v>
      </c>
      <c r="R137" s="14">
        <f ca="1">IF(AND(N137&gt;0,O137&gt;0),((N137-$V$6)*((V$8+W$8)/2/V$8)+(O137-$V$6)*((V$8+W$8)/2/W$8)+$V$6*2)/2,IF(N137&gt;0,(((N137-$V$6)*((V$8+W$8)/2/V$8)+$V$6*2)/2),IF(O137&gt;0,(((O137-$V$6)*((V$8+W$8)/2/W$8)+$V$6*2)/2),$V$6)))</f>
        <v>94.464471035962234</v>
      </c>
      <c r="S137" s="58">
        <f ca="1">(R137*2+(P137-$V$6)*((Z$8*2+X$8)/3/X$8)+$V$6)/3</f>
        <v>84.245970091963656</v>
      </c>
      <c r="T137" s="59">
        <f ca="1">(R137*2+(Q137-$V$6)*((Z$8*2+Y$8)/3/Y$8)+$V$6)/3</f>
        <v>83.942715679820637</v>
      </c>
      <c r="U137" s="60">
        <f ca="1">(S137+T137)/2</f>
        <v>84.094342885892146</v>
      </c>
    </row>
    <row r="138" spans="1:21">
      <c r="A138" s="31" t="s">
        <v>321</v>
      </c>
      <c r="B138" s="29" t="s">
        <v>323</v>
      </c>
      <c r="C138" s="17">
        <v>2022</v>
      </c>
      <c r="D138" s="21"/>
      <c r="E138" s="7">
        <v>15300000</v>
      </c>
      <c r="F138" s="7">
        <v>7700000</v>
      </c>
      <c r="G138" s="7">
        <v>38100000</v>
      </c>
      <c r="H138" s="4">
        <f>G138</f>
        <v>38100000</v>
      </c>
      <c r="I138" s="9">
        <v>250</v>
      </c>
      <c r="J138" s="11">
        <v>3000</v>
      </c>
      <c r="K138" s="12">
        <v>4.8499999999999996</v>
      </c>
      <c r="N138" s="26">
        <f>LOG((D138+E138)/(F138+E138)+1,V$3)</f>
        <v>87.396385203609285</v>
      </c>
      <c r="O138" s="14">
        <f>LOG(I138*H138/J138^2,W$3)</f>
        <v>91.088059403761903</v>
      </c>
      <c r="P138" s="58">
        <f>LOG(K138/J138+1,X$3)</f>
        <v>62.866781876004218</v>
      </c>
      <c r="Q138" s="60">
        <f>LOG(L138*M138/J138+1,Y$3)</f>
        <v>0</v>
      </c>
      <c r="R138" s="14">
        <f ca="1">IF(AND(N138&gt;0,O138&gt;0),((N138-$V$6)*((V$8+W$8)/2/V$8)+(O138-$V$6)*((V$8+W$8)/2/W$8)+$V$6*2)/2,IF(N138&gt;0,(((N138-$V$6)*((V$8+W$8)/2/V$8)+$V$6*2)/2),IF(O138&gt;0,(((O138-$V$6)*((V$8+W$8)/2/W$8)+$V$6*2)/2),$V$6)))</f>
        <v>89.118930639675398</v>
      </c>
      <c r="S138" s="58">
        <f ca="1">(R138*2+(P138-$V$6)*((Z$8*2+X$8)/3/X$8)+$V$6)/3</f>
        <v>87.738310246195852</v>
      </c>
      <c r="T138" s="59">
        <f ca="1">(R138*2+(Q138-$V$6)*((Z$8*2+Y$8)/3/Y$8)+$V$6)/3</f>
        <v>80.379022082296089</v>
      </c>
      <c r="U138" s="60">
        <f ca="1">(S138+T138)/2</f>
        <v>84.058666164245977</v>
      </c>
    </row>
    <row r="139" spans="1:21">
      <c r="A139" s="31" t="s">
        <v>14</v>
      </c>
      <c r="B139" s="29" t="s">
        <v>280</v>
      </c>
      <c r="C139" s="53">
        <v>2022</v>
      </c>
      <c r="D139" s="21"/>
      <c r="E139" s="7">
        <v>212140470</v>
      </c>
      <c r="F139" s="7">
        <v>32808958</v>
      </c>
      <c r="G139" s="7">
        <v>330933638</v>
      </c>
      <c r="H139" s="4">
        <f>G139</f>
        <v>330933638</v>
      </c>
      <c r="I139" s="9">
        <v>1310</v>
      </c>
      <c r="J139" s="11">
        <v>29362</v>
      </c>
      <c r="K139" s="12">
        <v>22.73</v>
      </c>
      <c r="N139" s="26">
        <f>LOG((D139+E139)/(F139+E139)+1,V$3)</f>
        <v>106.91191718395888</v>
      </c>
      <c r="O139" s="14">
        <f>LOG(I139*H139/J139^2,W$3)</f>
        <v>81.355281498349655</v>
      </c>
      <c r="P139" s="58">
        <f>LOG(K139/J139+1,X$3)</f>
        <v>30.116002157570691</v>
      </c>
      <c r="Q139" s="60">
        <f>LOG(L139*M139/J139+1,Y$3)</f>
        <v>0</v>
      </c>
      <c r="R139" s="14">
        <f ca="1">IF(AND(N139&gt;0,O139&gt;0),((N139-$V$6)*((V$8+W$8)/2/V$8)+(O139-$V$6)*((V$8+W$8)/2/W$8)+$V$6*2)/2,IF(N139&gt;0,(((N139-$V$6)*((V$8+W$8)/2/V$8)+$V$6*2)/2),IF(O139&gt;0,(((O139-$V$6)*((V$8+W$8)/2/W$8)+$V$6*2)/2),$V$6)))</f>
        <v>90.864664460902418</v>
      </c>
      <c r="S139" s="58">
        <f ca="1">(R139*2+(P139-$V$6)*((Z$8*2+X$8)/3/X$8)+$V$6)/3</f>
        <v>84.485488131364704</v>
      </c>
      <c r="T139" s="59">
        <f ca="1">(R139*2+(Q139-$V$6)*((Z$8*2+Y$8)/3/Y$8)+$V$6)/3</f>
        <v>81.54284462978076</v>
      </c>
      <c r="U139" s="60">
        <f ca="1">(S139+T139)/2</f>
        <v>83.014166380572732</v>
      </c>
    </row>
    <row r="140" spans="1:21">
      <c r="A140" s="31" t="s">
        <v>321</v>
      </c>
      <c r="B140" s="29" t="s">
        <v>342</v>
      </c>
      <c r="C140" s="17">
        <v>2022</v>
      </c>
      <c r="D140" s="21">
        <v>77400</v>
      </c>
      <c r="E140" s="7">
        <v>381658459.5</v>
      </c>
      <c r="F140" s="7">
        <v>51233829.789999999</v>
      </c>
      <c r="G140" s="7">
        <v>460271864.72000003</v>
      </c>
      <c r="H140" s="4">
        <f>G140</f>
        <v>460271864.72000003</v>
      </c>
      <c r="I140" s="9">
        <v>2736.1</v>
      </c>
      <c r="J140" s="11">
        <v>51857</v>
      </c>
      <c r="K140" s="12">
        <v>39.56</v>
      </c>
      <c r="N140" s="26">
        <f>LOG((D140+E140)/(F140+E140)+1,V$3)</f>
        <v>108.35399639667918</v>
      </c>
      <c r="O140" s="14">
        <f>LOG(I140*H140/J140^2,W$3)</f>
        <v>80.424431348669358</v>
      </c>
      <c r="P140" s="58">
        <f>LOG(K140/J140+1,X$3)</f>
        <v>29.678015450982436</v>
      </c>
      <c r="Q140" s="60">
        <f>LOG(L140*M140/J140+1,Y$3)</f>
        <v>0</v>
      </c>
      <c r="R140" s="14">
        <f ca="1">IF(AND(N140&gt;0,O140&gt;0),((N140-$V$6)*((V$8+W$8)/2/V$8)+(O140-$V$6)*((V$8+W$8)/2/W$8)+$V$6*2)/2,IF(N140&gt;0,(((N140-$V$6)*((V$8+W$8)/2/V$8)+$V$6*2)/2),IF(O140&gt;0,(((O140-$V$6)*((V$8+W$8)/2/W$8)+$V$6*2)/2),$V$6)))</f>
        <v>90.857824827210777</v>
      </c>
      <c r="S140" s="58">
        <f ca="1">(R140*2+(P140-$V$6)*((Z$8*2+X$8)/3/X$8)+$V$6)/3</f>
        <v>84.421863166544753</v>
      </c>
      <c r="T140" s="59">
        <f ca="1">(R140*2+(Q140-$V$6)*((Z$8*2+Y$8)/3/Y$8)+$V$6)/3</f>
        <v>81.538284873986342</v>
      </c>
      <c r="U140" s="60">
        <f ca="1">(S140+T140)/2</f>
        <v>82.980074020265548</v>
      </c>
    </row>
    <row r="141" spans="1:21">
      <c r="A141" s="72" t="s">
        <v>15</v>
      </c>
      <c r="B141" s="71" t="s">
        <v>89</v>
      </c>
      <c r="C141" s="17">
        <v>2023</v>
      </c>
      <c r="D141" s="20">
        <v>9000000</v>
      </c>
      <c r="E141" s="6">
        <v>113000000</v>
      </c>
      <c r="F141" s="6">
        <v>445000000</v>
      </c>
      <c r="G141" s="6">
        <v>929000000</v>
      </c>
      <c r="H141" s="4" cm="1">
        <f t="array" aca="1" ref="H141" ca="1">G141/INDIRECT("EUR!$B$48")</f>
        <v>1082956319.2074952</v>
      </c>
      <c r="I141" s="9">
        <v>3665</v>
      </c>
      <c r="J141" s="11">
        <v>37990</v>
      </c>
      <c r="K141" s="12">
        <v>72.36</v>
      </c>
      <c r="L141" s="13">
        <v>2.1</v>
      </c>
      <c r="M141" s="10">
        <v>38</v>
      </c>
      <c r="N141" s="26">
        <f>LOG((D141+E141)/(F141+E141)+1,V$3)</f>
        <v>33.887694851569066</v>
      </c>
      <c r="O141" s="14">
        <f ca="1">LOG(I141*H141/J141^2,W$3)</f>
        <v>103.57768136982803</v>
      </c>
      <c r="P141" s="58">
        <f>LOG(K141/J141+1,X$3)</f>
        <v>74.057245324324043</v>
      </c>
      <c r="Q141" s="60">
        <f>LOG(L141*M141/J141+1,Y$3)</f>
        <v>119.20503711032424</v>
      </c>
      <c r="R141" s="14">
        <f ca="1">IF(AND(N141&gt;0,O141&gt;0),((N141-$V$6)*((V$8+W$8)/2/V$8)+(O141-$V$6)*((V$8+W$8)/2/W$8)+$V$6*2)/2,IF(N141&gt;0,(((N141-$V$6)*((V$8+W$8)/2/V$8)+$V$6*2)/2),IF(O141&gt;0,(((O141-$V$6)*((V$8+W$8)/2/W$8)+$V$6*2)/2),$V$6)))</f>
        <v>75.221442604149772</v>
      </c>
      <c r="S141" s="58">
        <f ca="1">(R141*2+(P141-$V$6)*((Z$8*2+X$8)/3/X$8)+$V$6)/3</f>
        <v>79.982421244875994</v>
      </c>
      <c r="T141" s="59">
        <f ca="1">(R141*2+(Q141-$V$6)*((Z$8*2+Y$8)/3/Y$8)+$V$6)/3</f>
        <v>85.856035554169765</v>
      </c>
      <c r="U141" s="60">
        <f ca="1">(S141+T141)/2</f>
        <v>82.919228399522879</v>
      </c>
    </row>
    <row r="142" spans="1:21">
      <c r="A142" s="31" t="s">
        <v>321</v>
      </c>
      <c r="B142" s="29" t="s">
        <v>331</v>
      </c>
      <c r="C142" s="17">
        <v>2022</v>
      </c>
      <c r="D142" s="21" t="s">
        <v>307</v>
      </c>
      <c r="E142" s="7" t="s">
        <v>307</v>
      </c>
      <c r="F142" s="7" t="s">
        <v>307</v>
      </c>
      <c r="G142" s="7">
        <v>479300000</v>
      </c>
      <c r="H142" s="4">
        <f>G142</f>
        <v>479300000</v>
      </c>
      <c r="I142" s="9">
        <v>2840</v>
      </c>
      <c r="J142" s="11">
        <v>46688</v>
      </c>
      <c r="K142" s="12">
        <v>36.200000000000003</v>
      </c>
      <c r="N142" s="56">
        <f>$V$6</f>
        <v>100</v>
      </c>
      <c r="O142" s="14">
        <f>LOG(I142*H142/J142^2,W$3)</f>
        <v>84.188377002540904</v>
      </c>
      <c r="P142" s="58">
        <f>LOG(K142/J142+1,X$3)</f>
        <v>30.163834660303539</v>
      </c>
      <c r="Q142" s="60">
        <f>LOG(L142*M142/J142+1,Y$3)</f>
        <v>0</v>
      </c>
      <c r="R142" s="14">
        <f ca="1">IF(AND(N142&gt;0,O142&gt;0),((N142-$V$6)*((V$8+W$8)/2/V$8)+(O142-$V$6)*((V$8+W$8)/2/W$8)+$V$6*2)/2,IF(N142&gt;0,(((N142-$V$6)*((V$8+W$8)/2/V$8)+$V$6*2)/2),IF(O142&gt;0,(((O142-$V$6)*((V$8+W$8)/2/W$8)+$V$6*2)/2),$V$6)))</f>
        <v>89.8523032398341</v>
      </c>
      <c r="S142" s="58">
        <f ca="1">(R142*2+(P142-$V$6)*((Z$8*2+X$8)/3/X$8)+$V$6)/3</f>
        <v>83.817031158692203</v>
      </c>
      <c r="T142" s="59">
        <f ca="1">(R142*2+(Q142-$V$6)*((Z$8*2+Y$8)/3/Y$8)+$V$6)/3</f>
        <v>80.867937149068553</v>
      </c>
      <c r="U142" s="60">
        <f ca="1">(S142+T142)/2</f>
        <v>82.342484153880378</v>
      </c>
    </row>
    <row r="143" spans="1:21">
      <c r="A143" s="69" t="s">
        <v>15</v>
      </c>
      <c r="B143" s="71" t="s">
        <v>91</v>
      </c>
      <c r="C143" s="17">
        <v>2023</v>
      </c>
      <c r="D143" s="20">
        <v>11700000</v>
      </c>
      <c r="E143" s="6">
        <v>111500000</v>
      </c>
      <c r="F143" s="6">
        <v>397500000</v>
      </c>
      <c r="G143" s="6">
        <v>887000000</v>
      </c>
      <c r="H143" s="4" cm="1">
        <f t="array" aca="1" ref="H143" ca="1">G143/INDIRECT("EUR!$B$48")</f>
        <v>1033995968.9311607</v>
      </c>
      <c r="I143" s="9">
        <v>3345</v>
      </c>
      <c r="J143" s="11">
        <v>30860</v>
      </c>
      <c r="K143" s="12">
        <v>48.8</v>
      </c>
      <c r="L143" s="13">
        <v>1.6</v>
      </c>
      <c r="M143" s="10">
        <v>28</v>
      </c>
      <c r="N143" s="26">
        <f>LOG((D143+E143)/(F143+E143)+1,V$3)</f>
        <v>37.148025706023446</v>
      </c>
      <c r="O143" s="14">
        <f ca="1">LOG(I143*H143/J143^2,W$3)</f>
        <v>107.21493651556199</v>
      </c>
      <c r="P143" s="58">
        <f>LOG(K143/J143+1,X$3)</f>
        <v>61.49393832091809</v>
      </c>
      <c r="Q143" s="60">
        <f>LOG(L143*M143/J143+1,Y$3)</f>
        <v>82.410734779205967</v>
      </c>
      <c r="R143" s="14">
        <f ca="1">IF(AND(N143&gt;0,O143&gt;0),((N143-$V$6)*((V$8+W$8)/2/V$8)+(O143-$V$6)*((V$8+W$8)/2/W$8)+$V$6*2)/2,IF(N143&gt;0,(((N143-$V$6)*((V$8+W$8)/2/V$8)+$V$6*2)/2),IF(O143&gt;0,(((O143-$V$6)*((V$8+W$8)/2/W$8)+$V$6*2)/2),$V$6)))</f>
        <v>78.890974543909351</v>
      </c>
      <c r="S143" s="58">
        <f ca="1">(R143*2+(P143-$V$6)*((Z$8*2+X$8)/3/X$8)+$V$6)/3</f>
        <v>80.734536427476954</v>
      </c>
      <c r="T143" s="59">
        <f ca="1">(R143*2+(Q143-$V$6)*((Z$8*2+Y$8)/3/Y$8)+$V$6)/3</f>
        <v>83.752063950178567</v>
      </c>
      <c r="U143" s="60">
        <f ca="1">(S143+T143)/2</f>
        <v>82.24330018882776</v>
      </c>
    </row>
    <row r="144" spans="1:21">
      <c r="A144" s="72" t="s">
        <v>15</v>
      </c>
      <c r="B144" s="71" t="s">
        <v>7</v>
      </c>
      <c r="C144" s="53">
        <v>2023</v>
      </c>
      <c r="D144" s="20">
        <v>8000000</v>
      </c>
      <c r="E144" s="6">
        <v>185900000</v>
      </c>
      <c r="F144" s="6">
        <v>410800000</v>
      </c>
      <c r="G144" s="6">
        <v>952200000</v>
      </c>
      <c r="H144" s="4" cm="1">
        <f t="array" aca="1" ref="H144" ca="1">G144/INDIRECT("EUR!$B$48")</f>
        <v>1110001084.1220419</v>
      </c>
      <c r="I144" s="9">
        <v>3810</v>
      </c>
      <c r="J144" s="11">
        <v>42980</v>
      </c>
      <c r="K144" s="12">
        <v>77.62</v>
      </c>
      <c r="L144" s="13">
        <v>1.7</v>
      </c>
      <c r="M144" s="10">
        <v>28</v>
      </c>
      <c r="N144" s="26">
        <f>LOG((D144+E144)/(F144+E144)+1,V$3)</f>
        <v>48.222605886487614</v>
      </c>
      <c r="O144" s="14">
        <f ca="1">LOG(I144*H144/J144^2,W$3)</f>
        <v>101.17955966824121</v>
      </c>
      <c r="P144" s="58">
        <f>LOG(K144/J144+1,X$3)</f>
        <v>70.220986724401683</v>
      </c>
      <c r="Q144" s="60">
        <f>LOG(L144*M144/J144+1,Y$3)</f>
        <v>62.880632812643853</v>
      </c>
      <c r="R144" s="14">
        <f ca="1">IF(AND(N144&gt;0,O144&gt;0),((N144-$V$6)*((V$8+W$8)/2/V$8)+(O144-$V$6)*((V$8+W$8)/2/W$8)+$V$6*2)/2,IF(N144&gt;0,(((N144-$V$6)*((V$8+W$8)/2/V$8)+$V$6*2)/2),IF(O144&gt;0,(((O144-$V$6)*((V$8+W$8)/2/W$8)+$V$6*2)/2),$V$6)))</f>
        <v>79.552868864819189</v>
      </c>
      <c r="S144" s="58">
        <f ca="1">(R144*2+(P144-$V$6)*((Z$8*2+X$8)/3/X$8)+$V$6)/3</f>
        <v>82.352695616519284</v>
      </c>
      <c r="T144" s="59">
        <f ca="1">(R144*2+(Q144-$V$6)*((Z$8*2+Y$8)/3/Y$8)+$V$6)/3</f>
        <v>81.778052464036747</v>
      </c>
      <c r="U144" s="60">
        <f ca="1">(S144+T144)/2</f>
        <v>82.065374040278016</v>
      </c>
    </row>
    <row r="145" spans="1:21">
      <c r="A145" s="72" t="s">
        <v>15</v>
      </c>
      <c r="B145" s="71" t="s">
        <v>90</v>
      </c>
      <c r="C145" s="53">
        <v>2023</v>
      </c>
      <c r="D145" s="20">
        <v>18564000</v>
      </c>
      <c r="E145" s="6">
        <v>184180000</v>
      </c>
      <c r="F145" s="6">
        <v>659945000</v>
      </c>
      <c r="G145" s="6">
        <v>1344665000</v>
      </c>
      <c r="H145" s="4" cm="1">
        <f t="array" aca="1" ref="H145" ca="1">G145/INDIRECT("EUR!$B$48")</f>
        <v>1567506414.3887477</v>
      </c>
      <c r="I145" s="9">
        <v>4820</v>
      </c>
      <c r="J145" s="11">
        <v>46410</v>
      </c>
      <c r="K145" s="12">
        <v>131.31</v>
      </c>
      <c r="L145" s="13">
        <v>1.4</v>
      </c>
      <c r="M145" s="10">
        <v>18</v>
      </c>
      <c r="N145" s="26">
        <f>LOG((D145+E145)/(F145+E145)+1,V$3)</f>
        <v>36.891077287698295</v>
      </c>
      <c r="O145" s="14">
        <f ca="1">LOG(I145*H145/J145^2,W$3)</f>
        <v>106.76049654020728</v>
      </c>
      <c r="P145" s="58">
        <f>LOG(K145/J145+1,X$3)</f>
        <v>109.95731721650877</v>
      </c>
      <c r="Q145" s="60">
        <f>LOG(L145*M145/J145+1,Y$3)</f>
        <v>30.83811552359526</v>
      </c>
      <c r="R145" s="14">
        <f ca="1">IF(AND(N145&gt;0,O145&gt;0),((N145-$V$6)*((V$8+W$8)/2/V$8)+(O145-$V$6)*((V$8+W$8)/2/W$8)+$V$6*2)/2,IF(N145&gt;0,(((N145-$V$6)*((V$8+W$8)/2/V$8)+$V$6*2)/2),IF(O145&gt;0,(((O145-$V$6)*((V$8+W$8)/2/W$8)+$V$6*2)/2),$V$6)))</f>
        <v>78.494093898047382</v>
      </c>
      <c r="S145" s="58">
        <f ca="1">(R145*2+(P145-$V$6)*((Z$8*2+X$8)/3/X$8)+$V$6)/3</f>
        <v>87.005534911928692</v>
      </c>
      <c r="T145" s="59">
        <f ca="1">(R145*2+(Q145-$V$6)*((Z$8*2+Y$8)/3/Y$8)+$V$6)/3</f>
        <v>77.109526265305107</v>
      </c>
      <c r="U145" s="60">
        <f ca="1">(S145+T145)/2</f>
        <v>82.057530588616899</v>
      </c>
    </row>
    <row r="146" spans="1:21">
      <c r="A146" s="31" t="s">
        <v>321</v>
      </c>
      <c r="B146" s="29" t="s">
        <v>347</v>
      </c>
      <c r="C146" s="53">
        <v>2024</v>
      </c>
      <c r="D146" s="21" t="s">
        <v>307</v>
      </c>
      <c r="E146" s="7" t="s">
        <v>307</v>
      </c>
      <c r="F146" s="7" t="s">
        <v>307</v>
      </c>
      <c r="G146" s="7">
        <v>288000000</v>
      </c>
      <c r="H146" s="4">
        <f>G146</f>
        <v>288000000</v>
      </c>
      <c r="I146" s="9">
        <v>1817</v>
      </c>
      <c r="J146" s="11">
        <v>28187</v>
      </c>
      <c r="K146" s="12">
        <v>14.83</v>
      </c>
      <c r="N146" s="50">
        <f>$V$6</f>
        <v>100</v>
      </c>
      <c r="O146" s="14">
        <f>LOG(I146*H146/J146^2,W$3)</f>
        <v>84.885083614774331</v>
      </c>
      <c r="P146" s="58">
        <f>LOG(K146/J146+1,X$3)</f>
        <v>20.470555932894101</v>
      </c>
      <c r="Q146" s="60">
        <f>LOG(L146*M146/J146+1,Y$3)</f>
        <v>0</v>
      </c>
      <c r="R146" s="14">
        <f ca="1">IF(AND(N146&gt;0,O146&gt;0),((N146-$V$6)*((V$8+W$8)/2/V$8)+(O146-$V$6)*((V$8+W$8)/2/W$8)+$V$6*2)/2,IF(N146&gt;0,(((N146-$V$6)*((V$8+W$8)/2/V$8)+$V$6*2)/2),IF(O146&gt;0,(((O146-$V$6)*((V$8+W$8)/2/W$8)+$V$6*2)/2),$V$6)))</f>
        <v>90.299440604093505</v>
      </c>
      <c r="S146" s="58">
        <f ca="1">(R146*2+(P146-$V$6)*((Z$8*2+X$8)/3/X$8)+$V$6)/3</f>
        <v>82.807924307230266</v>
      </c>
      <c r="T146" s="59">
        <f ca="1">(R146*2+(Q146-$V$6)*((Z$8*2+Y$8)/3/Y$8)+$V$6)/3</f>
        <v>81.166028725241489</v>
      </c>
      <c r="U146" s="60">
        <f ca="1">(S146+T146)/2</f>
        <v>81.98697651623587</v>
      </c>
    </row>
    <row r="147" spans="1:21">
      <c r="A147" s="31" t="s">
        <v>14</v>
      </c>
      <c r="B147" s="29" t="s">
        <v>283</v>
      </c>
      <c r="C147" s="53">
        <v>2022</v>
      </c>
      <c r="D147" s="21"/>
      <c r="E147" s="7">
        <v>128991623.3</v>
      </c>
      <c r="F147" s="7">
        <v>20005825.18</v>
      </c>
      <c r="G147" s="7">
        <v>173093242.25999999</v>
      </c>
      <c r="H147" s="4">
        <f>G147</f>
        <v>173093242.25999999</v>
      </c>
      <c r="I147" s="9">
        <v>644</v>
      </c>
      <c r="J147" s="11">
        <v>17201</v>
      </c>
      <c r="K147" s="12">
        <v>13.5</v>
      </c>
      <c r="N147" s="26">
        <f>LOG((D147+E147)/(F147+E147)+1,V$3)</f>
        <v>106.88180724702423</v>
      </c>
      <c r="O147" s="14">
        <f>LOG(I147*H147/J147^2,W$3)</f>
        <v>77.57932756510057</v>
      </c>
      <c r="P147" s="58">
        <f>LOG(K147/J147+1,X$3)</f>
        <v>30.532422757254814</v>
      </c>
      <c r="Q147" s="60">
        <f>LOG(L147*M147/J147+1,Y$3)</f>
        <v>0</v>
      </c>
      <c r="R147" s="14">
        <f ca="1">IF(AND(N147&gt;0,O147&gt;0),((N147-$V$6)*((V$8+W$8)/2/V$8)+(O147-$V$6)*((V$8+W$8)/2/W$8)+$V$6*2)/2,IF(N147&gt;0,(((N147-$V$6)*((V$8+W$8)/2/V$8)+$V$6*2)/2),IF(O147&gt;0,(((O147-$V$6)*((V$8+W$8)/2/W$8)+$V$6*2)/2),$V$6)))</f>
        <v>88.428974892372793</v>
      </c>
      <c r="S147" s="58">
        <f ca="1">(R147*2+(P147-$V$6)*((Z$8*2+X$8)/3/X$8)+$V$6)/3</f>
        <v>82.917851972161159</v>
      </c>
      <c r="T147" s="59">
        <f ca="1">(R147*2+(Q147-$V$6)*((Z$8*2+Y$8)/3/Y$8)+$V$6)/3</f>
        <v>79.919051584094348</v>
      </c>
      <c r="U147" s="60">
        <f ca="1">(S147+T147)/2</f>
        <v>81.418451778127746</v>
      </c>
    </row>
    <row r="148" spans="1:21">
      <c r="A148" s="72" t="s">
        <v>14</v>
      </c>
      <c r="B148" s="71" t="s">
        <v>98</v>
      </c>
      <c r="C148" s="53">
        <v>2022</v>
      </c>
      <c r="D148" s="21"/>
      <c r="E148" s="7">
        <v>486789762</v>
      </c>
      <c r="F148" s="7">
        <v>69227637</v>
      </c>
      <c r="G148" s="7">
        <v>681246368</v>
      </c>
      <c r="H148" s="4">
        <f>G148</f>
        <v>681246368</v>
      </c>
      <c r="I148" s="9">
        <v>2867</v>
      </c>
      <c r="J148" s="11">
        <v>73553</v>
      </c>
      <c r="K148" s="12">
        <v>38.32</v>
      </c>
      <c r="N148" s="26">
        <f>LOG((D148+E148)/(F148+E148)+1,V$3)</f>
        <v>107.77629974482159</v>
      </c>
      <c r="O148" s="14">
        <f>LOG(I148*H148/J148^2,W$3)</f>
        <v>77.021363059806291</v>
      </c>
      <c r="P148" s="58">
        <f>LOG(K148/J148+1,X$3)</f>
        <v>20.270458292533359</v>
      </c>
      <c r="Q148" s="60">
        <f>LOG(L148*M148/J148+1,Y$3)</f>
        <v>0</v>
      </c>
      <c r="R148" s="14">
        <f ca="1">IF(AND(N148&gt;0,O148&gt;0),((N148-$V$6)*((V$8+W$8)/2/V$8)+(O148-$V$6)*((V$8+W$8)/2/W$8)+$V$6*2)/2,IF(N148&gt;0,(((N148-$V$6)*((V$8+W$8)/2/V$8)+$V$6*2)/2),IF(O148&gt;0,(((O148-$V$6)*((V$8+W$8)/2/W$8)+$V$6*2)/2),$V$6)))</f>
        <v>88.437197819041813</v>
      </c>
      <c r="S148" s="58">
        <f ca="1">(R148*2+(P148-$V$6)*((Z$8*2+X$8)/3/X$8)+$V$6)/3</f>
        <v>81.539444716126908</v>
      </c>
      <c r="T148" s="59">
        <f ca="1">(R148*2+(Q148-$V$6)*((Z$8*2+Y$8)/3/Y$8)+$V$6)/3</f>
        <v>79.924533535207033</v>
      </c>
      <c r="U148" s="60">
        <f ca="1">(S148+T148)/2</f>
        <v>80.731989125666971</v>
      </c>
    </row>
    <row r="149" spans="1:21">
      <c r="A149" s="31" t="s">
        <v>14</v>
      </c>
      <c r="B149" s="29" t="s">
        <v>278</v>
      </c>
      <c r="C149" s="17">
        <v>2022</v>
      </c>
      <c r="D149" s="21"/>
      <c r="E149" s="7">
        <v>420860592.89999998</v>
      </c>
      <c r="F149" s="7">
        <v>89463377.120000005</v>
      </c>
      <c r="G149" s="7">
        <v>640822754.27999997</v>
      </c>
      <c r="H149" s="4">
        <f>G149</f>
        <v>640822754.27999997</v>
      </c>
      <c r="I149" s="9">
        <v>2538</v>
      </c>
      <c r="J149" s="11">
        <v>59773</v>
      </c>
      <c r="K149" s="12">
        <v>30.47</v>
      </c>
      <c r="N149" s="26">
        <f>LOG((D149+E149)/(F149+E149)+1,V$3)</f>
        <v>103.07015710634639</v>
      </c>
      <c r="O149" s="14">
        <f>LOG(I149*H149/J149^2,W$3)</f>
        <v>80.053643652824675</v>
      </c>
      <c r="P149" s="58">
        <f>LOG(K149/J149+1,X$3)</f>
        <v>19.833908022256136</v>
      </c>
      <c r="Q149" s="60">
        <f>LOG(L149*M149/J149+1,Y$3)</f>
        <v>0</v>
      </c>
      <c r="R149" s="14">
        <f ca="1">IF(AND(N149&gt;0,O149&gt;0),((N149-$V$6)*((V$8+W$8)/2/V$8)+(O149-$V$6)*((V$8+W$8)/2/W$8)+$V$6*2)/2,IF(N149&gt;0,(((N149-$V$6)*((V$8+W$8)/2/V$8)+$V$6*2)/2),IF(O149&gt;0,(((O149-$V$6)*((V$8+W$8)/2/W$8)+$V$6*2)/2),$V$6)))</f>
        <v>88.455991708014096</v>
      </c>
      <c r="S149" s="58">
        <f ca="1">(R149*2+(P149-$V$6)*((Z$8*2+X$8)/3/X$8)+$V$6)/3</f>
        <v>81.493102478713183</v>
      </c>
      <c r="T149" s="59">
        <f ca="1">(R149*2+(Q149-$V$6)*((Z$8*2+Y$8)/3/Y$8)+$V$6)/3</f>
        <v>79.937062794521879</v>
      </c>
      <c r="U149" s="60">
        <f ca="1">(S149+T149)/2</f>
        <v>80.715082636617524</v>
      </c>
    </row>
    <row r="150" spans="1:21">
      <c r="A150" s="72" t="s">
        <v>15</v>
      </c>
      <c r="B150" s="71" t="s">
        <v>93</v>
      </c>
      <c r="C150" s="53">
        <v>2023</v>
      </c>
      <c r="D150" s="20">
        <v>3135000</v>
      </c>
      <c r="E150" s="6">
        <v>108240000</v>
      </c>
      <c r="F150" s="6">
        <v>160937000</v>
      </c>
      <c r="G150" s="6">
        <v>460525000</v>
      </c>
      <c r="H150" s="4" cm="1">
        <f t="array" aca="1" ref="H150" ca="1">G150/INDIRECT("EUR!$B$48")</f>
        <v>536844412.16688019</v>
      </c>
      <c r="I150" s="9">
        <v>1915</v>
      </c>
      <c r="J150" s="11">
        <v>25295</v>
      </c>
      <c r="K150" s="12">
        <v>24.1</v>
      </c>
      <c r="L150" s="13">
        <v>1.5</v>
      </c>
      <c r="M150" s="10">
        <v>17</v>
      </c>
      <c r="N150" s="26">
        <f>LOG((D150+E150)/(F150+E150)+1,V$3)</f>
        <v>59.341077437404024</v>
      </c>
      <c r="O150" s="14">
        <f ca="1">LOG(I150*H150/J150^2,W$3)</f>
        <v>96.548766146434104</v>
      </c>
      <c r="P150" s="58">
        <f>LOG(K150/J150+1,X$3)</f>
        <v>37.06185191132429</v>
      </c>
      <c r="Q150" s="60">
        <f>LOG(L150*M150/J150+1,Y$3)</f>
        <v>57.240500369917235</v>
      </c>
      <c r="R150" s="14">
        <f ca="1">IF(AND(N150&gt;0,O150&gt;0),((N150-$V$6)*((V$8+W$8)/2/V$8)+(O150-$V$6)*((V$8+W$8)/2/W$8)+$V$6*2)/2,IF(N150&gt;0,(((N150-$V$6)*((V$8+W$8)/2/V$8)+$V$6*2)/2),IF(O150&gt;0,(((O150-$V$6)*((V$8+W$8)/2/W$8)+$V$6*2)/2),$V$6)))</f>
        <v>81.134181372274128</v>
      </c>
      <c r="S150" s="58">
        <f ca="1">(R150*2+(P150-$V$6)*((Z$8*2+X$8)/3/X$8)+$V$6)/3</f>
        <v>78.935190089129193</v>
      </c>
      <c r="T150" s="59">
        <f ca="1">(R150*2+(Q150-$V$6)*((Z$8*2+Y$8)/3/Y$8)+$V$6)/3</f>
        <v>82.134749476628215</v>
      </c>
      <c r="U150" s="60">
        <f ca="1">(S150+T150)/2</f>
        <v>80.534969782878704</v>
      </c>
    </row>
    <row r="151" spans="1:21">
      <c r="A151" s="72" t="s">
        <v>15</v>
      </c>
      <c r="B151" s="71" t="s">
        <v>94</v>
      </c>
      <c r="C151" s="53">
        <v>2023</v>
      </c>
      <c r="D151" s="20">
        <v>2900000</v>
      </c>
      <c r="E151" s="6">
        <v>80000000</v>
      </c>
      <c r="F151" s="6">
        <v>382900000</v>
      </c>
      <c r="G151" s="6">
        <v>679800000</v>
      </c>
      <c r="H151" s="4" cm="1">
        <f t="array" aca="1" ref="H151" ca="1">G151/INDIRECT("EUR!$B$48")</f>
        <v>792458240.90124357</v>
      </c>
      <c r="I151" s="9">
        <v>2505</v>
      </c>
      <c r="J151" s="11">
        <v>26045</v>
      </c>
      <c r="K151" s="12">
        <v>61.42</v>
      </c>
      <c r="L151" s="13">
        <v>1.8</v>
      </c>
      <c r="M151" s="10">
        <v>20</v>
      </c>
      <c r="N151" s="26">
        <f>LOG((D151+E151)/(F151+E151)+1,V$3)</f>
        <v>28.233466975500487</v>
      </c>
      <c r="O151" s="14">
        <f ca="1">LOG(I151*H151/J151^2,W$3)</f>
        <v>104.39047080609896</v>
      </c>
      <c r="P151" s="58">
        <f>LOG(K151/J151+1,X$3)</f>
        <v>91.669620755251572</v>
      </c>
      <c r="Q151" s="60">
        <f>LOG(L151*M151/J151+1,Y$3)</f>
        <v>78.468419607525902</v>
      </c>
      <c r="R151" s="14">
        <f ca="1">IF(AND(N151&gt;0,O151&gt;0),((N151-$V$6)*((V$8+W$8)/2/V$8)+(O151-$V$6)*((V$8+W$8)/2/W$8)+$V$6*2)/2,IF(N151&gt;0,(((N151-$V$6)*((V$8+W$8)/2/V$8)+$V$6*2)/2),IF(O151&gt;0,(((O151-$V$6)*((V$8+W$8)/2/W$8)+$V$6*2)/2),$V$6)))</f>
        <v>73.427530572666114</v>
      </c>
      <c r="S151" s="58">
        <f ca="1">(R151*2+(P151-$V$6)*((Z$8*2+X$8)/3/X$8)+$V$6)/3</f>
        <v>81.16161735617932</v>
      </c>
      <c r="T151" s="59">
        <f ca="1">(R151*2+(Q151-$V$6)*((Z$8*2+Y$8)/3/Y$8)+$V$6)/3</f>
        <v>79.622224545556847</v>
      </c>
      <c r="U151" s="60">
        <f ca="1">(S151+T151)/2</f>
        <v>80.391920950868084</v>
      </c>
    </row>
    <row r="152" spans="1:21">
      <c r="A152" s="31" t="s">
        <v>14</v>
      </c>
      <c r="B152" s="29" t="s">
        <v>287</v>
      </c>
      <c r="C152" s="53">
        <v>2022</v>
      </c>
      <c r="D152" s="21"/>
      <c r="E152" s="7">
        <v>178626191</v>
      </c>
      <c r="F152" s="7">
        <v>61887234</v>
      </c>
      <c r="G152" s="7">
        <v>253060701</v>
      </c>
      <c r="H152" s="4">
        <f>G152</f>
        <v>253060701</v>
      </c>
      <c r="I152" s="9">
        <v>944</v>
      </c>
      <c r="J152" s="11">
        <v>20087</v>
      </c>
      <c r="K152" s="12">
        <v>10.56</v>
      </c>
      <c r="N152" s="26">
        <f>LOG((D152+E152)/(F152+E152)+1,V$3)</f>
        <v>95.18947620535576</v>
      </c>
      <c r="O152" s="14">
        <f>LOG(I152*H152/J152^2,W$3)</f>
        <v>83.491242412046262</v>
      </c>
      <c r="P152" s="58">
        <f>LOG(K152/J152+1,X$3)</f>
        <v>20.454377675000828</v>
      </c>
      <c r="Q152" s="60">
        <f>LOG(L152*M152/J152+1,Y$3)</f>
        <v>0</v>
      </c>
      <c r="R152" s="14">
        <f ca="1">IF(AND(N152&gt;0,O152&gt;0),((N152-$V$6)*((V$8+W$8)/2/V$8)+(O152-$V$6)*((V$8+W$8)/2/W$8)+$V$6*2)/2,IF(N152&gt;0,(((N152-$V$6)*((V$8+W$8)/2/V$8)+$V$6*2)/2),IF(O152&gt;0,(((O152-$V$6)*((V$8+W$8)/2/W$8)+$V$6*2)/2),$V$6)))</f>
        <v>87.434859582869308</v>
      </c>
      <c r="S152" s="58">
        <f ca="1">(R152*2+(P152-$V$6)*((Z$8*2+X$8)/3/X$8)+$V$6)/3</f>
        <v>80.896021888544553</v>
      </c>
      <c r="T152" s="59">
        <f ca="1">(R152*2+(Q152-$V$6)*((Z$8*2+Y$8)/3/Y$8)+$V$6)/3</f>
        <v>79.256308044425353</v>
      </c>
      <c r="U152" s="60">
        <f ca="1">(S152+T152)/2</f>
        <v>80.076164966484953</v>
      </c>
    </row>
    <row r="153" spans="1:21">
      <c r="A153" s="72" t="s">
        <v>15</v>
      </c>
      <c r="B153" s="71" t="s">
        <v>92</v>
      </c>
      <c r="C153" s="53">
        <v>2023</v>
      </c>
      <c r="D153" s="20">
        <v>655000</v>
      </c>
      <c r="E153" s="6">
        <v>22578000</v>
      </c>
      <c r="F153" s="6">
        <v>136722000</v>
      </c>
      <c r="G153" s="6">
        <v>216104000</v>
      </c>
      <c r="H153" s="4" cm="1">
        <f t="array" aca="1" ref="H153" ca="1">G153/INDIRECT("EUR!$B$48")</f>
        <v>251917322.28850004</v>
      </c>
      <c r="I153" s="9">
        <v>880</v>
      </c>
      <c r="J153" s="11">
        <v>12480</v>
      </c>
      <c r="K153" s="12">
        <v>8.6999999999999993</v>
      </c>
      <c r="L153" s="13">
        <v>1.8</v>
      </c>
      <c r="M153" s="10">
        <v>28</v>
      </c>
      <c r="N153" s="26">
        <f>LOG((D153+E153)/(F153+E153)+1,V$3)</f>
        <v>23.332023363098994</v>
      </c>
      <c r="O153" s="14">
        <f ca="1">LOG(I153*H153/J153^2,W$3)</f>
        <v>94.963596483802334</v>
      </c>
      <c r="P153" s="58">
        <f>LOG(K153/J153+1,X$3)</f>
        <v>27.120950040035705</v>
      </c>
      <c r="Q153" s="60">
        <f>LOG(L153*M153/J153+1,Y$3)</f>
        <v>228.95873786688617</v>
      </c>
      <c r="R153" s="14">
        <f ca="1">IF(AND(N153&gt;0,O153&gt;0),((N153-$V$6)*((V$8+W$8)/2/V$8)+(O153-$V$6)*((V$8+W$8)/2/W$8)+$V$6*2)/2,IF(N153&gt;0,(((N153-$V$6)*((V$8+W$8)/2/V$8)+$V$6*2)/2),IF(O153&gt;0,(((O153-$V$6)*((V$8+W$8)/2/W$8)+$V$6*2)/2),$V$6)))</f>
        <v>65.370217993879351</v>
      </c>
      <c r="S153" s="58">
        <f ca="1">(R153*2+(P153-$V$6)*((Z$8*2+X$8)/3/X$8)+$V$6)/3</f>
        <v>67.08528923419361</v>
      </c>
      <c r="T153" s="59">
        <f ca="1">(R153*2+(Q153-$V$6)*((Z$8*2+Y$8)/3/Y$8)+$V$6)/3</f>
        <v>92.861717666734265</v>
      </c>
      <c r="U153" s="60">
        <f ca="1">(S153+T153)/2</f>
        <v>79.973503450463937</v>
      </c>
    </row>
    <row r="154" spans="1:21">
      <c r="A154" s="72" t="s">
        <v>14</v>
      </c>
      <c r="B154" s="71" t="s">
        <v>13</v>
      </c>
      <c r="C154" s="53">
        <v>2022</v>
      </c>
      <c r="D154" s="21"/>
      <c r="E154" s="7">
        <v>644619668.87</v>
      </c>
      <c r="F154" s="7">
        <v>116819770.81999999</v>
      </c>
      <c r="G154" s="7">
        <v>880317964.64999998</v>
      </c>
      <c r="H154" s="4">
        <f>G154</f>
        <v>880317964.64999998</v>
      </c>
      <c r="I154" s="9">
        <v>3576</v>
      </c>
      <c r="J154" s="11">
        <v>122143</v>
      </c>
      <c r="K154" s="12">
        <v>53.85</v>
      </c>
      <c r="L154" s="13">
        <v>2.4</v>
      </c>
      <c r="M154" s="10">
        <v>40</v>
      </c>
      <c r="N154" s="26">
        <f>LOG((D154+E154)/(F154+E154)+1,V$3)</f>
        <v>105.11365023991598</v>
      </c>
      <c r="O154" s="14">
        <f>LOG(I154*H154/J154^2,W$3)</f>
        <v>69.997485628620865</v>
      </c>
      <c r="P154" s="58">
        <f>LOG(K154/J154+1,X$3)</f>
        <v>17.15429884093702</v>
      </c>
      <c r="Q154" s="60">
        <f>LOG(L154*M154/J154+1,Y$3)</f>
        <v>44.63224951689741</v>
      </c>
      <c r="R154" s="14">
        <f ca="1">IF(AND(N154&gt;0,O154&gt;0),((N154-$V$6)*((V$8+W$8)/2/V$8)+(O154-$V$6)*((V$8+W$8)/2/W$8)+$V$6*2)/2,IF(N154&gt;0,(((N154-$V$6)*((V$8+W$8)/2/V$8)+$V$6*2)/2),IF(O154&gt;0,(((O154-$V$6)*((V$8+W$8)/2/W$8)+$V$6*2)/2),$V$6)))</f>
        <v>82.838940836731865</v>
      </c>
      <c r="S154" s="58">
        <f ca="1">(R154*2+(P154-$V$6)*((Z$8*2+X$8)/3/X$8)+$V$6)/3</f>
        <v>77.387040071070942</v>
      </c>
      <c r="T154" s="59">
        <f ca="1">(R154*2+(Q154-$V$6)*((Z$8*2+Y$8)/3/Y$8)+$V$6)/3</f>
        <v>81.712002017547519</v>
      </c>
      <c r="U154" s="60">
        <f ca="1">(S154+T154)/2</f>
        <v>79.54952104430923</v>
      </c>
    </row>
    <row r="155" spans="1:21">
      <c r="A155" s="72" t="s">
        <v>15</v>
      </c>
      <c r="B155" s="71" t="s">
        <v>11</v>
      </c>
      <c r="C155" s="17">
        <v>2023</v>
      </c>
      <c r="D155" s="20">
        <v>9373000</v>
      </c>
      <c r="E155" s="6">
        <v>46778000</v>
      </c>
      <c r="F155" s="6">
        <v>289887000</v>
      </c>
      <c r="G155" s="6">
        <v>484223000</v>
      </c>
      <c r="H155" s="4" cm="1">
        <f t="array" aca="1" ref="H155" ca="1">G155/INDIRECT("EUR!$B$48")</f>
        <v>564469706.94898915</v>
      </c>
      <c r="I155" s="9">
        <v>2020</v>
      </c>
      <c r="J155" s="11">
        <v>22230</v>
      </c>
      <c r="K155" s="12">
        <v>72.89</v>
      </c>
      <c r="L155" s="13">
        <v>1.4</v>
      </c>
      <c r="M155" s="70">
        <v>15</v>
      </c>
      <c r="N155" s="26">
        <f>LOG((D155+E155)/(F155+E155)+1,V$3)</f>
        <v>26.435923211789788</v>
      </c>
      <c r="O155" s="14">
        <f ca="1">LOG(I155*H155/J155^2,W$3)</f>
        <v>101.2818779569516</v>
      </c>
      <c r="P155" s="58">
        <f>LOG(K155/J155+1,X$3)</f>
        <v>127.39987970005591</v>
      </c>
      <c r="Q155" s="60">
        <f>LOG(L155*M155/J155+1,Y$3)</f>
        <v>53.640339804746311</v>
      </c>
      <c r="R155" s="14">
        <f ca="1">IF(AND(N155&gt;0,O155&gt;0),((N155-$V$6)*((V$8+W$8)/2/V$8)+(O155-$V$6)*((V$8+W$8)/2/W$8)+$V$6*2)/2,IF(N155&gt;0,(((N155-$V$6)*((V$8+W$8)/2/V$8)+$V$6*2)/2),IF(O155&gt;0,(((O155-$V$6)*((V$8+W$8)/2/W$8)+$V$6*2)/2),$V$6)))</f>
        <v>70.696335761937789</v>
      </c>
      <c r="S155" s="58">
        <f ca="1">(R155*2+(P155-$V$6)*((Z$8*2+X$8)/3/X$8)+$V$6)/3</f>
        <v>84.159266630066583</v>
      </c>
      <c r="T155" s="59">
        <f ca="1">(R155*2+(Q155-$V$6)*((Z$8*2+Y$8)/3/Y$8)+$V$6)/3</f>
        <v>74.730956339029461</v>
      </c>
      <c r="U155" s="60">
        <f ca="1">(S155+T155)/2</f>
        <v>79.445111484548022</v>
      </c>
    </row>
    <row r="156" spans="1:21">
      <c r="A156" s="31" t="s">
        <v>14</v>
      </c>
      <c r="B156" s="29" t="s">
        <v>285</v>
      </c>
      <c r="C156" s="53">
        <v>2021</v>
      </c>
      <c r="D156" s="21">
        <v>71722.16</v>
      </c>
      <c r="E156" s="7">
        <v>167965881</v>
      </c>
      <c r="F156" s="7">
        <v>39368427.289999999</v>
      </c>
      <c r="G156" s="7">
        <v>251080695.05000001</v>
      </c>
      <c r="H156" s="4">
        <f>G156</f>
        <v>251080695.05000001</v>
      </c>
      <c r="I156" s="9">
        <v>896</v>
      </c>
      <c r="J156" s="11">
        <v>24023</v>
      </c>
      <c r="K156" s="12">
        <v>11.79</v>
      </c>
      <c r="M156" s="70"/>
      <c r="N156" s="26">
        <f>LOG((D156+E156)/(F156+E156)+1,V$3)</f>
        <v>101.72877200088739</v>
      </c>
      <c r="O156" s="14">
        <f>LOG(I156*H156/J156^2,W$3)</f>
        <v>78.025285943439997</v>
      </c>
      <c r="P156" s="58">
        <f>LOG(K156/J156+1,X$3)</f>
        <v>19.095523909726165</v>
      </c>
      <c r="Q156" s="60">
        <f>LOG(L156*M156/J156+1,Y$3)</f>
        <v>0</v>
      </c>
      <c r="R156" s="14">
        <f ca="1">IF(AND(N156&gt;0,O156&gt;0),((N156-$V$6)*((V$8+W$8)/2/V$8)+(O156-$V$6)*((V$8+W$8)/2/W$8)+$V$6*2)/2,IF(N156&gt;0,(((N156-$V$6)*((V$8+W$8)/2/V$8)+$V$6*2)/2),IF(O156&gt;0,(((O156-$V$6)*((V$8+W$8)/2/W$8)+$V$6*2)/2),$V$6)))</f>
        <v>86.604886500788155</v>
      </c>
      <c r="S156" s="58">
        <f ca="1">(R156*2+(P156-$V$6)*((Z$8*2+X$8)/3/X$8)+$V$6)/3</f>
        <v>80.159456688398492</v>
      </c>
      <c r="T156" s="59">
        <f ca="1">(R156*2+(Q156-$V$6)*((Z$8*2+Y$8)/3/Y$8)+$V$6)/3</f>
        <v>78.702992656371251</v>
      </c>
      <c r="U156" s="60">
        <f ca="1">(S156+T156)/2</f>
        <v>79.431224672384872</v>
      </c>
    </row>
    <row r="157" spans="1:21">
      <c r="A157" s="31" t="s">
        <v>14</v>
      </c>
      <c r="B157" s="29" t="s">
        <v>279</v>
      </c>
      <c r="C157" s="53">
        <v>2022</v>
      </c>
      <c r="D157" s="21"/>
      <c r="E157" s="7">
        <v>321313102.60000002</v>
      </c>
      <c r="F157" s="7">
        <v>57047349.450000003</v>
      </c>
      <c r="G157" s="7">
        <v>459478287.31999999</v>
      </c>
      <c r="H157" s="4">
        <f>G157</f>
        <v>459478287.31999999</v>
      </c>
      <c r="I157" s="9">
        <v>1800</v>
      </c>
      <c r="J157" s="11">
        <v>51000</v>
      </c>
      <c r="K157" s="12">
        <v>24.93</v>
      </c>
      <c r="M157" s="70"/>
      <c r="N157" s="26">
        <f>LOG((D157+E157)/(F157+E157)+1,V$3)</f>
        <v>105.35891051675183</v>
      </c>
      <c r="O157" s="14">
        <f>LOG(I157*H157/J157^2,W$3)</f>
        <v>75.360975402006858</v>
      </c>
      <c r="P157" s="58">
        <f>LOG(K157/J157+1,X$3)</f>
        <v>19.01943193625474</v>
      </c>
      <c r="Q157" s="60">
        <f>LOG(L157*M157/J157+1,Y$3)</f>
        <v>0</v>
      </c>
      <c r="R157" s="14">
        <f ca="1">IF(AND(N157&gt;0,O157&gt;0),((N157-$V$6)*((V$8+W$8)/2/V$8)+(O157-$V$6)*((V$8+W$8)/2/W$8)+$V$6*2)/2,IF(N157&gt;0,(((N157-$V$6)*((V$8+W$8)/2/V$8)+$V$6*2)/2),IF(O157&gt;0,(((O157-$V$6)*((V$8+W$8)/2/W$8)+$V$6*2)/2),$V$6)))</f>
        <v>86.381600064070568</v>
      </c>
      <c r="S157" s="58">
        <f ca="1">(R157*2+(P157-$V$6)*((Z$8*2+X$8)/3/X$8)+$V$6)/3</f>
        <v>80.00033759193785</v>
      </c>
      <c r="T157" s="59">
        <f ca="1">(R157*2+(Q157-$V$6)*((Z$8*2+Y$8)/3/Y$8)+$V$6)/3</f>
        <v>78.554135031892869</v>
      </c>
      <c r="U157" s="60">
        <f ca="1">(S157+T157)/2</f>
        <v>79.27723631191536</v>
      </c>
    </row>
    <row r="158" spans="1:21">
      <c r="A158" s="72" t="s">
        <v>14</v>
      </c>
      <c r="B158" s="71" t="s">
        <v>87</v>
      </c>
      <c r="C158" s="53">
        <v>2023</v>
      </c>
      <c r="D158" s="21"/>
      <c r="E158" s="7">
        <v>271160973</v>
      </c>
      <c r="F158" s="7">
        <v>64849737</v>
      </c>
      <c r="G158" s="7">
        <v>405512751</v>
      </c>
      <c r="H158" s="4">
        <f>G158</f>
        <v>405512751</v>
      </c>
      <c r="I158" s="9">
        <v>1518</v>
      </c>
      <c r="J158" s="11">
        <v>52583</v>
      </c>
      <c r="K158" s="12">
        <v>40.5</v>
      </c>
      <c r="L158" s="13">
        <v>1.4</v>
      </c>
      <c r="M158" s="70">
        <v>20</v>
      </c>
      <c r="N158" s="26">
        <f>LOG((D158+E158)/(F158+E158)+1,V$3)</f>
        <v>101.40036666285449</v>
      </c>
      <c r="O158" s="14">
        <f>LOG(I158*H158/J158^2,W$3)</f>
        <v>70.698745139879804</v>
      </c>
      <c r="P158" s="58">
        <f>LOG(K158/J158+1,X$3)</f>
        <v>29.9636028214859</v>
      </c>
      <c r="Q158" s="60">
        <f>LOG(L158*M158/J158+1,Y$3)</f>
        <v>30.24222970807423</v>
      </c>
      <c r="R158" s="14">
        <f ca="1">IF(AND(N158&gt;0,O158&gt;0),((N158-$V$6)*((V$8+W$8)/2/V$8)+(O158-$V$6)*((V$8+W$8)/2/W$8)+$V$6*2)/2,IF(N158&gt;0,(((N158-$V$6)*((V$8+W$8)/2/V$8)+$V$6*2)/2),IF(O158&gt;0,(((O158-$V$6)*((V$8+W$8)/2/W$8)+$V$6*2)/2),$V$6)))</f>
        <v>81.768316296857435</v>
      </c>
      <c r="S158" s="58">
        <f ca="1">(R158*2+(P158-$V$6)*((Z$8*2+X$8)/3/X$8)+$V$6)/3</f>
        <v>78.400704031482505</v>
      </c>
      <c r="T158" s="59">
        <f ca="1">(R158*2+(Q158-$V$6)*((Z$8*2+Y$8)/3/Y$8)+$V$6)/3</f>
        <v>79.218648406163808</v>
      </c>
      <c r="U158" s="60">
        <f ca="1">(S158+T158)/2</f>
        <v>78.809676218823157</v>
      </c>
    </row>
    <row r="159" spans="1:21">
      <c r="A159" s="72" t="s">
        <v>15</v>
      </c>
      <c r="B159" s="71" t="s">
        <v>12</v>
      </c>
      <c r="C159" s="53">
        <v>2023</v>
      </c>
      <c r="D159" s="20">
        <v>3954000</v>
      </c>
      <c r="E159" s="6">
        <v>50464000</v>
      </c>
      <c r="F159" s="6">
        <v>199319000</v>
      </c>
      <c r="G159" s="6">
        <v>381775000</v>
      </c>
      <c r="H159" s="4" cm="1">
        <f t="array" aca="1" ref="H159" ca="1">G159/INDIRECT("EUR!$B$48")</f>
        <v>445043755.39875293</v>
      </c>
      <c r="I159" s="9">
        <v>1495</v>
      </c>
      <c r="J159" s="11">
        <v>17770</v>
      </c>
      <c r="K159" s="12">
        <v>18.32</v>
      </c>
      <c r="L159" s="13">
        <v>1.4</v>
      </c>
      <c r="M159" s="70">
        <v>25</v>
      </c>
      <c r="N159" s="26">
        <f>LOG((D159+E159)/(F159+E159)+1,V$3)</f>
        <v>33.778403956007679</v>
      </c>
      <c r="O159" s="14">
        <f ca="1">LOG(I159*H159/J159^2,W$3)</f>
        <v>100.09400057600193</v>
      </c>
      <c r="P159" s="58">
        <f>LOG(K159/J159+1,X$3)</f>
        <v>40.101981620283226</v>
      </c>
      <c r="Q159" s="60">
        <f>LOG(L159*M159/J159+1,Y$3)</f>
        <v>111.78152014096298</v>
      </c>
      <c r="R159" s="14">
        <f ca="1">IF(AND(N159&gt;0,O159&gt;0),((N159-$V$6)*((V$8+W$8)/2/V$8)+(O159-$V$6)*((V$8+W$8)/2/W$8)+$V$6*2)/2,IF(N159&gt;0,(((N159-$V$6)*((V$8+W$8)/2/V$8)+$V$6*2)/2),IF(O159&gt;0,(((O159-$V$6)*((V$8+W$8)/2/W$8)+$V$6*2)/2),$V$6)))</f>
        <v>72.940903573557577</v>
      </c>
      <c r="S159" s="58">
        <f ca="1">(R159*2+(P159-$V$6)*((Z$8*2+X$8)/3/X$8)+$V$6)/3</f>
        <v>73.882985133730401</v>
      </c>
      <c r="T159" s="59">
        <f ca="1">(R159*2+(Q159-$V$6)*((Z$8*2+Y$8)/3/Y$8)+$V$6)/3</f>
        <v>83.417614928774043</v>
      </c>
      <c r="U159" s="60">
        <f ca="1">(S159+T159)/2</f>
        <v>78.650300031252215</v>
      </c>
    </row>
    <row r="160" spans="1:21">
      <c r="A160" s="31" t="s">
        <v>313</v>
      </c>
      <c r="B160" s="29" t="s">
        <v>312</v>
      </c>
      <c r="C160" s="53">
        <v>2022</v>
      </c>
      <c r="D160" s="21"/>
      <c r="E160" s="7">
        <v>34000000</v>
      </c>
      <c r="F160" s="7">
        <v>16000000</v>
      </c>
      <c r="G160" s="7">
        <v>114000000</v>
      </c>
      <c r="H160" s="4">
        <f>G160</f>
        <v>114000000</v>
      </c>
      <c r="I160" s="9">
        <v>1432</v>
      </c>
      <c r="J160" s="11">
        <v>15250</v>
      </c>
      <c r="K160" s="12">
        <v>1.54</v>
      </c>
      <c r="M160" s="70"/>
      <c r="N160" s="26">
        <f>LOG((D160+E160)/(F160+E160)+1,V$3)</f>
        <v>88.911064168681264</v>
      </c>
      <c r="O160" s="14">
        <f>LOG(I160*H160/J160^2,W$3)</f>
        <v>85.718032881464922</v>
      </c>
      <c r="P160" s="58">
        <f>LOG(K160/J160+1,X$3)</f>
        <v>3.9298910816238148</v>
      </c>
      <c r="Q160" s="60">
        <f>LOG(L160*M160/J160+1,Y$3)</f>
        <v>0</v>
      </c>
      <c r="R160" s="14">
        <f ca="1">IF(AND(N160&gt;0,O160&gt;0),((N160-$V$6)*((V$8+W$8)/2/V$8)+(O160-$V$6)*((V$8+W$8)/2/W$8)+$V$6*2)/2,IF(N160&gt;0,(((N160-$V$6)*((V$8+W$8)/2/V$8)+$V$6*2)/2),IF(O160&gt;0,(((O160-$V$6)*((V$8+W$8)/2/W$8)+$V$6*2)/2),$V$6)))</f>
        <v>86.292816011022467</v>
      </c>
      <c r="S160" s="58">
        <f ca="1">(R160*2+(P160-$V$6)*((Z$8*2+X$8)/3/X$8)+$V$6)/3</f>
        <v>77.906230561877564</v>
      </c>
      <c r="T160" s="59">
        <f ca="1">(R160*2+(Q160-$V$6)*((Z$8*2+Y$8)/3/Y$8)+$V$6)/3</f>
        <v>78.49494566319413</v>
      </c>
      <c r="U160" s="60">
        <f ca="1">(S160+T160)/2</f>
        <v>78.200588112535854</v>
      </c>
    </row>
    <row r="161" spans="1:21">
      <c r="A161" s="72" t="s">
        <v>15</v>
      </c>
      <c r="B161" s="71" t="s">
        <v>10</v>
      </c>
      <c r="C161" s="53">
        <v>2023</v>
      </c>
      <c r="D161" s="20">
        <v>3189000</v>
      </c>
      <c r="E161" s="6">
        <v>59459000</v>
      </c>
      <c r="F161" s="6">
        <v>256284000</v>
      </c>
      <c r="G161" s="6">
        <v>518675000</v>
      </c>
      <c r="H161" s="4" cm="1">
        <f t="array" aca="1" ref="H161" ca="1">G161/INDIRECT("EUR!$B$48")</f>
        <v>604631182.84709108</v>
      </c>
      <c r="I161" s="9">
        <v>2160</v>
      </c>
      <c r="J161" s="11">
        <v>23420</v>
      </c>
      <c r="K161" s="12">
        <v>35.11</v>
      </c>
      <c r="L161" s="13">
        <v>1.5</v>
      </c>
      <c r="M161" s="70">
        <v>23</v>
      </c>
      <c r="N161" s="26">
        <f>LOG((D161+E161)/(F161+E161)+1,V$3)</f>
        <v>31.019751768577422</v>
      </c>
      <c r="O161" s="14">
        <f ca="1">LOG(I161*H161/J161^2,W$3)</f>
        <v>101.69317839193755</v>
      </c>
      <c r="P161" s="58">
        <f>LOG(K161/J161+1,X$3)</f>
        <v>58.300216913749395</v>
      </c>
      <c r="Q161" s="60">
        <f>LOG(L161*M161/J161+1,Y$3)</f>
        <v>83.623677195242763</v>
      </c>
      <c r="R161" s="14">
        <f ca="1">IF(AND(N161&gt;0,O161&gt;0),((N161-$V$6)*((V$8+W$8)/2/V$8)+(O161-$V$6)*((V$8+W$8)/2/W$8)+$V$6*2)/2,IF(N161&gt;0,(((N161-$V$6)*((V$8+W$8)/2/V$8)+$V$6*2)/2),IF(O161&gt;0,(((O161-$V$6)*((V$8+W$8)/2/W$8)+$V$6*2)/2),$V$6)))</f>
        <v>72.837497270288083</v>
      </c>
      <c r="S161" s="58">
        <f ca="1">(R161*2+(P161-$V$6)*((Z$8*2+X$8)/3/X$8)+$V$6)/3</f>
        <v>76.268191880077552</v>
      </c>
      <c r="T161" s="59">
        <f ca="1">(R161*2+(Q161-$V$6)*((Z$8*2+Y$8)/3/Y$8)+$V$6)/3</f>
        <v>79.866416194309593</v>
      </c>
      <c r="U161" s="60">
        <f ca="1">(S161+T161)/2</f>
        <v>78.067304037193566</v>
      </c>
    </row>
    <row r="162" spans="1:21">
      <c r="A162" s="72" t="s">
        <v>15</v>
      </c>
      <c r="B162" s="71" t="s">
        <v>9</v>
      </c>
      <c r="C162" s="53">
        <v>2023</v>
      </c>
      <c r="D162" s="20">
        <v>15058000</v>
      </c>
      <c r="E162" s="6">
        <v>107002000</v>
      </c>
      <c r="F162" s="6">
        <v>507211000</v>
      </c>
      <c r="G162" s="6">
        <v>985279000</v>
      </c>
      <c r="H162" s="4" cm="1">
        <f t="array" aca="1" ref="H162" ca="1">G162/INDIRECT("EUR!$B$48")</f>
        <v>1148562022.8551579</v>
      </c>
      <c r="I162" s="9">
        <v>3530</v>
      </c>
      <c r="J162" s="11">
        <v>37190</v>
      </c>
      <c r="K162" s="12">
        <v>74.2</v>
      </c>
      <c r="L162" s="13">
        <v>1.5</v>
      </c>
      <c r="M162" s="70">
        <v>18</v>
      </c>
      <c r="N162" s="26">
        <f>LOG((D162+E162)/(F162+E162)+1,V$3)</f>
        <v>31.064265989945195</v>
      </c>
      <c r="O162" s="14">
        <f ca="1">LOG(I162*H162/J162^2,W$3)</f>
        <v>104.41279869477211</v>
      </c>
      <c r="P162" s="58">
        <f>LOG(K162/J162+1,X$3)</f>
        <v>77.570467225495818</v>
      </c>
      <c r="Q162" s="60">
        <f>LOG(L162*M162/J162+1,Y$3)</f>
        <v>41.228423095336801</v>
      </c>
      <c r="R162" s="14">
        <f ca="1">IF(AND(N162&gt;0,O162&gt;0),((N162-$V$6)*((V$8+W$8)/2/V$8)+(O162-$V$6)*((V$8+W$8)/2/W$8)+$V$6*2)/2,IF(N162&gt;0,(((N162-$V$6)*((V$8+W$8)/2/V$8)+$V$6*2)/2),IF(O162&gt;0,(((O162-$V$6)*((V$8+W$8)/2/W$8)+$V$6*2)/2),$V$6)))</f>
        <v>74.60114438884527</v>
      </c>
      <c r="S162" s="58">
        <f ca="1">(R162*2+(P162-$V$6)*((Z$8*2+X$8)/3/X$8)+$V$6)/3</f>
        <v>80.042668745389093</v>
      </c>
      <c r="T162" s="59">
        <f ca="1">(R162*2+(Q162-$V$6)*((Z$8*2+Y$8)/3/Y$8)+$V$6)/3</f>
        <v>75.799188830981777</v>
      </c>
      <c r="U162" s="60">
        <f ca="1">(S162+T162)/2</f>
        <v>77.920928788185435</v>
      </c>
    </row>
    <row r="163" spans="1:21">
      <c r="A163" s="72" t="s">
        <v>14</v>
      </c>
      <c r="B163" s="71" t="s">
        <v>99</v>
      </c>
      <c r="C163" s="53">
        <v>2022</v>
      </c>
      <c r="D163" s="21">
        <v>75940</v>
      </c>
      <c r="E163" s="7">
        <v>566196229.53999996</v>
      </c>
      <c r="F163" s="7">
        <v>134624131.96000001</v>
      </c>
      <c r="G163" s="7">
        <v>879831965</v>
      </c>
      <c r="H163" s="4">
        <f>G163</f>
        <v>879831965</v>
      </c>
      <c r="I163" s="9">
        <v>3382</v>
      </c>
      <c r="J163" s="11">
        <v>96984</v>
      </c>
      <c r="K163" s="12">
        <v>37.11</v>
      </c>
      <c r="M163" s="70"/>
      <c r="N163" s="26">
        <f>LOG((D163+E163)/(F163+E163)+1,V$3)</f>
        <v>101.4963499855177</v>
      </c>
      <c r="O163" s="14">
        <f>LOG(I163*H163/J163^2,W$3)</f>
        <v>75.293998760168819</v>
      </c>
      <c r="P163" s="58">
        <f>LOG(K163/J163+1,X$3)</f>
        <v>14.888788143516223</v>
      </c>
      <c r="Q163" s="60">
        <f>LOG(L163*M163/J163+1,Y$3)</f>
        <v>0</v>
      </c>
      <c r="R163" s="14">
        <f ca="1">IF(AND(N163&gt;0,O163&gt;0),((N163-$V$6)*((V$8+W$8)/2/V$8)+(O163-$V$6)*((V$8+W$8)/2/W$8)+$V$6*2)/2,IF(N163&gt;0,(((N163-$V$6)*((V$8+W$8)/2/V$8)+$V$6*2)/2),IF(O163&gt;0,(((O163-$V$6)*((V$8+W$8)/2/W$8)+$V$6*2)/2),$V$6)))</f>
        <v>84.756798715885935</v>
      </c>
      <c r="S163" s="58">
        <f ca="1">(R163*2+(P163-$V$6)*((Z$8*2+X$8)/3/X$8)+$V$6)/3</f>
        <v>78.360093898565154</v>
      </c>
      <c r="T163" s="59">
        <f ca="1">(R163*2+(Q163-$V$6)*((Z$8*2+Y$8)/3/Y$8)+$V$6)/3</f>
        <v>77.470934133103114</v>
      </c>
      <c r="U163" s="60">
        <f ca="1">(S163+T163)/2</f>
        <v>77.915514015834134</v>
      </c>
    </row>
    <row r="164" spans="1:21">
      <c r="A164" s="31" t="s">
        <v>14</v>
      </c>
      <c r="B164" s="29" t="s">
        <v>281</v>
      </c>
      <c r="C164" s="53">
        <v>2022</v>
      </c>
      <c r="D164" s="21"/>
      <c r="E164" s="7">
        <v>199030207.40000001</v>
      </c>
      <c r="F164" s="7">
        <v>49636756.810000002</v>
      </c>
      <c r="G164" s="7">
        <v>307976955.69999999</v>
      </c>
      <c r="H164" s="4">
        <f>G164</f>
        <v>307976955.69999999</v>
      </c>
      <c r="I164" s="9">
        <v>900</v>
      </c>
      <c r="J164" s="11">
        <v>32841</v>
      </c>
      <c r="K164" s="12">
        <v>22.08</v>
      </c>
      <c r="M164" s="70"/>
      <c r="N164" s="26">
        <f>LOG((D164+E164)/(F164+E164)+1,V$3)</f>
        <v>100.77208360547061</v>
      </c>
      <c r="O164" s="14">
        <f>LOG(I164*H164/J164^2,W$3)</f>
        <v>72.576219124673116</v>
      </c>
      <c r="P164" s="58">
        <f>LOG(K164/J164+1,X$3)</f>
        <v>26.157022539096818</v>
      </c>
      <c r="Q164" s="60">
        <f>LOG(L164*M164/J164+1,Y$3)</f>
        <v>0</v>
      </c>
      <c r="R164" s="14">
        <f ca="1">IF(AND(N164&gt;0,O164&gt;0),((N164-$V$6)*((V$8+W$8)/2/V$8)+(O164-$V$6)*((V$8+W$8)/2/W$8)+$V$6*2)/2,IF(N164&gt;0,(((N164-$V$6)*((V$8+W$8)/2/V$8)+$V$6*2)/2),IF(O164&gt;0,(((O164-$V$6)*((V$8+W$8)/2/W$8)+$V$6*2)/2),$V$6)))</f>
        <v>82.71595714772748</v>
      </c>
      <c r="S164" s="58">
        <f ca="1">(R164*2+(P164-$V$6)*((Z$8*2+X$8)/3/X$8)+$V$6)/3</f>
        <v>78.51912376744427</v>
      </c>
      <c r="T164" s="59">
        <f ca="1">(R164*2+(Q164-$V$6)*((Z$8*2+Y$8)/3/Y$8)+$V$6)/3</f>
        <v>76.110373087664144</v>
      </c>
      <c r="U164" s="60">
        <f ca="1">(S164+T164)/2</f>
        <v>77.314748427554207</v>
      </c>
    </row>
    <row r="165" spans="1:21">
      <c r="A165" s="31" t="s">
        <v>14</v>
      </c>
      <c r="B165" s="29" t="s">
        <v>282</v>
      </c>
      <c r="C165" s="53">
        <v>2022</v>
      </c>
      <c r="D165" s="21">
        <v>1422000</v>
      </c>
      <c r="E165" s="7">
        <v>171231415.30000001</v>
      </c>
      <c r="F165" s="7">
        <v>37795692.32</v>
      </c>
      <c r="G165" s="7">
        <v>237228536.25</v>
      </c>
      <c r="H165" s="4">
        <f>G165</f>
        <v>237228536.25</v>
      </c>
      <c r="I165" s="9">
        <v>960</v>
      </c>
      <c r="J165" s="11">
        <v>32000</v>
      </c>
      <c r="K165" s="12">
        <v>14.41</v>
      </c>
      <c r="M165" s="70"/>
      <c r="N165" s="26">
        <f>LOG((D165+E165)/(F165+E165)+1,V$3)</f>
        <v>103.19153661258277</v>
      </c>
      <c r="O165" s="14">
        <f>LOG(I165*H165/J165^2,W$3)</f>
        <v>70.685272648579698</v>
      </c>
      <c r="P165" s="58">
        <f>LOG(K165/J165+1,X$3)</f>
        <v>17.521359515272199</v>
      </c>
      <c r="Q165" s="60">
        <f>LOG(L165*M165/J165+1,Y$3)</f>
        <v>0</v>
      </c>
      <c r="R165" s="14">
        <f ca="1">IF(AND(N165&gt;0,O165&gt;0),((N165-$V$6)*((V$8+W$8)/2/V$8)+(O165-$V$6)*((V$8+W$8)/2/W$8)+$V$6*2)/2,IF(N165&gt;0,(((N165-$V$6)*((V$8+W$8)/2/V$8)+$V$6*2)/2),IF(O165&gt;0,(((O165-$V$6)*((V$8+W$8)/2/W$8)+$V$6*2)/2),$V$6)))</f>
        <v>82.493199392797095</v>
      </c>
      <c r="S165" s="58">
        <f ca="1">(R165*2+(P165-$V$6)*((Z$8*2+X$8)/3/X$8)+$V$6)/3</f>
        <v>77.206046171196178</v>
      </c>
      <c r="T165" s="59">
        <f ca="1">(R165*2+(Q165-$V$6)*((Z$8*2+Y$8)/3/Y$8)+$V$6)/3</f>
        <v>75.961867917710549</v>
      </c>
      <c r="U165" s="60">
        <f ca="1">(S165+T165)/2</f>
        <v>76.583957044453371</v>
      </c>
    </row>
    <row r="166" spans="1:21">
      <c r="A166" s="72" t="s">
        <v>15</v>
      </c>
      <c r="B166" s="71" t="s">
        <v>6</v>
      </c>
      <c r="C166" s="53">
        <v>2023</v>
      </c>
      <c r="D166" s="20">
        <v>1397000</v>
      </c>
      <c r="E166" s="6">
        <v>90199000</v>
      </c>
      <c r="F166" s="6">
        <v>310617000</v>
      </c>
      <c r="G166" s="6">
        <v>636381000</v>
      </c>
      <c r="H166" s="4" cm="1">
        <f t="array" aca="1" ref="H166" ca="1">G166/INDIRECT("EUR!$B$48")</f>
        <v>741843730.21914423</v>
      </c>
      <c r="I166" s="9">
        <v>2940</v>
      </c>
      <c r="J166" s="11">
        <v>33985</v>
      </c>
      <c r="K166" s="12">
        <v>41.21</v>
      </c>
      <c r="L166" s="13">
        <v>1.7</v>
      </c>
      <c r="M166" s="70">
        <v>26</v>
      </c>
      <c r="N166" s="26">
        <f>LOG((D166+E166)/(F166+E166)+1,V$3)</f>
        <v>35.272355487610021</v>
      </c>
      <c r="O166" s="14">
        <f ca="1">LOG(I166*H166/J166^2,W$3)</f>
        <v>98.660988906327901</v>
      </c>
      <c r="P166" s="58">
        <f>LOG(K166/J166+1,X$3)</f>
        <v>47.163250157518625</v>
      </c>
      <c r="Q166" s="60">
        <f>LOG(L166*M166/J166+1,Y$3)</f>
        <v>73.836222866744706</v>
      </c>
      <c r="R166" s="14">
        <f ca="1">IF(AND(N166&gt;0,O166&gt;0),((N166-$V$6)*((V$8+W$8)/2/V$8)+(O166-$V$6)*((V$8+W$8)/2/W$8)+$V$6*2)/2,IF(N166&gt;0,(((N166-$V$6)*((V$8+W$8)/2/V$8)+$V$6*2)/2),IF(O166&gt;0,(((O166-$V$6)*((V$8+W$8)/2/W$8)+$V$6*2)/2),$V$6)))</f>
        <v>72.633026151087563</v>
      </c>
      <c r="S166" s="58">
        <f ca="1">(R166*2+(P166-$V$6)*((Z$8*2+X$8)/3/X$8)+$V$6)/3</f>
        <v>74.629989137159569</v>
      </c>
      <c r="T166" s="59">
        <f ca="1">(R166*2+(Q166-$V$6)*((Z$8*2+Y$8)/3/Y$8)+$V$6)/3</f>
        <v>78.519694325071924</v>
      </c>
      <c r="U166" s="60">
        <f ca="1">(S166+T166)/2</f>
        <v>76.574841731115754</v>
      </c>
    </row>
    <row r="167" spans="1:21">
      <c r="A167" s="72" t="s">
        <v>14</v>
      </c>
      <c r="B167" s="71" t="s">
        <v>97</v>
      </c>
      <c r="C167" s="53">
        <v>2021</v>
      </c>
      <c r="D167" s="21"/>
      <c r="E167" s="7">
        <v>174402468</v>
      </c>
      <c r="F167" s="7">
        <v>32620403</v>
      </c>
      <c r="G167" s="7">
        <v>296151444</v>
      </c>
      <c r="H167" s="4">
        <f>G167</f>
        <v>296151444</v>
      </c>
      <c r="I167" s="9">
        <v>1217</v>
      </c>
      <c r="J167" s="11">
        <v>39700</v>
      </c>
      <c r="K167" s="12">
        <v>8.24</v>
      </c>
      <c r="M167" s="70"/>
      <c r="N167" s="26">
        <f>LOG((D167+E167)/(F167+E167)+1,V$3)</f>
        <v>104.72810999360465</v>
      </c>
      <c r="O167" s="14">
        <f>LOG(I167*H167/J167^2,W$3)</f>
        <v>71.049225066143265</v>
      </c>
      <c r="P167" s="58">
        <f>LOG(K167/J167+1,X$3)</f>
        <v>8.0768720420263662</v>
      </c>
      <c r="Q167" s="60">
        <f>LOG(L167*M167/J167+1,Y$3)</f>
        <v>0</v>
      </c>
      <c r="R167" s="14">
        <f ca="1">IF(AND(N167&gt;0,O167&gt;0),((N167-$V$6)*((V$8+W$8)/2/V$8)+(O167-$V$6)*((V$8+W$8)/2/W$8)+$V$6*2)/2,IF(N167&gt;0,(((N167-$V$6)*((V$8+W$8)/2/V$8)+$V$6*2)/2),IF(O167&gt;0,(((O167-$V$6)*((V$8+W$8)/2/W$8)+$V$6*2)/2),$V$6)))</f>
        <v>83.356045193999421</v>
      </c>
      <c r="S167" s="58">
        <f ca="1">(R167*2+(P167-$V$6)*((Z$8*2+X$8)/3/X$8)+$V$6)/3</f>
        <v>76.507629312944175</v>
      </c>
      <c r="T167" s="59">
        <f ca="1">(R167*2+(Q167-$V$6)*((Z$8*2+Y$8)/3/Y$8)+$V$6)/3</f>
        <v>76.537098451845438</v>
      </c>
      <c r="U167" s="60">
        <f ca="1">(S167+T167)/2</f>
        <v>76.522363882394814</v>
      </c>
    </row>
    <row r="168" spans="1:21">
      <c r="A168" s="31" t="s">
        <v>14</v>
      </c>
      <c r="B168" s="29" t="s">
        <v>271</v>
      </c>
      <c r="C168" s="53">
        <v>2022</v>
      </c>
      <c r="D168" s="21">
        <v>51422.97</v>
      </c>
      <c r="E168" s="7">
        <v>417456877.80000001</v>
      </c>
      <c r="F168" s="7">
        <v>92035021.359999999</v>
      </c>
      <c r="G168" s="7">
        <v>596878424.63999999</v>
      </c>
      <c r="H168" s="4">
        <f>G168</f>
        <v>596878424.63999999</v>
      </c>
      <c r="I168" s="9">
        <v>2377</v>
      </c>
      <c r="J168" s="11">
        <v>81000</v>
      </c>
      <c r="K168" s="12">
        <v>33.51</v>
      </c>
      <c r="M168" s="70"/>
      <c r="N168" s="26">
        <f>LOG((D168+E168)/(F168+E168)+1,V$3)</f>
        <v>102.57796788665527</v>
      </c>
      <c r="O168" s="14">
        <f>LOG(I168*H168/J168^2,W$3)</f>
        <v>70.318068743922069</v>
      </c>
      <c r="P168" s="58">
        <f>LOG(K168/J168+1,X$3)</f>
        <v>16.097230170291699</v>
      </c>
      <c r="Q168" s="60">
        <f>LOG(L168*M168/J168+1,Y$3)</f>
        <v>0</v>
      </c>
      <c r="R168" s="14">
        <f ca="1">IF(AND(N168&gt;0,O168&gt;0),((N168-$V$6)*((V$8+W$8)/2/V$8)+(O168-$V$6)*((V$8+W$8)/2/W$8)+$V$6*2)/2,IF(N168&gt;0,(((N168-$V$6)*((V$8+W$8)/2/V$8)+$V$6*2)/2),IF(O168&gt;0,(((O168-$V$6)*((V$8+W$8)/2/W$8)+$V$6*2)/2),$V$6)))</f>
        <v>82.006260668067981</v>
      </c>
      <c r="S168" s="58">
        <f ca="1">(R168*2+(P168-$V$6)*((Z$8*2+X$8)/3/X$8)+$V$6)/3</f>
        <v>76.689367728054151</v>
      </c>
      <c r="T168" s="59">
        <f ca="1">(R168*2+(Q168-$V$6)*((Z$8*2+Y$8)/3/Y$8)+$V$6)/3</f>
        <v>75.637242101224473</v>
      </c>
      <c r="U168" s="60">
        <f ca="1">(S168+T168)/2</f>
        <v>76.163304914639312</v>
      </c>
    </row>
    <row r="169" spans="1:21">
      <c r="A169" s="72" t="s">
        <v>15</v>
      </c>
      <c r="B169" s="71" t="s">
        <v>95</v>
      </c>
      <c r="C169" s="53">
        <v>2022</v>
      </c>
      <c r="D169" s="20">
        <v>4300000</v>
      </c>
      <c r="E169" s="6">
        <v>108500000</v>
      </c>
      <c r="F169" s="6">
        <v>433700000</v>
      </c>
      <c r="G169" s="6">
        <v>801800000</v>
      </c>
      <c r="H169" s="4" cm="1">
        <f t="array" aca="1" ref="H169" ca="1">G169/INDIRECT("EUR!$B$48")</f>
        <v>934676401.2277391</v>
      </c>
      <c r="I169" s="9">
        <v>3320</v>
      </c>
      <c r="J169" s="11">
        <v>37260</v>
      </c>
      <c r="K169" s="12">
        <v>57.68</v>
      </c>
      <c r="L169" s="13">
        <v>1.4</v>
      </c>
      <c r="M169" s="74">
        <v>22</v>
      </c>
      <c r="N169" s="26">
        <f>LOG((D169+E169)/(F169+E169)+1,V$3)</f>
        <v>32.390938148079549</v>
      </c>
      <c r="O169" s="14">
        <f ca="1">LOG(I169*H169/J169^2,W$3)</f>
        <v>100.86630122719909</v>
      </c>
      <c r="P169" s="58">
        <f>LOG(K169/J169+1,X$3)</f>
        <v>60.200213173957486</v>
      </c>
      <c r="Q169" s="60">
        <f>LOG(L169*M169/J169+1,Y$3)</f>
        <v>46.940225182813982</v>
      </c>
      <c r="R169" s="14">
        <f ca="1">IF(AND(N169&gt;0,O169&gt;0),((N169-$V$6)*((V$8+W$8)/2/V$8)+(O169-$V$6)*((V$8+W$8)/2/W$8)+$V$6*2)/2,IF(N169&gt;0,(((N169-$V$6)*((V$8+W$8)/2/V$8)+$V$6*2)/2),IF(O169&gt;0,(((O169-$V$6)*((V$8+W$8)/2/W$8)+$V$6*2)/2),$V$6)))</f>
        <v>72.868353749245841</v>
      </c>
      <c r="S169" s="58">
        <f ca="1">(R169*2+(P169-$V$6)*((Z$8*2+X$8)/3/X$8)+$V$6)/3</f>
        <v>76.544989081523127</v>
      </c>
      <c r="T169" s="59">
        <f ca="1">(R169*2+(Q169-$V$6)*((Z$8*2+Y$8)/3/Y$8)+$V$6)/3</f>
        <v>75.350369732960431</v>
      </c>
      <c r="U169" s="60">
        <f ca="1">(S169+T169)/2</f>
        <v>75.947679407241779</v>
      </c>
    </row>
    <row r="170" spans="1:21">
      <c r="A170" s="31" t="s">
        <v>321</v>
      </c>
      <c r="B170" s="29" t="s">
        <v>350</v>
      </c>
      <c r="C170" s="53">
        <v>2024</v>
      </c>
      <c r="D170" s="21" t="s">
        <v>307</v>
      </c>
      <c r="E170" s="7" t="s">
        <v>307</v>
      </c>
      <c r="F170" s="7" t="s">
        <v>307</v>
      </c>
      <c r="G170" s="7">
        <v>104000000</v>
      </c>
      <c r="H170" s="4">
        <f>G170</f>
        <v>104000000</v>
      </c>
      <c r="I170" s="9">
        <v>749</v>
      </c>
      <c r="J170" s="11">
        <v>19000</v>
      </c>
      <c r="K170" s="12">
        <v>10.94</v>
      </c>
      <c r="M170" s="74"/>
      <c r="N170" s="50">
        <f>$V$6</f>
        <v>100</v>
      </c>
      <c r="O170" s="14">
        <f>LOG(I170*H170/J170^2,W$3)</f>
        <v>70.289848411170695</v>
      </c>
      <c r="P170" s="58">
        <f>LOG(K170/J170+1,X$3)</f>
        <v>22.402180084839134</v>
      </c>
      <c r="Q170" s="60">
        <f>LOG(L170*M170/J170+1,Y$3)</f>
        <v>0</v>
      </c>
      <c r="R170" s="14">
        <f ca="1">IF(AND(N170&gt;0,O170&gt;0),((N170-$V$6)*((V$8+W$8)/2/V$8)+(O170-$V$6)*((V$8+W$8)/2/W$8)+$V$6*2)/2,IF(N170&gt;0,(((N170-$V$6)*((V$8+W$8)/2/V$8)+$V$6*2)/2),IF(O170&gt;0,(((O170-$V$6)*((V$8+W$8)/2/W$8)+$V$6*2)/2),$V$6)))</f>
        <v>80.932405922500806</v>
      </c>
      <c r="S170" s="58">
        <f ca="1">(R170*2+(P170-$V$6)*((Z$8*2+X$8)/3/X$8)+$V$6)/3</f>
        <v>76.823725951267207</v>
      </c>
      <c r="T170" s="59">
        <f ca="1">(R170*2+(Q170-$V$6)*((Z$8*2+Y$8)/3/Y$8)+$V$6)/3</f>
        <v>74.921338937513028</v>
      </c>
      <c r="U170" s="60">
        <f ca="1">(S170+T170)/2</f>
        <v>75.872532444390117</v>
      </c>
    </row>
    <row r="171" spans="1:21">
      <c r="A171" s="72" t="s">
        <v>15</v>
      </c>
      <c r="B171" s="71" t="s">
        <v>8</v>
      </c>
      <c r="C171" s="53">
        <v>2023</v>
      </c>
      <c r="D171" s="20">
        <v>1500000</v>
      </c>
      <c r="E171" s="6">
        <v>46700000</v>
      </c>
      <c r="F171" s="6">
        <v>205900000</v>
      </c>
      <c r="G171" s="6">
        <v>363000000</v>
      </c>
      <c r="H171" s="4" cm="1">
        <f t="array" aca="1" ref="H171" ca="1">G171/INDIRECT("EUR!$B$48")</f>
        <v>423157313.10260576</v>
      </c>
      <c r="I171" s="9">
        <v>1290</v>
      </c>
      <c r="J171" s="11">
        <v>18890</v>
      </c>
      <c r="K171" s="12">
        <v>34.130000000000003</v>
      </c>
      <c r="L171" s="13">
        <v>1.6</v>
      </c>
      <c r="M171" s="74">
        <v>16</v>
      </c>
      <c r="N171" s="26">
        <f>LOG((D171+E171)/(F171+E171)+1,V$3)</f>
        <v>29.929587823834826</v>
      </c>
      <c r="O171" s="14">
        <f ca="1">LOG(I171*H171/J171^2,W$3)</f>
        <v>95.906697295694826</v>
      </c>
      <c r="P171" s="58">
        <f>LOG(K171/J171+1,X$3)</f>
        <v>70.252834765221195</v>
      </c>
      <c r="Q171" s="60">
        <f>LOG(L171*M171/J171+1,Y$3)</f>
        <v>76.936182346893233</v>
      </c>
      <c r="R171" s="14">
        <f ca="1">IF(AND(N171&gt;0,O171&gt;0),((N171-$V$6)*((V$8+W$8)/2/V$8)+(O171-$V$6)*((V$8+W$8)/2/W$8)+$V$6*2)/2,IF(N171&gt;0,(((N171-$V$6)*((V$8+W$8)/2/V$8)+$V$6*2)/2),IF(O171&gt;0,(((O171-$V$6)*((V$8+W$8)/2/W$8)+$V$6*2)/2),$V$6)))</f>
        <v>68.677358137242265</v>
      </c>
      <c r="S171" s="58">
        <f ca="1">(R171*2+(P171-$V$6)*((Z$8*2+X$8)/3/X$8)+$V$6)/3</f>
        <v>75.10665003622141</v>
      </c>
      <c r="T171" s="59">
        <f ca="1">(R171*2+(Q171-$V$6)*((Z$8*2+Y$8)/3/Y$8)+$V$6)/3</f>
        <v>76.26595218678149</v>
      </c>
      <c r="U171" s="60">
        <f ca="1">(S171+T171)/2</f>
        <v>75.68630111150145</v>
      </c>
    </row>
    <row r="172" spans="1:21">
      <c r="A172" s="31" t="s">
        <v>321</v>
      </c>
      <c r="B172" s="29" t="s">
        <v>337</v>
      </c>
      <c r="C172" s="53">
        <v>2022</v>
      </c>
      <c r="D172" s="21"/>
      <c r="E172" s="7">
        <v>87216682</v>
      </c>
      <c r="F172" s="7">
        <v>14810746</v>
      </c>
      <c r="G172" s="7">
        <v>117597203</v>
      </c>
      <c r="H172" s="4">
        <f>G172</f>
        <v>117597203</v>
      </c>
      <c r="I172" s="9">
        <v>689.5</v>
      </c>
      <c r="J172" s="11">
        <v>21000</v>
      </c>
      <c r="K172" s="12">
        <v>1.18</v>
      </c>
      <c r="M172" s="74"/>
      <c r="N172" s="26">
        <f>LOG((D172+E172)/(F172+E172)+1,V$3)</f>
        <v>105.87811282226089</v>
      </c>
      <c r="O172" s="14">
        <f>LOG(I172*H172/J172^2,W$3)</f>
        <v>68.196359996921402</v>
      </c>
      <c r="P172" s="58">
        <f>LOG(K172/J172+1,X$3)</f>
        <v>2.1867648044794317</v>
      </c>
      <c r="Q172" s="60">
        <f>LOG(L172*M172/J172+1,Y$3)</f>
        <v>0</v>
      </c>
      <c r="R172" s="14">
        <f ca="1">IF(AND(N172&gt;0,O172&gt;0),((N172-$V$6)*((V$8+W$8)/2/V$8)+(O172-$V$6)*((V$8+W$8)/2/W$8)+$V$6*2)/2,IF(N172&gt;0,(((N172-$V$6)*((V$8+W$8)/2/V$8)+$V$6*2)/2),IF(O172&gt;0,(((O172-$V$6)*((V$8+W$8)/2/W$8)+$V$6*2)/2),$V$6)))</f>
        <v>81.996068351996669</v>
      </c>
      <c r="S172" s="58">
        <f ca="1">(R172*2+(P172-$V$6)*((Z$8*2+X$8)/3/X$8)+$V$6)/3</f>
        <v>74.806660791893677</v>
      </c>
      <c r="T172" s="59">
        <f ca="1">(R172*2+(Q172-$V$6)*((Z$8*2+Y$8)/3/Y$8)+$V$6)/3</f>
        <v>75.630447223843603</v>
      </c>
      <c r="U172" s="60">
        <f ca="1">(S172+T172)/2</f>
        <v>75.218554007868647</v>
      </c>
    </row>
    <row r="173" spans="1:21">
      <c r="A173" s="31" t="s">
        <v>14</v>
      </c>
      <c r="B173" s="29" t="s">
        <v>288</v>
      </c>
      <c r="C173" s="53">
        <v>2021</v>
      </c>
      <c r="D173" s="21"/>
      <c r="E173" s="7">
        <v>147784124.19999999</v>
      </c>
      <c r="F173" s="7">
        <v>29747686.010000002</v>
      </c>
      <c r="G173" s="7">
        <v>201622056.19999999</v>
      </c>
      <c r="H173" s="4">
        <f>G173</f>
        <v>201622056.19999999</v>
      </c>
      <c r="I173" s="9">
        <v>893</v>
      </c>
      <c r="J173" s="11">
        <v>32549</v>
      </c>
      <c r="K173" s="12">
        <v>10.27</v>
      </c>
      <c r="M173" s="74"/>
      <c r="N173" s="26">
        <f>LOG((D173+E173)/(F173+E173)+1,V$3)</f>
        <v>103.79599932791204</v>
      </c>
      <c r="O173" s="14">
        <f>LOG(I173*H173/J173^2,W$3)</f>
        <v>67.16705764708837</v>
      </c>
      <c r="P173" s="58">
        <f>LOG(K173/J173+1,X$3)</f>
        <v>12.277667031503466</v>
      </c>
      <c r="Q173" s="60">
        <f>LOG(L173*M173/J173+1,Y$3)</f>
        <v>0</v>
      </c>
      <c r="R173" s="14">
        <f ca="1">IF(AND(N173&gt;0,O173&gt;0),((N173-$V$6)*((V$8+W$8)/2/V$8)+(O173-$V$6)*((V$8+W$8)/2/W$8)+$V$6*2)/2,IF(N173&gt;0,(((N173-$V$6)*((V$8+W$8)/2/V$8)+$V$6*2)/2),IF(O173&gt;0,(((O173-$V$6)*((V$8+W$8)/2/W$8)+$V$6*2)/2),$V$6)))</f>
        <v>80.482796975014026</v>
      </c>
      <c r="S173" s="58">
        <f ca="1">(R173*2+(P173-$V$6)*((Z$8*2+X$8)/3/X$8)+$V$6)/3</f>
        <v>75.158633616465409</v>
      </c>
      <c r="T173" s="59">
        <f ca="1">(R173*2+(Q173-$V$6)*((Z$8*2+Y$8)/3/Y$8)+$V$6)/3</f>
        <v>74.621599639188503</v>
      </c>
      <c r="U173" s="60">
        <f ca="1">(S173+T173)/2</f>
        <v>74.890116627826956</v>
      </c>
    </row>
    <row r="174" spans="1:21">
      <c r="A174" s="31" t="s">
        <v>294</v>
      </c>
      <c r="B174" s="29" t="s">
        <v>293</v>
      </c>
      <c r="C174" s="53">
        <v>2022</v>
      </c>
      <c r="D174" s="43"/>
      <c r="E174" s="44">
        <v>5377274805</v>
      </c>
      <c r="F174" s="44"/>
      <c r="G174" s="44">
        <v>18406500000</v>
      </c>
      <c r="H174" s="4" cm="1">
        <f t="array" aca="1" ref="H174" ca="1">G174/INDIRECT("EUR!$B$61")</f>
        <v>47214417.230176739</v>
      </c>
      <c r="I174" s="9">
        <v>1800</v>
      </c>
      <c r="J174" s="11">
        <v>35870</v>
      </c>
      <c r="K174" s="12">
        <v>14.98</v>
      </c>
      <c r="M174" s="74"/>
      <c r="N174" s="26">
        <f>LOG((D174+E174)/(F174+E174)+1,V$3)</f>
        <v>118.79180944593006</v>
      </c>
      <c r="O174" s="14">
        <f ca="1">LOG(I174*H174/J174^2,W$3)</f>
        <v>54.806753031286256</v>
      </c>
      <c r="P174" s="58">
        <f>LOG(K174/J174+1,X$3)</f>
        <v>16.249549746515036</v>
      </c>
      <c r="Q174" s="60">
        <f>LOG(L174*M174/J174+1,Y$3)</f>
        <v>0</v>
      </c>
      <c r="R174" s="14">
        <f ca="1">IF(AND(N174&gt;0,O174&gt;0),((N174-$V$6)*((V$8+W$8)/2/V$8)+(O174-$V$6)*((V$8+W$8)/2/W$8)+$V$6*2)/2,IF(N174&gt;0,(((N174-$V$6)*((V$8+W$8)/2/V$8)+$V$6*2)/2),IF(O174&gt;0,(((O174-$V$6)*((V$8+W$8)/2/W$8)+$V$6*2)/2),$V$6)))</f>
        <v>78.691277019726954</v>
      </c>
      <c r="S174" s="58">
        <f ca="1">(R174*2+(P174-$V$6)*((Z$8*2+X$8)/3/X$8)+$V$6)/3</f>
        <v>74.499919863569716</v>
      </c>
      <c r="T174" s="59">
        <f ca="1">(R174*2+(Q174-$V$6)*((Z$8*2+Y$8)/3/Y$8)+$V$6)/3</f>
        <v>73.42725300233046</v>
      </c>
      <c r="U174" s="60">
        <f ca="1">(S174+T174)/2</f>
        <v>73.963586432950081</v>
      </c>
    </row>
    <row r="175" spans="1:21">
      <c r="A175" s="31" t="s">
        <v>321</v>
      </c>
      <c r="B175" s="29" t="s">
        <v>348</v>
      </c>
      <c r="C175" s="53">
        <v>2020</v>
      </c>
      <c r="D175" s="21"/>
      <c r="E175" s="7">
        <v>257060000</v>
      </c>
      <c r="F175" s="7">
        <v>22040000</v>
      </c>
      <c r="G175" s="7">
        <v>356500000</v>
      </c>
      <c r="H175" s="4">
        <f>G175</f>
        <v>356500000</v>
      </c>
      <c r="I175" s="9">
        <v>225</v>
      </c>
      <c r="J175" s="11">
        <v>37000</v>
      </c>
      <c r="K175" s="12">
        <v>12.66</v>
      </c>
      <c r="M175" s="74"/>
      <c r="N175" s="26">
        <f>LOG((D175+E175)/(F175+E175)+1,V$3)</f>
        <v>111.88780377833871</v>
      </c>
      <c r="O175" s="14">
        <f>LOG(I175*H175/J175^2,W$3)</f>
        <v>53.239367599868409</v>
      </c>
      <c r="P175" s="58">
        <f>LOG(K175/J175+1,X$3)</f>
        <v>13.314021587377429</v>
      </c>
      <c r="Q175" s="60">
        <f>LOG(L175*M175/J175+1,Y$3)</f>
        <v>0</v>
      </c>
      <c r="R175" s="14">
        <f ca="1">IF(AND(N175&gt;0,O175&gt;0),((N175-$V$6)*((V$8+W$8)/2/V$8)+(O175-$V$6)*((V$8+W$8)/2/W$8)+$V$6*2)/2,IF(N175&gt;0,(((N175-$V$6)*((V$8+W$8)/2/V$8)+$V$6*2)/2),IF(O175&gt;0,(((O175-$V$6)*((V$8+W$8)/2/W$8)+$V$6*2)/2),$V$6)))</f>
        <v>74.857983563748917</v>
      </c>
      <c r="S175" s="58">
        <f ca="1">(R175*2+(P175-$V$6)*((Z$8*2+X$8)/3/X$8)+$V$6)/3</f>
        <v>71.54851681338134</v>
      </c>
      <c r="T175" s="59">
        <f ca="1">(R175*2+(Q175-$V$6)*((Z$8*2+Y$8)/3/Y$8)+$V$6)/3</f>
        <v>70.871724031678426</v>
      </c>
      <c r="U175" s="60">
        <f ca="1">(S175+T175)/2</f>
        <v>71.210120422529883</v>
      </c>
    </row>
    <row r="176" spans="1:21">
      <c r="A176" s="31" t="s">
        <v>298</v>
      </c>
      <c r="B176" s="29" t="s">
        <v>297</v>
      </c>
      <c r="C176" s="53">
        <v>2023</v>
      </c>
      <c r="D176" s="21"/>
      <c r="E176" s="7">
        <v>9994324.3000000007</v>
      </c>
      <c r="F176" s="7"/>
      <c r="G176" s="7">
        <v>21431000.629999999</v>
      </c>
      <c r="H176" s="4">
        <f>G176</f>
        <v>21431000.629999999</v>
      </c>
      <c r="I176" s="9">
        <v>7900</v>
      </c>
      <c r="J176" s="11">
        <v>72480</v>
      </c>
      <c r="K176" s="12">
        <v>10.83</v>
      </c>
      <c r="M176" s="74"/>
      <c r="N176" s="26">
        <f>LOG((D176+E176)/(F176+E176)+1,V$3)</f>
        <v>118.79180944593006</v>
      </c>
      <c r="O176" s="14">
        <f>LOG(I176*H176/J176^2,W$3)</f>
        <v>45.421216636356384</v>
      </c>
      <c r="P176" s="58">
        <f>LOG(K176/J176+1,X$3)</f>
        <v>5.8147278347073046</v>
      </c>
      <c r="Q176" s="60">
        <f>LOG(L176*M176/J176+1,Y$3)</f>
        <v>0</v>
      </c>
      <c r="R176" s="14">
        <f ca="1">IF(AND(N176&gt;0,O176&gt;0),((N176-$V$6)*((V$8+W$8)/2/V$8)+(O176-$V$6)*((V$8+W$8)/2/W$8)+$V$6*2)/2,IF(N176&gt;0,(((N176-$V$6)*((V$8+W$8)/2/V$8)+$V$6*2)/2),IF(O176&gt;0,(((O176-$V$6)*((V$8+W$8)/2/W$8)+$V$6*2)/2),$V$6)))</f>
        <v>72.667760187675356</v>
      </c>
      <c r="S176" s="58">
        <f ca="1">(R176*2+(P176-$V$6)*((Z$8*2+X$8)/3/X$8)+$V$6)/3</f>
        <v>69.077041875408781</v>
      </c>
      <c r="T176" s="59">
        <f ca="1">(R176*2+(Q176-$V$6)*((Z$8*2+Y$8)/3/Y$8)+$V$6)/3</f>
        <v>69.411575114296056</v>
      </c>
      <c r="U176" s="60">
        <f ca="1">(S176+T176)/2</f>
        <v>69.244308494852419</v>
      </c>
    </row>
    <row r="177" spans="1:21">
      <c r="A177" s="72" t="s">
        <v>14</v>
      </c>
      <c r="B177" s="71" t="s">
        <v>16</v>
      </c>
      <c r="C177" s="53">
        <v>2023</v>
      </c>
      <c r="D177" s="21">
        <v>5500000</v>
      </c>
      <c r="E177" s="7">
        <v>12600000</v>
      </c>
      <c r="F177" s="7">
        <v>219892056</v>
      </c>
      <c r="G177" s="7">
        <v>291098453</v>
      </c>
      <c r="H177" s="4">
        <f>G177</f>
        <v>291098453</v>
      </c>
      <c r="I177" s="9">
        <v>689</v>
      </c>
      <c r="J177" s="11">
        <v>15107</v>
      </c>
      <c r="K177" s="12">
        <v>1.68</v>
      </c>
      <c r="L177" s="13">
        <v>1.4</v>
      </c>
      <c r="M177" s="74">
        <v>10</v>
      </c>
      <c r="N177" s="26">
        <f>LOG((D177+E177)/(F177+E177)+1,V$3)</f>
        <v>12.848434069563961</v>
      </c>
      <c r="O177" s="14">
        <f>LOG(I177*H177/J177^2,W$3)</f>
        <v>88.657140745012967</v>
      </c>
      <c r="P177" s="58">
        <f>LOG(K177/J177+1,X$3)</f>
        <v>4.3277131744526693</v>
      </c>
      <c r="Q177" s="60">
        <f>LOG(L177*M177/J177+1,Y$3)</f>
        <v>52.621762343664685</v>
      </c>
      <c r="R177" s="14">
        <f ca="1">IF(AND(N177&gt;0,O177&gt;0),((N177-$V$6)*((V$8+W$8)/2/V$8)+(O177-$V$6)*((V$8+W$8)/2/W$8)+$V$6*2)/2,IF(N177&gt;0,(((N177-$V$6)*((V$8+W$8)/2/V$8)+$V$6*2)/2),IF(O177&gt;0,(((O177-$V$6)*((V$8+W$8)/2/W$8)+$V$6*2)/2),$V$6)))</f>
        <v>57.02951964984068</v>
      </c>
      <c r="S177" s="58">
        <f ca="1">(R177*2+(P177-$V$6)*((Z$8*2+X$8)/3/X$8)+$V$6)/3</f>
        <v>58.451015084201593</v>
      </c>
      <c r="T177" s="59">
        <f ca="1">(R177*2+(Q177-$V$6)*((Z$8*2+Y$8)/3/Y$8)+$V$6)/3</f>
        <v>65.49377881893713</v>
      </c>
      <c r="U177" s="60">
        <f ca="1">(S177+T177)/2</f>
        <v>61.972396951569365</v>
      </c>
    </row>
    <row r="178" spans="1:21">
      <c r="A178" s="72" t="s">
        <v>15</v>
      </c>
      <c r="B178" s="71" t="s">
        <v>96</v>
      </c>
      <c r="C178" s="53">
        <v>2022</v>
      </c>
      <c r="D178" s="20">
        <v>5800000</v>
      </c>
      <c r="E178" s="6">
        <v>113800000</v>
      </c>
      <c r="F178" s="6">
        <v>432100000</v>
      </c>
      <c r="G178" s="6">
        <v>554000000</v>
      </c>
      <c r="H178" s="4" cm="1">
        <f t="array" aca="1" ref="H178" ca="1">G178/INDIRECT("EUR!$B$48")</f>
        <v>645810334.59736526</v>
      </c>
      <c r="I178" s="9">
        <v>3255</v>
      </c>
      <c r="J178" s="11">
        <v>151840</v>
      </c>
      <c r="K178" s="12">
        <v>4.3600000000000003</v>
      </c>
      <c r="L178" s="13">
        <v>1.4</v>
      </c>
      <c r="M178" s="74">
        <v>16</v>
      </c>
      <c r="N178" s="26">
        <f>LOG((D178+E178)/(F178+E178)+1,V$3)</f>
        <v>33.95093304699617</v>
      </c>
      <c r="O178" s="14">
        <f ca="1">LOG(I178*H178/J178^2,W$3)</f>
        <v>59.022901089464874</v>
      </c>
      <c r="P178" s="58">
        <f>LOG(K178/J178+1,X$3)</f>
        <v>1.1174950887710728</v>
      </c>
      <c r="Q178" s="60">
        <f>LOG(L178*M178/J178+1,Y$3)</f>
        <v>8.3800484752120621</v>
      </c>
      <c r="R178" s="14">
        <f ca="1">IF(AND(N178&gt;0,O178&gt;0),((N178-$V$6)*((V$8+W$8)/2/V$8)+(O178-$V$6)*((V$8+W$8)/2/W$8)+$V$6*2)/2,IF(N178&gt;0,(((N178-$V$6)*((V$8+W$8)/2/V$8)+$V$6*2)/2),IF(O178&gt;0,(((O178-$V$6)*((V$8+W$8)/2/W$8)+$V$6*2)/2),$V$6)))</f>
        <v>46.652653950978547</v>
      </c>
      <c r="S178" s="58">
        <f ca="1">(R178*2+(P178-$V$6)*((Z$8*2+X$8)/3/X$8)+$V$6)/3</f>
        <v>51.100186907787361</v>
      </c>
      <c r="T178" s="59">
        <f ca="1">(R178*2+(Q178-$V$6)*((Z$8*2+Y$8)/3/Y$8)+$V$6)/3</f>
        <v>53.10452582596799</v>
      </c>
      <c r="U178" s="60">
        <f ca="1">(S178+T178)/2</f>
        <v>52.102356366877672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4">
    <mergeCell ref="V2:Y2"/>
    <mergeCell ref="V4:AC4"/>
    <mergeCell ref="V7:AC7"/>
    <mergeCell ref="V6:AC6"/>
  </mergeCells>
  <phoneticPr fontId="1" type="noConversion"/>
  <conditionalFormatting sqref="N1:N154 N179:N1048576">
    <cfRule type="cellIs" priority="14" operator="greaterThan">
      <formula>"V5+V8*3"</formula>
    </cfRule>
  </conditionalFormatting>
  <conditionalFormatting sqref="N155:N156">
    <cfRule type="cellIs" priority="13" operator="greaterThan">
      <formula>"V5+V8*3"</formula>
    </cfRule>
  </conditionalFormatting>
  <conditionalFormatting sqref="N157:N159">
    <cfRule type="cellIs" priority="12" operator="greaterThan">
      <formula>"V5+V8*3"</formula>
    </cfRule>
  </conditionalFormatting>
  <conditionalFormatting sqref="N160:N165">
    <cfRule type="cellIs" priority="11" operator="greaterThan">
      <formula>"V5+V8*3"</formula>
    </cfRule>
  </conditionalFormatting>
  <conditionalFormatting sqref="N166">
    <cfRule type="cellIs" priority="9" operator="greaterThan">
      <formula>"V5+V8*3"</formula>
    </cfRule>
  </conditionalFormatting>
  <conditionalFormatting sqref="N167">
    <cfRule type="cellIs" priority="8" operator="greaterThan">
      <formula>"V5+V8*3"</formula>
    </cfRule>
  </conditionalFormatting>
  <conditionalFormatting sqref="N168">
    <cfRule type="cellIs" priority="7" operator="greaterThan">
      <formula>"V5+V8*3"</formula>
    </cfRule>
  </conditionalFormatting>
  <conditionalFormatting sqref="N169:N173">
    <cfRule type="cellIs" priority="6" operator="greaterThan">
      <formula>"V5+V8*3"</formula>
    </cfRule>
  </conditionalFormatting>
  <conditionalFormatting sqref="N174">
    <cfRule type="cellIs" priority="5" operator="greaterThan">
      <formula>"V5+V8*3"</formula>
    </cfRule>
  </conditionalFormatting>
  <conditionalFormatting sqref="N175:N176">
    <cfRule type="cellIs" priority="3" operator="greaterThan">
      <formula>"V5+V8*3"</formula>
    </cfRule>
  </conditionalFormatting>
  <conditionalFormatting sqref="N177">
    <cfRule type="cellIs" priority="2" operator="greaterThan">
      <formula>"V5+V8*3"</formula>
    </cfRule>
  </conditionalFormatting>
  <conditionalFormatting sqref="N178">
    <cfRule type="cellIs" priority="1" operator="greaterThan">
      <formula>"V5+V8*3"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workbookViewId="0">
      <selection activeCell="B28" sqref="B28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6">
        <v>1</v>
      </c>
    </row>
    <row r="3" spans="1:2">
      <c r="A3" t="s">
        <v>104</v>
      </c>
      <c r="B3" s="16">
        <v>3.9846180000000002</v>
      </c>
    </row>
    <row r="4" spans="1:2">
      <c r="A4" t="s">
        <v>105</v>
      </c>
      <c r="B4" s="16">
        <v>77.262889999999999</v>
      </c>
    </row>
    <row r="5" spans="1:2">
      <c r="A5" t="s">
        <v>106</v>
      </c>
      <c r="B5" s="16">
        <v>102.324922</v>
      </c>
    </row>
    <row r="6" spans="1:2">
      <c r="A6" t="s">
        <v>107</v>
      </c>
      <c r="B6" s="16">
        <v>421.04401799999999</v>
      </c>
    </row>
    <row r="7" spans="1:2">
      <c r="A7" t="s">
        <v>108</v>
      </c>
      <c r="B7" s="16">
        <v>1.9421280000000001</v>
      </c>
    </row>
    <row r="8" spans="1:2">
      <c r="A8" t="s">
        <v>109</v>
      </c>
      <c r="B8" s="16">
        <v>915.79780200000005</v>
      </c>
    </row>
    <row r="9" spans="1:2">
      <c r="A9" t="s">
        <v>110</v>
      </c>
      <c r="B9" s="16">
        <v>937.70083499999998</v>
      </c>
    </row>
    <row r="10" spans="1:2">
      <c r="A10" t="s">
        <v>111</v>
      </c>
      <c r="B10" s="16">
        <v>1.644401</v>
      </c>
    </row>
    <row r="11" spans="1:2">
      <c r="A11" t="s">
        <v>112</v>
      </c>
      <c r="B11" s="16">
        <v>1.9421280000000001</v>
      </c>
    </row>
    <row r="12" spans="1:2">
      <c r="A12" t="s">
        <v>113</v>
      </c>
      <c r="B12" s="16">
        <v>1.8423659999999999</v>
      </c>
    </row>
    <row r="13" spans="1:2">
      <c r="A13" t="s">
        <v>114</v>
      </c>
      <c r="B13" s="16">
        <v>1.95583</v>
      </c>
    </row>
    <row r="14" spans="1:2">
      <c r="A14" t="s">
        <v>115</v>
      </c>
      <c r="B14" s="16">
        <v>2.1699760000000001</v>
      </c>
    </row>
    <row r="15" spans="1:2">
      <c r="A15" t="s">
        <v>116</v>
      </c>
      <c r="B15" s="16">
        <v>119.092297</v>
      </c>
    </row>
    <row r="16" spans="1:2">
      <c r="A16" t="s">
        <v>117</v>
      </c>
      <c r="B16" s="16">
        <v>1.95583</v>
      </c>
    </row>
    <row r="17" spans="1:2">
      <c r="A17" t="s">
        <v>118</v>
      </c>
      <c r="B17" s="16">
        <v>0.40795500000000001</v>
      </c>
    </row>
    <row r="18" spans="1:2">
      <c r="A18" t="s">
        <v>119</v>
      </c>
      <c r="B18" s="16">
        <v>3098.1808179999998</v>
      </c>
    </row>
    <row r="19" spans="1:2">
      <c r="A19" t="s">
        <v>120</v>
      </c>
      <c r="B19" s="16">
        <v>1.0849880000000001</v>
      </c>
    </row>
    <row r="20" spans="1:2">
      <c r="A20" t="s">
        <v>121</v>
      </c>
      <c r="B20" s="16">
        <v>1.462458</v>
      </c>
    </row>
    <row r="21" spans="1:2">
      <c r="A21" t="s">
        <v>122</v>
      </c>
      <c r="B21" s="16">
        <v>7.4910519999999998</v>
      </c>
    </row>
    <row r="22" spans="1:2">
      <c r="A22" t="s">
        <v>123</v>
      </c>
      <c r="B22" s="16">
        <v>5.4774500000000002</v>
      </c>
    </row>
    <row r="23" spans="1:2">
      <c r="A23" t="s">
        <v>124</v>
      </c>
      <c r="B23" s="16">
        <v>1.0849880000000001</v>
      </c>
    </row>
    <row r="24" spans="1:2">
      <c r="A24" t="s">
        <v>125</v>
      </c>
      <c r="B24" s="16">
        <v>90.253564999999995</v>
      </c>
    </row>
    <row r="25" spans="1:2">
      <c r="A25" t="s">
        <v>126</v>
      </c>
      <c r="B25" s="16">
        <v>14.773529999999999</v>
      </c>
    </row>
    <row r="26" spans="1:2">
      <c r="A26" t="s">
        <v>127</v>
      </c>
      <c r="B26" s="16">
        <v>3.5328529999999998</v>
      </c>
    </row>
    <row r="27" spans="1:2">
      <c r="A27" t="s">
        <v>128</v>
      </c>
      <c r="B27" s="16">
        <v>2.1699760000000001</v>
      </c>
    </row>
    <row r="28" spans="1:2">
      <c r="A28" t="s">
        <v>129</v>
      </c>
      <c r="B28" s="16">
        <v>1.4732879999999999</v>
      </c>
    </row>
    <row r="29" spans="1:2">
      <c r="A29" t="s">
        <v>130</v>
      </c>
      <c r="B29" s="16">
        <v>2998.3153149999998</v>
      </c>
    </row>
    <row r="30" spans="1:2">
      <c r="A30" t="s">
        <v>131</v>
      </c>
      <c r="B30" s="16">
        <v>0.98245400000000005</v>
      </c>
    </row>
    <row r="31" spans="1:2">
      <c r="A31" t="s">
        <v>132</v>
      </c>
      <c r="B31" s="16">
        <v>1026.134327</v>
      </c>
    </row>
    <row r="32" spans="1:2">
      <c r="A32" t="s">
        <v>133</v>
      </c>
      <c r="B32" s="16">
        <v>7.8492170000000003</v>
      </c>
    </row>
    <row r="33" spans="1:2">
      <c r="A33" t="s">
        <v>134</v>
      </c>
      <c r="B33" s="16">
        <v>4068.487936</v>
      </c>
    </row>
    <row r="34" spans="1:2">
      <c r="A34" t="s">
        <v>135</v>
      </c>
      <c r="B34" s="16">
        <v>548.42974000000004</v>
      </c>
    </row>
    <row r="35" spans="1:2">
      <c r="A35" t="s">
        <v>136</v>
      </c>
      <c r="B35" s="16">
        <v>26.039711</v>
      </c>
    </row>
    <row r="36" spans="1:2">
      <c r="A36" t="s">
        <v>137</v>
      </c>
      <c r="B36" s="16">
        <v>110.265</v>
      </c>
    </row>
    <row r="37" spans="1:2">
      <c r="A37" t="s">
        <v>138</v>
      </c>
      <c r="B37" s="16">
        <v>25.340167000000001</v>
      </c>
    </row>
    <row r="38" spans="1:2">
      <c r="A38" t="s">
        <v>139</v>
      </c>
      <c r="B38" s="16">
        <v>192.825143</v>
      </c>
    </row>
    <row r="39" spans="1:2">
      <c r="A39" t="s">
        <v>140</v>
      </c>
      <c r="B39" s="16">
        <v>7.4597569999999997</v>
      </c>
    </row>
    <row r="40" spans="1:2">
      <c r="A40" t="s">
        <v>141</v>
      </c>
      <c r="B40" s="16">
        <v>64.108722</v>
      </c>
    </row>
    <row r="41" spans="1:2">
      <c r="A41" t="s">
        <v>142</v>
      </c>
      <c r="B41" s="16">
        <v>145.765849</v>
      </c>
    </row>
    <row r="42" spans="1:2">
      <c r="A42" t="s">
        <v>143</v>
      </c>
      <c r="B42" s="16">
        <v>51.588574999999999</v>
      </c>
    </row>
    <row r="43" spans="1:2">
      <c r="A43" t="s">
        <v>144</v>
      </c>
      <c r="B43" s="16">
        <v>16.274819000000001</v>
      </c>
    </row>
    <row r="44" spans="1:2">
      <c r="A44" t="s">
        <v>145</v>
      </c>
      <c r="B44" s="16">
        <v>61.776684000000003</v>
      </c>
    </row>
    <row r="45" spans="1:2">
      <c r="A45" t="s">
        <v>146</v>
      </c>
      <c r="B45" s="16">
        <v>2.430164</v>
      </c>
    </row>
    <row r="46" spans="1:2">
      <c r="A46" t="s">
        <v>147</v>
      </c>
      <c r="B46" s="16">
        <v>0.85783699999999996</v>
      </c>
    </row>
    <row r="47" spans="1:2">
      <c r="A47" t="s">
        <v>148</v>
      </c>
      <c r="B47" s="16">
        <v>7.4597569999999997</v>
      </c>
    </row>
    <row r="48" spans="1:2">
      <c r="A48" t="s">
        <v>149</v>
      </c>
      <c r="B48" s="16">
        <v>0.85783699999999996</v>
      </c>
    </row>
    <row r="49" spans="1:2">
      <c r="A49" t="s">
        <v>150</v>
      </c>
      <c r="B49" s="16">
        <v>2.8971330000000002</v>
      </c>
    </row>
    <row r="50" spans="1:2">
      <c r="A50" t="s">
        <v>151</v>
      </c>
      <c r="B50" s="16">
        <v>0.85783699999999996</v>
      </c>
    </row>
    <row r="51" spans="1:2">
      <c r="A51" t="s">
        <v>152</v>
      </c>
      <c r="B51" s="16">
        <v>14.599601</v>
      </c>
    </row>
    <row r="52" spans="1:2">
      <c r="A52" t="s">
        <v>153</v>
      </c>
      <c r="B52" s="16">
        <v>0.85783699999999996</v>
      </c>
    </row>
    <row r="53" spans="1:2">
      <c r="A53" t="s">
        <v>154</v>
      </c>
      <c r="B53" s="16">
        <v>70.734289000000004</v>
      </c>
    </row>
    <row r="54" spans="1:2">
      <c r="A54" t="s">
        <v>155</v>
      </c>
      <c r="B54" s="16">
        <v>9290.5992229999993</v>
      </c>
    </row>
    <row r="55" spans="1:2">
      <c r="A55" t="s">
        <v>156</v>
      </c>
      <c r="B55" s="16">
        <v>8.4338490000000004</v>
      </c>
    </row>
    <row r="56" spans="1:2">
      <c r="A56" t="s">
        <v>157</v>
      </c>
      <c r="B56" s="16">
        <v>226.55752200000001</v>
      </c>
    </row>
    <row r="57" spans="1:2">
      <c r="A57" t="s">
        <v>158</v>
      </c>
      <c r="B57" s="16">
        <v>8.4965630000000001</v>
      </c>
    </row>
    <row r="58" spans="1:2">
      <c r="A58" t="s">
        <v>159</v>
      </c>
      <c r="B58" s="16">
        <v>26.730243999999999</v>
      </c>
    </row>
    <row r="59" spans="1:2">
      <c r="A59" t="s">
        <v>160</v>
      </c>
      <c r="B59" s="16">
        <v>7.5345000000000004</v>
      </c>
    </row>
    <row r="60" spans="1:2">
      <c r="A60" t="s">
        <v>161</v>
      </c>
      <c r="B60" s="16">
        <v>143.82584299999999</v>
      </c>
    </row>
    <row r="61" spans="1:2">
      <c r="A61" t="s">
        <v>162</v>
      </c>
      <c r="B61" s="16">
        <v>389.84914099999997</v>
      </c>
    </row>
    <row r="62" spans="1:2">
      <c r="A62" t="s">
        <v>163</v>
      </c>
      <c r="B62" s="16">
        <v>17176.756647999999</v>
      </c>
    </row>
    <row r="63" spans="1:2">
      <c r="A63" t="s">
        <v>164</v>
      </c>
      <c r="B63" s="16">
        <v>4.0043769999999999</v>
      </c>
    </row>
    <row r="64" spans="1:2">
      <c r="A64" t="s">
        <v>165</v>
      </c>
      <c r="B64" s="16">
        <v>0.85783699999999996</v>
      </c>
    </row>
    <row r="65" spans="1:2">
      <c r="A65" t="s">
        <v>166</v>
      </c>
      <c r="B65" s="16">
        <v>90.25367</v>
      </c>
    </row>
    <row r="66" spans="1:2">
      <c r="A66" t="s">
        <v>167</v>
      </c>
      <c r="B66" s="16">
        <v>1422.2777779999999</v>
      </c>
    </row>
    <row r="67" spans="1:2">
      <c r="A67" t="s">
        <v>168</v>
      </c>
      <c r="B67" s="16">
        <v>46005.879095999997</v>
      </c>
    </row>
    <row r="68" spans="1:2">
      <c r="A68" t="s">
        <v>169</v>
      </c>
      <c r="B68" s="16">
        <v>150.306128</v>
      </c>
    </row>
    <row r="69" spans="1:2">
      <c r="A69" t="s">
        <v>170</v>
      </c>
      <c r="B69" s="16">
        <v>0.85783699999999996</v>
      </c>
    </row>
    <row r="70" spans="1:2">
      <c r="A70" t="s">
        <v>171</v>
      </c>
      <c r="B70" s="16">
        <v>166.39955900000001</v>
      </c>
    </row>
    <row r="71" spans="1:2">
      <c r="A71" t="s">
        <v>172</v>
      </c>
      <c r="B71" s="16">
        <v>0.76925600000000005</v>
      </c>
    </row>
    <row r="72" spans="1:2">
      <c r="A72" t="s">
        <v>173</v>
      </c>
      <c r="B72" s="16">
        <v>164.70564200000001</v>
      </c>
    </row>
    <row r="73" spans="1:2">
      <c r="A73" t="s">
        <v>174</v>
      </c>
      <c r="B73" s="16">
        <v>141.00012599999999</v>
      </c>
    </row>
    <row r="74" spans="1:2">
      <c r="A74" t="s">
        <v>175</v>
      </c>
      <c r="B74" s="16">
        <v>96.579271000000006</v>
      </c>
    </row>
    <row r="75" spans="1:2">
      <c r="A75" t="s">
        <v>176</v>
      </c>
      <c r="B75" s="16">
        <v>4379.1184210000001</v>
      </c>
    </row>
    <row r="76" spans="1:2">
      <c r="A76" t="s">
        <v>177</v>
      </c>
      <c r="B76" s="16">
        <v>1.6444000000000001</v>
      </c>
    </row>
    <row r="77" spans="1:2">
      <c r="A77" t="s">
        <v>178</v>
      </c>
      <c r="B77" s="16">
        <v>491.96775000000002</v>
      </c>
    </row>
    <row r="78" spans="1:2">
      <c r="A78" t="s">
        <v>179</v>
      </c>
      <c r="B78" s="16">
        <v>1468.049767</v>
      </c>
    </row>
    <row r="79" spans="1:2">
      <c r="A79" t="s">
        <v>180</v>
      </c>
      <c r="B79" s="16">
        <v>0.33319799999999999</v>
      </c>
    </row>
    <row r="80" spans="1:2">
      <c r="A80" t="s">
        <v>181</v>
      </c>
      <c r="B80" s="16">
        <v>0.90415599999999996</v>
      </c>
    </row>
    <row r="81" spans="1:2">
      <c r="A81" t="s">
        <v>182</v>
      </c>
      <c r="B81" s="16">
        <v>483.40628199999998</v>
      </c>
    </row>
    <row r="82" spans="1:2">
      <c r="A82" t="s">
        <v>183</v>
      </c>
      <c r="B82" s="16">
        <v>22563.971181000001</v>
      </c>
    </row>
    <row r="83" spans="1:2">
      <c r="A83" t="s">
        <v>184</v>
      </c>
      <c r="B83" s="16">
        <v>97106.421432999996</v>
      </c>
    </row>
    <row r="84" spans="1:2">
      <c r="A84" t="s">
        <v>185</v>
      </c>
      <c r="B84" s="16">
        <v>323.84050300000001</v>
      </c>
    </row>
    <row r="85" spans="1:2">
      <c r="A85" t="s">
        <v>186</v>
      </c>
      <c r="B85" s="16">
        <v>209.97370699999999</v>
      </c>
    </row>
    <row r="86" spans="1:2">
      <c r="A86" t="s">
        <v>187</v>
      </c>
      <c r="B86" s="16">
        <v>20.223078999999998</v>
      </c>
    </row>
    <row r="87" spans="1:2">
      <c r="A87" t="s">
        <v>188</v>
      </c>
      <c r="B87" s="16">
        <v>5.237438</v>
      </c>
    </row>
    <row r="88" spans="1:2">
      <c r="A88" t="s">
        <v>189</v>
      </c>
      <c r="B88" s="16">
        <v>10.879269000000001</v>
      </c>
    </row>
    <row r="89" spans="1:2">
      <c r="A89" t="s">
        <v>190</v>
      </c>
      <c r="B89" s="16">
        <v>19.134356</v>
      </c>
    </row>
    <row r="90" spans="1:2">
      <c r="A90" t="s">
        <v>191</v>
      </c>
      <c r="B90" s="16">
        <v>4688.3670590000002</v>
      </c>
    </row>
    <row r="91" spans="1:2">
      <c r="A91" t="s">
        <v>192</v>
      </c>
      <c r="B91" s="16">
        <v>61.494999999999997</v>
      </c>
    </row>
    <row r="92" spans="1:2">
      <c r="A92" t="s">
        <v>193</v>
      </c>
      <c r="B92" s="16">
        <v>2737.3456379999998</v>
      </c>
    </row>
    <row r="93" spans="1:2">
      <c r="A93" t="s">
        <v>194</v>
      </c>
      <c r="B93" s="16">
        <v>3680.0858579999999</v>
      </c>
    </row>
    <row r="94" spans="1:2">
      <c r="A94" t="s">
        <v>195</v>
      </c>
      <c r="B94" s="16">
        <v>8.7514400000000006</v>
      </c>
    </row>
    <row r="95" spans="1:2">
      <c r="A95" t="s">
        <v>196</v>
      </c>
      <c r="B95" s="16">
        <v>43.004652</v>
      </c>
    </row>
    <row r="96" spans="1:2">
      <c r="A96" t="s">
        <v>197</v>
      </c>
      <c r="B96" s="16">
        <v>49.800773</v>
      </c>
    </row>
    <row r="97" spans="1:2">
      <c r="A97" t="s">
        <v>198</v>
      </c>
      <c r="B97" s="16">
        <v>16.706143999999998</v>
      </c>
    </row>
    <row r="98" spans="1:2">
      <c r="A98" t="s">
        <v>199</v>
      </c>
      <c r="B98" s="16">
        <v>1891.2103729999999</v>
      </c>
    </row>
    <row r="99" spans="1:2">
      <c r="A99" t="s">
        <v>200</v>
      </c>
      <c r="B99" s="16">
        <v>17.742307</v>
      </c>
    </row>
    <row r="100" spans="1:2">
      <c r="A100" t="s">
        <v>201</v>
      </c>
      <c r="B100" s="16">
        <v>5.1506100000000004</v>
      </c>
    </row>
    <row r="101" spans="1:2">
      <c r="A101" t="s">
        <v>202</v>
      </c>
      <c r="B101" s="16">
        <v>69.360365999999999</v>
      </c>
    </row>
    <row r="102" spans="1:2">
      <c r="A102" t="s">
        <v>203</v>
      </c>
      <c r="B102" s="16">
        <v>20.223078999999998</v>
      </c>
    </row>
    <row r="103" spans="1:2">
      <c r="A103" t="s">
        <v>204</v>
      </c>
      <c r="B103" s="16">
        <v>1387.5904660000001</v>
      </c>
    </row>
    <row r="104" spans="1:2">
      <c r="A104" t="s">
        <v>205</v>
      </c>
      <c r="B104" s="16">
        <v>39.858769000000002</v>
      </c>
    </row>
    <row r="105" spans="1:2">
      <c r="A105" t="s">
        <v>206</v>
      </c>
      <c r="B105" s="16">
        <v>11.596968</v>
      </c>
    </row>
    <row r="106" spans="1:2">
      <c r="A106" t="s">
        <v>207</v>
      </c>
      <c r="B106" s="16">
        <v>144.40570299999999</v>
      </c>
    </row>
    <row r="107" spans="1:2">
      <c r="A107" t="s">
        <v>208</v>
      </c>
      <c r="B107" s="16">
        <v>1.7994600000000001</v>
      </c>
    </row>
    <row r="108" spans="1:2">
      <c r="A108" t="s">
        <v>209</v>
      </c>
      <c r="B108" s="16">
        <v>0.41717500000000002</v>
      </c>
    </row>
    <row r="109" spans="1:2">
      <c r="A109" t="s">
        <v>210</v>
      </c>
      <c r="B109" s="16">
        <v>1.0849880000000001</v>
      </c>
    </row>
    <row r="110" spans="1:2">
      <c r="A110" t="s">
        <v>211</v>
      </c>
      <c r="B110" s="16">
        <v>3.989144</v>
      </c>
    </row>
    <row r="111" spans="1:2">
      <c r="A111" t="s">
        <v>212</v>
      </c>
      <c r="B111" s="16">
        <v>4.0913089999999999</v>
      </c>
    </row>
    <row r="112" spans="1:2">
      <c r="A112" t="s">
        <v>213</v>
      </c>
      <c r="B112" s="16">
        <v>61.253174999999999</v>
      </c>
    </row>
    <row r="113" spans="1:2">
      <c r="A113" t="s">
        <v>214</v>
      </c>
      <c r="B113" s="16">
        <v>301.87462299999999</v>
      </c>
    </row>
    <row r="114" spans="1:2">
      <c r="A114" t="s">
        <v>215</v>
      </c>
      <c r="B114" s="16">
        <v>4.2689870000000001</v>
      </c>
    </row>
    <row r="115" spans="1:2">
      <c r="A115" t="s">
        <v>216</v>
      </c>
      <c r="B115" s="16">
        <v>7951.1156950000004</v>
      </c>
    </row>
    <row r="116" spans="1:2">
      <c r="A116" t="s">
        <v>217</v>
      </c>
      <c r="B116" s="16">
        <v>3.9493559999999999</v>
      </c>
    </row>
    <row r="117" spans="1:2">
      <c r="A117" t="s">
        <v>218</v>
      </c>
      <c r="B117" s="16">
        <v>4.9678709999999997</v>
      </c>
    </row>
    <row r="118" spans="1:2">
      <c r="A118" t="s">
        <v>219</v>
      </c>
      <c r="B118" s="16">
        <v>117.140908</v>
      </c>
    </row>
    <row r="119" spans="1:2">
      <c r="A119" t="s">
        <v>220</v>
      </c>
      <c r="B119" s="16">
        <v>100.348618</v>
      </c>
    </row>
    <row r="120" spans="1:2">
      <c r="A120" t="s">
        <v>221</v>
      </c>
      <c r="B120" s="16">
        <v>1429.337702</v>
      </c>
    </row>
    <row r="121" spans="1:2">
      <c r="A121" t="s">
        <v>222</v>
      </c>
      <c r="B121" s="16">
        <v>4.0687049999999996</v>
      </c>
    </row>
    <row r="122" spans="1:2">
      <c r="A122" t="s">
        <v>223</v>
      </c>
      <c r="B122" s="16">
        <v>9.1781310000000005</v>
      </c>
    </row>
    <row r="123" spans="1:2">
      <c r="A123" t="s">
        <v>224</v>
      </c>
      <c r="B123" s="16">
        <v>15.148501</v>
      </c>
    </row>
    <row r="124" spans="1:2">
      <c r="A124" t="s">
        <v>225</v>
      </c>
      <c r="B124" s="16">
        <v>484.44395900000001</v>
      </c>
    </row>
    <row r="125" spans="1:2">
      <c r="A125" t="s">
        <v>102</v>
      </c>
      <c r="B125" s="16">
        <v>11.467108</v>
      </c>
    </row>
    <row r="126" spans="1:2">
      <c r="A126" t="s">
        <v>226</v>
      </c>
      <c r="B126" s="16">
        <v>1.462459</v>
      </c>
    </row>
    <row r="127" spans="1:2">
      <c r="A127" t="s">
        <v>227</v>
      </c>
      <c r="B127" s="16">
        <v>0.85783699999999996</v>
      </c>
    </row>
    <row r="128" spans="1:2">
      <c r="A128" t="s">
        <v>228</v>
      </c>
      <c r="B128" s="16">
        <v>25.187245999999998</v>
      </c>
    </row>
    <row r="129" spans="1:2">
      <c r="A129" t="s">
        <v>229</v>
      </c>
      <c r="B129" s="16">
        <v>25187.265747000001</v>
      </c>
    </row>
    <row r="130" spans="1:2">
      <c r="A130" t="s">
        <v>230</v>
      </c>
      <c r="B130" s="16">
        <v>618.61152400000003</v>
      </c>
    </row>
    <row r="131" spans="1:2">
      <c r="A131" t="s">
        <v>231</v>
      </c>
      <c r="B131" s="16">
        <v>37.988014999999997</v>
      </c>
    </row>
    <row r="132" spans="1:2">
      <c r="A132" t="s">
        <v>232</v>
      </c>
      <c r="B132" s="16">
        <v>1692.7742599999999</v>
      </c>
    </row>
    <row r="133" spans="1:2">
      <c r="A133" t="s">
        <v>233</v>
      </c>
      <c r="B133" s="16">
        <v>24.5</v>
      </c>
    </row>
    <row r="134" spans="1:2">
      <c r="A134" t="s">
        <v>234</v>
      </c>
      <c r="B134" s="16">
        <v>13966.170617</v>
      </c>
    </row>
    <row r="135" spans="1:2">
      <c r="A135" t="s">
        <v>235</v>
      </c>
      <c r="B135" s="16">
        <v>20.223078999999998</v>
      </c>
    </row>
    <row r="136" spans="1:2">
      <c r="A136" t="s">
        <v>236</v>
      </c>
      <c r="B136" s="16">
        <v>39.821126999999997</v>
      </c>
    </row>
    <row r="137" spans="1:2">
      <c r="A137" t="s">
        <v>237</v>
      </c>
      <c r="B137" s="16">
        <v>11.857573</v>
      </c>
    </row>
    <row r="138" spans="1:2">
      <c r="A138" t="s">
        <v>238</v>
      </c>
      <c r="B138" s="16">
        <v>3.790521</v>
      </c>
    </row>
    <row r="139" spans="1:2">
      <c r="A139" t="s">
        <v>239</v>
      </c>
      <c r="B139" s="16">
        <v>3.3827720000000001</v>
      </c>
    </row>
    <row r="140" spans="1:2">
      <c r="A140" t="s">
        <v>240</v>
      </c>
      <c r="B140" s="16">
        <v>2.5375220000000001</v>
      </c>
    </row>
    <row r="141" spans="1:2">
      <c r="A141" t="s">
        <v>241</v>
      </c>
      <c r="B141" s="16">
        <v>34.888978000000002</v>
      </c>
    </row>
    <row r="142" spans="1:2">
      <c r="A142" t="s">
        <v>242</v>
      </c>
      <c r="B142" s="16">
        <v>7.7245160000000004</v>
      </c>
    </row>
    <row r="143" spans="1:2">
      <c r="A143" t="s">
        <v>243</v>
      </c>
      <c r="B143" s="16">
        <v>1.6444000000000001</v>
      </c>
    </row>
    <row r="144" spans="1:2">
      <c r="A144" t="s">
        <v>244</v>
      </c>
      <c r="B144" s="16">
        <v>34.830036</v>
      </c>
    </row>
    <row r="145" spans="1:2">
      <c r="A145" t="s">
        <v>245</v>
      </c>
      <c r="B145" s="16">
        <v>2798.6247549999998</v>
      </c>
    </row>
    <row r="146" spans="1:2">
      <c r="A146" t="s">
        <v>246</v>
      </c>
      <c r="B146" s="16">
        <v>42.226762000000001</v>
      </c>
    </row>
    <row r="147" spans="1:2">
      <c r="A147" t="s">
        <v>247</v>
      </c>
      <c r="B147" s="16">
        <v>4146.3468069999999</v>
      </c>
    </row>
    <row r="148" spans="1:2">
      <c r="A148" t="s">
        <v>248</v>
      </c>
      <c r="B148" s="16">
        <v>1.0849899999999999</v>
      </c>
    </row>
    <row r="149" spans="1:2">
      <c r="A149" t="s">
        <v>249</v>
      </c>
      <c r="B149" s="16">
        <v>41.450709000000003</v>
      </c>
    </row>
    <row r="150" spans="1:2">
      <c r="A150" t="s">
        <v>250</v>
      </c>
      <c r="B150" s="16">
        <v>13723.582526</v>
      </c>
    </row>
    <row r="151" spans="1:2">
      <c r="A151" t="s">
        <v>251</v>
      </c>
      <c r="B151" s="16">
        <v>39.276176</v>
      </c>
    </row>
    <row r="152" spans="1:2">
      <c r="A152" t="s">
        <v>252</v>
      </c>
      <c r="B152" s="16">
        <v>27123.749422000001</v>
      </c>
    </row>
    <row r="153" spans="1:2">
      <c r="A153" t="s">
        <v>253</v>
      </c>
      <c r="B153" s="16">
        <v>130.72538900000001</v>
      </c>
    </row>
    <row r="154" spans="1:2">
      <c r="A154" t="s">
        <v>254</v>
      </c>
      <c r="B154" s="16">
        <v>2.9484889999999999</v>
      </c>
    </row>
    <row r="155" spans="1:2">
      <c r="A155" t="s">
        <v>255</v>
      </c>
      <c r="B155" s="16">
        <v>655.95699999999999</v>
      </c>
    </row>
    <row r="156" spans="1:2">
      <c r="A156" t="s">
        <v>256</v>
      </c>
      <c r="B156" s="16">
        <v>2.9294669999999998</v>
      </c>
    </row>
    <row r="157" spans="1:2">
      <c r="A157" t="s">
        <v>257</v>
      </c>
      <c r="B157" s="16">
        <v>0.81756099999999998</v>
      </c>
    </row>
    <row r="158" spans="1:2">
      <c r="A158" t="s">
        <v>258</v>
      </c>
      <c r="B158" s="16">
        <v>655.95699999999999</v>
      </c>
    </row>
    <row r="159" spans="1:2">
      <c r="A159" t="s">
        <v>259</v>
      </c>
      <c r="B159" s="16">
        <v>119.33199999999999</v>
      </c>
    </row>
    <row r="160" spans="1:2">
      <c r="A160" t="s">
        <v>260</v>
      </c>
      <c r="B160" s="16">
        <v>271.033976</v>
      </c>
    </row>
    <row r="161" spans="1:2">
      <c r="A161" t="s">
        <v>261</v>
      </c>
      <c r="B161" s="16">
        <v>20.223127000000002</v>
      </c>
    </row>
    <row r="162" spans="1:2">
      <c r="A162" t="s">
        <v>262</v>
      </c>
      <c r="B162" s="16">
        <v>26.743002000000001</v>
      </c>
    </row>
    <row r="163" spans="1:2">
      <c r="A163" t="s">
        <v>263</v>
      </c>
      <c r="B163" s="16">
        <v>14.6927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2024-04-09T06:59:02Z</dcterms:modified>
</cp:coreProperties>
</file>