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video_\_product_\润欧\"/>
    </mc:Choice>
  </mc:AlternateContent>
  <xr:revisionPtr revIDLastSave="0" documentId="13_ncr:1_{34E79F08-DAD5-49DD-99C3-246075DA79AC}" xr6:coauthVersionLast="47" xr6:coauthVersionMax="47" xr10:uidLastSave="{00000000-0000-0000-0000-000000000000}"/>
  <bookViews>
    <workbookView xWindow="-103" yWindow="-103" windowWidth="33120" windowHeight="18120" xr2:uid="{A1035668-96FD-4567-8AB6-476E54D5DE6A}"/>
  </bookViews>
  <sheets>
    <sheet name="Ranking" sheetId="1" r:id="rId1"/>
    <sheet name="EUR" sheetId="5" r:id="rId2"/>
  </sheets>
  <definedNames>
    <definedName name="_xlnm._FilterDatabase" localSheetId="0" hidden="1">Ranking!$A$1:$U$1</definedName>
    <definedName name="ExternalData_3" localSheetId="1" hidden="1">EUR!$A$1:$B$163</definedName>
    <definedName name="solver_adj" localSheetId="0" hidden="1">Ranking!$X$3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Ranking!$X$5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50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3" i="1" l="1"/>
  <c r="N63" i="1"/>
  <c r="O63" i="1"/>
  <c r="P63" i="1"/>
  <c r="P45" i="1"/>
  <c r="N45" i="1"/>
  <c r="H45" i="1"/>
  <c r="O45" i="1" s="1"/>
  <c r="Q27" i="1"/>
  <c r="H27" i="1"/>
  <c r="O27" i="1" s="1"/>
  <c r="N27" i="1"/>
  <c r="P27" i="1"/>
  <c r="H65" i="1"/>
  <c r="O65" i="1" s="1"/>
  <c r="N65" i="1"/>
  <c r="P65" i="1"/>
  <c r="H74" i="1"/>
  <c r="O74" i="1" s="1"/>
  <c r="N74" i="1"/>
  <c r="P74" i="1"/>
  <c r="H106" i="1"/>
  <c r="O106" i="1" s="1"/>
  <c r="N106" i="1"/>
  <c r="P106" i="1"/>
  <c r="P55" i="1"/>
  <c r="N55" i="1"/>
  <c r="H55" i="1"/>
  <c r="O55" i="1" s="1"/>
  <c r="P71" i="1"/>
  <c r="N71" i="1"/>
  <c r="P54" i="1"/>
  <c r="N54" i="1"/>
  <c r="H54" i="1"/>
  <c r="O54" i="1" s="1"/>
  <c r="H69" i="1"/>
  <c r="P69" i="1"/>
  <c r="S69" i="1" s="1"/>
  <c r="R69" i="1"/>
  <c r="T69" i="1"/>
  <c r="P66" i="1"/>
  <c r="S66" i="1" s="1"/>
  <c r="R66" i="1"/>
  <c r="T66" i="1"/>
  <c r="H66" i="1"/>
  <c r="Q62" i="1"/>
  <c r="P70" i="1"/>
  <c r="H70" i="1"/>
  <c r="H62" i="1"/>
  <c r="P62" i="1"/>
  <c r="H57" i="1"/>
  <c r="O57" i="1" s="1"/>
  <c r="N57" i="1"/>
  <c r="P57" i="1"/>
  <c r="P58" i="1"/>
  <c r="N58" i="1"/>
  <c r="H58" i="1"/>
  <c r="O58" i="1" s="1"/>
  <c r="N94" i="1"/>
  <c r="P94" i="1"/>
  <c r="P51" i="1"/>
  <c r="N51" i="1"/>
  <c r="H111" i="1"/>
  <c r="O111" i="1" s="1"/>
  <c r="N111" i="1"/>
  <c r="P111" i="1"/>
  <c r="P61" i="1"/>
  <c r="N61" i="1"/>
  <c r="H61" i="1"/>
  <c r="O61" i="1" s="1"/>
  <c r="N98" i="1"/>
  <c r="P98" i="1"/>
  <c r="N60" i="1"/>
  <c r="P60" i="1"/>
  <c r="Q60" i="1"/>
  <c r="N59" i="1"/>
  <c r="P59" i="1"/>
  <c r="Q59" i="1"/>
  <c r="P5" i="1"/>
  <c r="N5" i="1"/>
  <c r="H5" i="1"/>
  <c r="O5" i="1" s="1"/>
  <c r="H104" i="1"/>
  <c r="O104" i="1" s="1"/>
  <c r="N104" i="1"/>
  <c r="P104" i="1"/>
  <c r="H93" i="1"/>
  <c r="O93" i="1" s="1"/>
  <c r="N93" i="1"/>
  <c r="P93" i="1"/>
  <c r="Q75" i="1"/>
  <c r="H75" i="1"/>
  <c r="O75" i="1" s="1"/>
  <c r="N75" i="1"/>
  <c r="P75" i="1"/>
  <c r="P92" i="1"/>
  <c r="N92" i="1"/>
  <c r="H92" i="1"/>
  <c r="O92" i="1" s="1"/>
  <c r="H79" i="1"/>
  <c r="O79" i="1" s="1"/>
  <c r="N79" i="1"/>
  <c r="P79" i="1"/>
  <c r="H99" i="1"/>
  <c r="O99" i="1" s="1"/>
  <c r="N99" i="1"/>
  <c r="P99" i="1"/>
  <c r="N95" i="1"/>
  <c r="P95" i="1"/>
  <c r="H95" i="1"/>
  <c r="O95" i="1" s="1"/>
  <c r="H76" i="1"/>
  <c r="O76" i="1" s="1"/>
  <c r="N76" i="1"/>
  <c r="P76" i="1"/>
  <c r="H90" i="1"/>
  <c r="O90" i="1" s="1"/>
  <c r="N90" i="1"/>
  <c r="P90" i="1"/>
  <c r="N88" i="1"/>
  <c r="P88" i="1"/>
  <c r="H88" i="1"/>
  <c r="O88" i="1" s="1"/>
  <c r="P100" i="1"/>
  <c r="N100" i="1"/>
  <c r="H100" i="1"/>
  <c r="O100" i="1" s="1"/>
  <c r="H86" i="1"/>
  <c r="O86" i="1" s="1"/>
  <c r="N97" i="1"/>
  <c r="P97" i="1"/>
  <c r="H97" i="1"/>
  <c r="O97" i="1" s="1"/>
  <c r="N84" i="1"/>
  <c r="P84" i="1"/>
  <c r="H84" i="1"/>
  <c r="O84" i="1" s="1"/>
  <c r="N102" i="1"/>
  <c r="P102" i="1"/>
  <c r="H102" i="1"/>
  <c r="O102" i="1" s="1"/>
  <c r="N56" i="1"/>
  <c r="P56" i="1"/>
  <c r="H56" i="1"/>
  <c r="O56" i="1" s="1"/>
  <c r="N40" i="1"/>
  <c r="P40" i="1"/>
  <c r="H40" i="1"/>
  <c r="O40" i="1" s="1"/>
  <c r="N46" i="1"/>
  <c r="P46" i="1"/>
  <c r="H46" i="1"/>
  <c r="O46" i="1" s="1"/>
  <c r="N52" i="1"/>
  <c r="P52" i="1"/>
  <c r="H52" i="1"/>
  <c r="O52" i="1" s="1"/>
  <c r="H34" i="1"/>
  <c r="O34" i="1" s="1"/>
  <c r="N34" i="1"/>
  <c r="P34" i="1"/>
  <c r="Q34" i="1"/>
  <c r="N15" i="1"/>
  <c r="P15" i="1"/>
  <c r="Q15" i="1"/>
  <c r="H15" i="1"/>
  <c r="O15" i="1" s="1"/>
  <c r="N29" i="1"/>
  <c r="P29" i="1"/>
  <c r="Q29" i="1"/>
  <c r="H29" i="1"/>
  <c r="O29" i="1" s="1"/>
  <c r="N53" i="1"/>
  <c r="P53" i="1"/>
  <c r="N25" i="1"/>
  <c r="P25" i="1"/>
  <c r="H25" i="1"/>
  <c r="O25" i="1" s="1"/>
  <c r="N43" i="1"/>
  <c r="P43" i="1"/>
  <c r="H43" i="1"/>
  <c r="O43" i="1" s="1"/>
  <c r="N68" i="1"/>
  <c r="P68" i="1"/>
  <c r="H41" i="1"/>
  <c r="O41" i="1" s="1"/>
  <c r="H48" i="1"/>
  <c r="O48" i="1" s="1"/>
  <c r="H49" i="1"/>
  <c r="O49" i="1" s="1"/>
  <c r="H50" i="1"/>
  <c r="O50" i="1" s="1"/>
  <c r="H68" i="1"/>
  <c r="O68" i="1" s="1"/>
  <c r="N50" i="1"/>
  <c r="P50" i="1"/>
  <c r="Q50" i="1"/>
  <c r="P49" i="1"/>
  <c r="N49" i="1"/>
  <c r="N48" i="1"/>
  <c r="P48" i="1"/>
  <c r="N41" i="1"/>
  <c r="P41" i="1"/>
  <c r="Q41" i="1"/>
  <c r="N35" i="1"/>
  <c r="P35" i="1"/>
  <c r="N26" i="1"/>
  <c r="P26" i="1"/>
  <c r="N18" i="1"/>
  <c r="P18" i="1"/>
  <c r="N13" i="1"/>
  <c r="P13" i="1"/>
  <c r="N23" i="1"/>
  <c r="P23" i="1"/>
  <c r="Q23" i="1"/>
  <c r="N6" i="1"/>
  <c r="P6" i="1"/>
  <c r="Q6" i="1"/>
  <c r="Q105" i="1"/>
  <c r="Q109" i="1"/>
  <c r="Q108" i="1"/>
  <c r="Q110" i="1"/>
  <c r="Q112" i="1"/>
  <c r="Q113" i="1"/>
  <c r="Q86" i="1"/>
  <c r="Q87" i="1"/>
  <c r="Q28" i="1"/>
  <c r="Q67" i="1"/>
  <c r="Q64" i="1"/>
  <c r="Q72" i="1"/>
  <c r="Q81" i="1"/>
  <c r="Q85" i="1"/>
  <c r="Q80" i="1"/>
  <c r="Q77" i="1"/>
  <c r="Q96" i="1"/>
  <c r="Q82" i="1"/>
  <c r="Q91" i="1"/>
  <c r="Q83" i="1"/>
  <c r="Q89" i="1"/>
  <c r="Q101" i="1"/>
  <c r="Q107" i="1"/>
  <c r="Q103" i="1"/>
  <c r="Q32" i="1"/>
  <c r="Q33" i="1"/>
  <c r="Q37" i="1"/>
  <c r="Q38" i="1"/>
  <c r="Q39" i="1"/>
  <c r="Q44" i="1"/>
  <c r="Q47" i="1"/>
  <c r="Q42" i="1"/>
  <c r="Q73" i="1"/>
  <c r="Q78" i="1"/>
  <c r="Q2" i="1"/>
  <c r="Q4" i="1"/>
  <c r="Q7" i="1"/>
  <c r="Q8" i="1"/>
  <c r="Q9" i="1"/>
  <c r="Q10" i="1"/>
  <c r="Q12" i="1"/>
  <c r="Q11" i="1"/>
  <c r="Q14" i="1"/>
  <c r="Q16" i="1"/>
  <c r="Q17" i="1"/>
  <c r="Q19" i="1"/>
  <c r="Q21" i="1"/>
  <c r="Q22" i="1"/>
  <c r="Q20" i="1"/>
  <c r="Q24" i="1"/>
  <c r="Q31" i="1"/>
  <c r="Q30" i="1"/>
  <c r="Q3" i="1"/>
  <c r="P107" i="1"/>
  <c r="P103" i="1"/>
  <c r="P105" i="1"/>
  <c r="P109" i="1"/>
  <c r="P108" i="1"/>
  <c r="P110" i="1"/>
  <c r="P112" i="1"/>
  <c r="P113" i="1"/>
  <c r="P28" i="1"/>
  <c r="P67" i="1"/>
  <c r="P64" i="1"/>
  <c r="P72" i="1"/>
  <c r="P81" i="1"/>
  <c r="P85" i="1"/>
  <c r="P80" i="1"/>
  <c r="P77" i="1"/>
  <c r="P96" i="1"/>
  <c r="P82" i="1"/>
  <c r="P91" i="1"/>
  <c r="P83" i="1"/>
  <c r="P89" i="1"/>
  <c r="P101" i="1"/>
  <c r="P31" i="1"/>
  <c r="P30" i="1"/>
  <c r="P32" i="1"/>
  <c r="P33" i="1"/>
  <c r="P36" i="1"/>
  <c r="P37" i="1"/>
  <c r="P38" i="1"/>
  <c r="P39" i="1"/>
  <c r="P44" i="1"/>
  <c r="P47" i="1"/>
  <c r="P42" i="1"/>
  <c r="P73" i="1"/>
  <c r="P78" i="1"/>
  <c r="P86" i="1"/>
  <c r="P87" i="1"/>
  <c r="P2" i="1"/>
  <c r="P4" i="1"/>
  <c r="P7" i="1"/>
  <c r="P8" i="1"/>
  <c r="P9" i="1"/>
  <c r="P10" i="1"/>
  <c r="P12" i="1"/>
  <c r="P11" i="1"/>
  <c r="P14" i="1"/>
  <c r="P16" i="1"/>
  <c r="P17" i="1"/>
  <c r="P19" i="1"/>
  <c r="P21" i="1"/>
  <c r="P22" i="1"/>
  <c r="P20" i="1"/>
  <c r="P24" i="1"/>
  <c r="P3" i="1"/>
  <c r="N81" i="1"/>
  <c r="N85" i="1"/>
  <c r="N80" i="1"/>
  <c r="N77" i="1"/>
  <c r="N96" i="1"/>
  <c r="N82" i="1"/>
  <c r="N91" i="1"/>
  <c r="N83" i="1"/>
  <c r="N89" i="1"/>
  <c r="N101" i="1"/>
  <c r="N107" i="1"/>
  <c r="N103" i="1"/>
  <c r="N105" i="1"/>
  <c r="N109" i="1"/>
  <c r="N108" i="1"/>
  <c r="N110" i="1"/>
  <c r="N112" i="1"/>
  <c r="N113" i="1"/>
  <c r="N42" i="1"/>
  <c r="N73" i="1"/>
  <c r="N78" i="1"/>
  <c r="N86" i="1"/>
  <c r="N87" i="1"/>
  <c r="N28" i="1"/>
  <c r="N67" i="1"/>
  <c r="N64" i="1"/>
  <c r="N72" i="1"/>
  <c r="N21" i="1"/>
  <c r="N22" i="1"/>
  <c r="N20" i="1"/>
  <c r="N24" i="1"/>
  <c r="N31" i="1"/>
  <c r="N30" i="1"/>
  <c r="N32" i="1"/>
  <c r="N33" i="1"/>
  <c r="N36" i="1"/>
  <c r="N37" i="1"/>
  <c r="N38" i="1"/>
  <c r="N39" i="1"/>
  <c r="N44" i="1"/>
  <c r="N47" i="1"/>
  <c r="N2" i="1"/>
  <c r="N4" i="1"/>
  <c r="N7" i="1"/>
  <c r="N8" i="1"/>
  <c r="N9" i="1"/>
  <c r="N10" i="1"/>
  <c r="N12" i="1"/>
  <c r="N11" i="1"/>
  <c r="N14" i="1"/>
  <c r="N16" i="1"/>
  <c r="N17" i="1"/>
  <c r="N19" i="1"/>
  <c r="N3" i="1"/>
  <c r="H22" i="1"/>
  <c r="O22" i="1" s="1"/>
  <c r="H14" i="1"/>
  <c r="O14" i="1" s="1"/>
  <c r="H39" i="1"/>
  <c r="O39" i="1" s="1"/>
  <c r="H78" i="1"/>
  <c r="O78" i="1" s="1"/>
  <c r="H47" i="1"/>
  <c r="O47" i="1" s="1"/>
  <c r="H32" i="1"/>
  <c r="O32" i="1" s="1"/>
  <c r="H37" i="1"/>
  <c r="O37" i="1" s="1"/>
  <c r="H30" i="1"/>
  <c r="O30" i="1" s="1"/>
  <c r="H17" i="1"/>
  <c r="O17" i="1" s="1"/>
  <c r="H38" i="1"/>
  <c r="O38" i="1" s="1"/>
  <c r="H24" i="1"/>
  <c r="O24" i="1" s="1"/>
  <c r="H33" i="1"/>
  <c r="O33" i="1" s="1"/>
  <c r="H12" i="1"/>
  <c r="O12" i="1" s="1"/>
  <c r="H87" i="1"/>
  <c r="O87" i="1" s="1"/>
  <c r="H112" i="1"/>
  <c r="O112" i="1" s="1"/>
  <c r="H73" i="1"/>
  <c r="O73" i="1" s="1"/>
  <c r="H44" i="1"/>
  <c r="O44" i="1" s="1"/>
  <c r="H103" i="1" a="1"/>
  <c r="H36" i="1" a="1"/>
  <c r="H89" i="1" a="1"/>
  <c r="H11" i="1" a="1"/>
  <c r="H10" i="1" a="1"/>
  <c r="H3" i="1" a="1"/>
  <c r="H109" i="1" a="1"/>
  <c r="H91" i="1" a="1"/>
  <c r="H96" i="1" a="1"/>
  <c r="H81" i="1" a="1"/>
  <c r="H51" i="1" a="1"/>
  <c r="H21" i="1" a="1"/>
  <c r="H4" i="1" a="1"/>
  <c r="H13" i="1" a="1"/>
  <c r="H28" i="1" a="1"/>
  <c r="H26" i="1" a="1"/>
  <c r="H108" i="1" a="1"/>
  <c r="H59" i="1" a="1"/>
  <c r="H9" i="1" a="1"/>
  <c r="H80" i="1" a="1"/>
  <c r="H16" i="1" a="1"/>
  <c r="H85" i="1" a="1"/>
  <c r="H18" i="1" a="1"/>
  <c r="H67" i="1" a="1"/>
  <c r="H42" i="1" a="1"/>
  <c r="H98" i="1" a="1"/>
  <c r="H23" i="1" a="1"/>
  <c r="H60" i="1" a="1"/>
  <c r="H19" i="1" a="1"/>
  <c r="H2" i="1" a="1"/>
  <c r="H94" i="1" a="1"/>
  <c r="H6" i="1" a="1"/>
  <c r="H64" i="1" a="1"/>
  <c r="H53" i="1" a="1"/>
  <c r="H71" i="1" a="1"/>
  <c r="H113" i="1" a="1"/>
  <c r="H82" i="1" a="1"/>
  <c r="H8" i="1" a="1"/>
  <c r="H20" i="1" a="1"/>
  <c r="H83" i="1" a="1"/>
  <c r="H110" i="1" a="1"/>
  <c r="H105" i="1" a="1"/>
  <c r="H35" i="1" a="1"/>
  <c r="H101" i="1" a="1"/>
  <c r="H72" i="1" a="1"/>
  <c r="H7" i="1" a="1"/>
  <c r="H31" i="1" a="1"/>
  <c r="H107" i="1" a="1"/>
  <c r="H77" i="1" a="1"/>
  <c r="U63" i="1" l="1"/>
  <c r="R63" i="1"/>
  <c r="T63" i="1"/>
  <c r="S63" i="1"/>
  <c r="U45" i="1"/>
  <c r="R45" i="1"/>
  <c r="S45" i="1"/>
  <c r="T45" i="1"/>
  <c r="U27" i="1"/>
  <c r="R27" i="1"/>
  <c r="T27" i="1"/>
  <c r="S27" i="1"/>
  <c r="R65" i="1"/>
  <c r="T65" i="1"/>
  <c r="U65" i="1"/>
  <c r="S65" i="1"/>
  <c r="T74" i="1"/>
  <c r="U74" i="1"/>
  <c r="R74" i="1"/>
  <c r="S74" i="1"/>
  <c r="R106" i="1"/>
  <c r="T106" i="1"/>
  <c r="U106" i="1"/>
  <c r="S106" i="1"/>
  <c r="U55" i="1"/>
  <c r="R55" i="1"/>
  <c r="S55" i="1"/>
  <c r="T55" i="1"/>
  <c r="V5" i="1"/>
  <c r="H71" i="1"/>
  <c r="O71" i="1" s="1"/>
  <c r="U71" i="1" s="1"/>
  <c r="U54" i="1"/>
  <c r="R54" i="1"/>
  <c r="S54" i="1"/>
  <c r="T54" i="1"/>
  <c r="U69" i="1"/>
  <c r="U66" i="1"/>
  <c r="S70" i="1"/>
  <c r="U70" i="1"/>
  <c r="T70" i="1"/>
  <c r="R70" i="1"/>
  <c r="U62" i="1"/>
  <c r="R62" i="1"/>
  <c r="T62" i="1"/>
  <c r="S62" i="1"/>
  <c r="R57" i="1"/>
  <c r="S57" i="1"/>
  <c r="T57" i="1"/>
  <c r="U57" i="1"/>
  <c r="U58" i="1"/>
  <c r="R58" i="1"/>
  <c r="S58" i="1"/>
  <c r="T58" i="1"/>
  <c r="H94" i="1"/>
  <c r="O94" i="1" s="1"/>
  <c r="R94" i="1" s="1"/>
  <c r="H51" i="1"/>
  <c r="O51" i="1" s="1"/>
  <c r="U51" i="1" s="1"/>
  <c r="Y5" i="1"/>
  <c r="X5" i="1"/>
  <c r="R111" i="1"/>
  <c r="U111" i="1"/>
  <c r="T111" i="1"/>
  <c r="S111" i="1"/>
  <c r="U61" i="1"/>
  <c r="R61" i="1"/>
  <c r="S61" i="1"/>
  <c r="T61" i="1"/>
  <c r="H98" i="1"/>
  <c r="O98" i="1" s="1"/>
  <c r="H60" i="1"/>
  <c r="O60" i="1" s="1"/>
  <c r="S60" i="1" s="1"/>
  <c r="H59" i="1"/>
  <c r="O59" i="1" s="1"/>
  <c r="T59" i="1" s="1"/>
  <c r="H96" i="1"/>
  <c r="O96" i="1" s="1"/>
  <c r="S96" i="1" s="1"/>
  <c r="U5" i="1"/>
  <c r="R5" i="1"/>
  <c r="S5" i="1"/>
  <c r="T5" i="1"/>
  <c r="R104" i="1"/>
  <c r="S104" i="1"/>
  <c r="T104" i="1"/>
  <c r="U104" i="1"/>
  <c r="U93" i="1"/>
  <c r="S93" i="1"/>
  <c r="T93" i="1"/>
  <c r="R93" i="1"/>
  <c r="U75" i="1"/>
  <c r="T75" i="1"/>
  <c r="R75" i="1"/>
  <c r="S75" i="1"/>
  <c r="U92" i="1"/>
  <c r="R92" i="1"/>
  <c r="S92" i="1"/>
  <c r="T92" i="1"/>
  <c r="R95" i="1"/>
  <c r="T95" i="1"/>
  <c r="U95" i="1"/>
  <c r="R79" i="1"/>
  <c r="T79" i="1"/>
  <c r="U79" i="1"/>
  <c r="S79" i="1"/>
  <c r="R99" i="1"/>
  <c r="T99" i="1"/>
  <c r="U99" i="1"/>
  <c r="S99" i="1"/>
  <c r="S95" i="1"/>
  <c r="R76" i="1"/>
  <c r="T76" i="1"/>
  <c r="U76" i="1"/>
  <c r="S76" i="1"/>
  <c r="S90" i="1"/>
  <c r="R90" i="1"/>
  <c r="U90" i="1"/>
  <c r="T90" i="1"/>
  <c r="T88" i="1"/>
  <c r="U88" i="1"/>
  <c r="R88" i="1"/>
  <c r="S88" i="1"/>
  <c r="U100" i="1"/>
  <c r="R100" i="1"/>
  <c r="S100" i="1"/>
  <c r="T100" i="1"/>
  <c r="H8" i="1"/>
  <c r="O8" i="1" s="1"/>
  <c r="H101" i="1"/>
  <c r="O101" i="1" s="1"/>
  <c r="U101" i="1" s="1"/>
  <c r="H81" i="1"/>
  <c r="O81" i="1" s="1"/>
  <c r="R81" i="1" s="1"/>
  <c r="H72" i="1"/>
  <c r="O72" i="1" s="1"/>
  <c r="R72" i="1" s="1"/>
  <c r="H64" i="1"/>
  <c r="O64" i="1" s="1"/>
  <c r="U64" i="1" s="1"/>
  <c r="H103" i="1"/>
  <c r="O103" i="1" s="1"/>
  <c r="S103" i="1" s="1"/>
  <c r="H85" i="1"/>
  <c r="O85" i="1" s="1"/>
  <c r="R85" i="1" s="1"/>
  <c r="H105" i="1"/>
  <c r="O105" i="1" s="1"/>
  <c r="U105" i="1" s="1"/>
  <c r="H7" i="1"/>
  <c r="O7" i="1" s="1"/>
  <c r="S7" i="1" s="1"/>
  <c r="H113" i="1"/>
  <c r="O113" i="1" s="1"/>
  <c r="R113" i="1" s="1"/>
  <c r="H82" i="1"/>
  <c r="O82" i="1" s="1"/>
  <c r="S82" i="1" s="1"/>
  <c r="H108" i="1"/>
  <c r="O108" i="1" s="1"/>
  <c r="T108" i="1" s="1"/>
  <c r="H28" i="1"/>
  <c r="O28" i="1" s="1"/>
  <c r="U28" i="1" s="1"/>
  <c r="H89" i="1"/>
  <c r="O89" i="1" s="1"/>
  <c r="T89" i="1" s="1"/>
  <c r="H42" i="1"/>
  <c r="O42" i="1" s="1"/>
  <c r="U42" i="1" s="1"/>
  <c r="H77" i="1"/>
  <c r="O77" i="1" s="1"/>
  <c r="T77" i="1" s="1"/>
  <c r="H107" i="1"/>
  <c r="O107" i="1" s="1"/>
  <c r="S107" i="1" s="1"/>
  <c r="H20" i="1"/>
  <c r="O20" i="1" s="1"/>
  <c r="T20" i="1" s="1"/>
  <c r="H91" i="1"/>
  <c r="O91" i="1" s="1"/>
  <c r="R91" i="1" s="1"/>
  <c r="H67" i="1"/>
  <c r="O67" i="1" s="1"/>
  <c r="U67" i="1" s="1"/>
  <c r="H110" i="1"/>
  <c r="O110" i="1" s="1"/>
  <c r="U110" i="1" s="1"/>
  <c r="H9" i="1"/>
  <c r="O9" i="1" s="1"/>
  <c r="U9" i="1" s="1"/>
  <c r="H80" i="1"/>
  <c r="O80" i="1" s="1"/>
  <c r="T80" i="1" s="1"/>
  <c r="H83" i="1"/>
  <c r="O83" i="1" s="1"/>
  <c r="S83" i="1" s="1"/>
  <c r="H109" i="1"/>
  <c r="O109" i="1" s="1"/>
  <c r="S109" i="1" s="1"/>
  <c r="H21" i="1"/>
  <c r="O21" i="1" s="1"/>
  <c r="S21" i="1" s="1"/>
  <c r="H53" i="1"/>
  <c r="O53" i="1" s="1"/>
  <c r="R53" i="1" s="1"/>
  <c r="H19" i="1"/>
  <c r="O19" i="1" s="1"/>
  <c r="R19" i="1" s="1"/>
  <c r="H26" i="1"/>
  <c r="O26" i="1" s="1"/>
  <c r="T26" i="1" s="1"/>
  <c r="H18" i="1"/>
  <c r="O18" i="1" s="1"/>
  <c r="U18" i="1" s="1"/>
  <c r="H35" i="1"/>
  <c r="O35" i="1" s="1"/>
  <c r="R35" i="1" s="1"/>
  <c r="H6" i="1"/>
  <c r="O6" i="1" s="1"/>
  <c r="U6" i="1" s="1"/>
  <c r="H13" i="1"/>
  <c r="O13" i="1" s="1"/>
  <c r="U13" i="1" s="1"/>
  <c r="H23" i="1"/>
  <c r="O23" i="1" s="1"/>
  <c r="U23" i="1" s="1"/>
  <c r="H4" i="1"/>
  <c r="O4" i="1" s="1"/>
  <c r="U4" i="1" s="1"/>
  <c r="H2" i="1"/>
  <c r="O2" i="1" s="1"/>
  <c r="H3" i="1"/>
  <c r="O3" i="1" s="1"/>
  <c r="H36" i="1"/>
  <c r="O36" i="1" s="1"/>
  <c r="T36" i="1" s="1"/>
  <c r="H11" i="1"/>
  <c r="O11" i="1" s="1"/>
  <c r="R11" i="1" s="1"/>
  <c r="H31" i="1"/>
  <c r="O31" i="1" s="1"/>
  <c r="U31" i="1" s="1"/>
  <c r="H10" i="1"/>
  <c r="O10" i="1" s="1"/>
  <c r="R10" i="1" s="1"/>
  <c r="H16" i="1"/>
  <c r="O16" i="1" s="1"/>
  <c r="U16" i="1" s="1"/>
  <c r="S97" i="1"/>
  <c r="U97" i="1"/>
  <c r="R97" i="1"/>
  <c r="T97" i="1"/>
  <c r="R84" i="1"/>
  <c r="S84" i="1"/>
  <c r="T84" i="1"/>
  <c r="U84" i="1"/>
  <c r="R102" i="1"/>
  <c r="S102" i="1"/>
  <c r="U102" i="1"/>
  <c r="T102" i="1"/>
  <c r="T56" i="1"/>
  <c r="U56" i="1"/>
  <c r="S56" i="1"/>
  <c r="R56" i="1"/>
  <c r="S40" i="1"/>
  <c r="T40" i="1"/>
  <c r="U40" i="1"/>
  <c r="R40" i="1"/>
  <c r="R46" i="1"/>
  <c r="U46" i="1"/>
  <c r="T46" i="1"/>
  <c r="S46" i="1"/>
  <c r="S52" i="1"/>
  <c r="T52" i="1"/>
  <c r="U52" i="1"/>
  <c r="R52" i="1"/>
  <c r="T34" i="1"/>
  <c r="U34" i="1"/>
  <c r="S34" i="1"/>
  <c r="R34" i="1"/>
  <c r="S15" i="1"/>
  <c r="T15" i="1"/>
  <c r="U15" i="1"/>
  <c r="R15" i="1"/>
  <c r="R29" i="1"/>
  <c r="S29" i="1"/>
  <c r="T29" i="1"/>
  <c r="U29" i="1"/>
  <c r="R25" i="1"/>
  <c r="S25" i="1"/>
  <c r="T25" i="1"/>
  <c r="U25" i="1"/>
  <c r="R43" i="1"/>
  <c r="S43" i="1"/>
  <c r="T43" i="1"/>
  <c r="U43" i="1"/>
  <c r="R68" i="1"/>
  <c r="R41" i="1"/>
  <c r="R50" i="1"/>
  <c r="R49" i="1"/>
  <c r="U68" i="1"/>
  <c r="T68" i="1"/>
  <c r="S68" i="1"/>
  <c r="S49" i="1"/>
  <c r="U50" i="1"/>
  <c r="T50" i="1"/>
  <c r="S50" i="1"/>
  <c r="U49" i="1"/>
  <c r="T49" i="1"/>
  <c r="R48" i="1"/>
  <c r="U48" i="1"/>
  <c r="T48" i="1"/>
  <c r="S48" i="1"/>
  <c r="U41" i="1"/>
  <c r="T41" i="1"/>
  <c r="S41" i="1"/>
  <c r="R14" i="1"/>
  <c r="R22" i="1"/>
  <c r="U22" i="1"/>
  <c r="T22" i="1"/>
  <c r="S22" i="1"/>
  <c r="T14" i="1"/>
  <c r="S14" i="1"/>
  <c r="U14" i="1"/>
  <c r="U39" i="1"/>
  <c r="U37" i="1"/>
  <c r="U32" i="1"/>
  <c r="U47" i="1"/>
  <c r="U33" i="1"/>
  <c r="U112" i="1"/>
  <c r="U30" i="1"/>
  <c r="U78" i="1"/>
  <c r="U73" i="1"/>
  <c r="U87" i="1"/>
  <c r="U38" i="1"/>
  <c r="U12" i="1"/>
  <c r="T12" i="1"/>
  <c r="S12" i="1"/>
  <c r="U44" i="1"/>
  <c r="U24" i="1"/>
  <c r="U86" i="1"/>
  <c r="U17" i="1"/>
  <c r="T30" i="1"/>
  <c r="S38" i="1"/>
  <c r="T33" i="1"/>
  <c r="T39" i="1"/>
  <c r="T17" i="1"/>
  <c r="T73" i="1"/>
  <c r="T37" i="1"/>
  <c r="T112" i="1"/>
  <c r="T47" i="1"/>
  <c r="T86" i="1"/>
  <c r="T78" i="1"/>
  <c r="T87" i="1"/>
  <c r="T44" i="1"/>
  <c r="T24" i="1"/>
  <c r="T32" i="1"/>
  <c r="T38" i="1"/>
  <c r="S24" i="1"/>
  <c r="S112" i="1"/>
  <c r="S47" i="1"/>
  <c r="S87" i="1"/>
  <c r="S30" i="1"/>
  <c r="S86" i="1"/>
  <c r="S73" i="1"/>
  <c r="S78" i="1"/>
  <c r="S44" i="1"/>
  <c r="S39" i="1"/>
  <c r="S17" i="1"/>
  <c r="S32" i="1"/>
  <c r="S37" i="1"/>
  <c r="S33" i="1"/>
  <c r="R32" i="1"/>
  <c r="R38" i="1"/>
  <c r="R44" i="1"/>
  <c r="R24" i="1"/>
  <c r="R73" i="1"/>
  <c r="R39" i="1"/>
  <c r="R17" i="1"/>
  <c r="R33" i="1"/>
  <c r="R86" i="1"/>
  <c r="R78" i="1"/>
  <c r="R112" i="1"/>
  <c r="R47" i="1"/>
  <c r="R87" i="1"/>
  <c r="R30" i="1"/>
  <c r="R37" i="1"/>
  <c r="R12" i="1"/>
  <c r="T71" i="1" l="1"/>
  <c r="S71" i="1"/>
  <c r="R71" i="1"/>
  <c r="S94" i="1"/>
  <c r="T94" i="1"/>
  <c r="U94" i="1"/>
  <c r="T51" i="1"/>
  <c r="S51" i="1"/>
  <c r="R51" i="1"/>
  <c r="T98" i="1"/>
  <c r="U98" i="1"/>
  <c r="S98" i="1"/>
  <c r="R98" i="1"/>
  <c r="U3" i="1"/>
  <c r="W5" i="1"/>
  <c r="R60" i="1"/>
  <c r="T60" i="1"/>
  <c r="U60" i="1"/>
  <c r="U59" i="1"/>
  <c r="R59" i="1"/>
  <c r="S59" i="1"/>
  <c r="S81" i="1"/>
  <c r="T81" i="1"/>
  <c r="U81" i="1"/>
  <c r="U20" i="1"/>
  <c r="S20" i="1"/>
  <c r="R23" i="1"/>
  <c r="R20" i="1"/>
  <c r="S91" i="1"/>
  <c r="T101" i="1"/>
  <c r="R101" i="1"/>
  <c r="R6" i="1"/>
  <c r="R77" i="1"/>
  <c r="R8" i="1"/>
  <c r="S77" i="1"/>
  <c r="U77" i="1"/>
  <c r="R13" i="1"/>
  <c r="S101" i="1"/>
  <c r="T107" i="1"/>
  <c r="R107" i="1"/>
  <c r="U107" i="1"/>
  <c r="T64" i="1"/>
  <c r="R4" i="1"/>
  <c r="S4" i="1"/>
  <c r="S64" i="1"/>
  <c r="T91" i="1"/>
  <c r="U72" i="1"/>
  <c r="S72" i="1"/>
  <c r="U85" i="1"/>
  <c r="T9" i="1"/>
  <c r="T85" i="1"/>
  <c r="S85" i="1"/>
  <c r="R105" i="1"/>
  <c r="S105" i="1"/>
  <c r="T110" i="1"/>
  <c r="R67" i="1"/>
  <c r="T4" i="1"/>
  <c r="S67" i="1"/>
  <c r="R110" i="1"/>
  <c r="T7" i="1"/>
  <c r="T13" i="1"/>
  <c r="U7" i="1"/>
  <c r="S9" i="1"/>
  <c r="R64" i="1"/>
  <c r="U91" i="1"/>
  <c r="T72" i="1"/>
  <c r="S110" i="1"/>
  <c r="U103" i="1"/>
  <c r="R103" i="1"/>
  <c r="T103" i="1"/>
  <c r="U80" i="1"/>
  <c r="S80" i="1"/>
  <c r="T67" i="1"/>
  <c r="R9" i="1"/>
  <c r="R82" i="1"/>
  <c r="T105" i="1"/>
  <c r="R80" i="1"/>
  <c r="S13" i="1"/>
  <c r="T28" i="1"/>
  <c r="U82" i="1"/>
  <c r="R108" i="1"/>
  <c r="T82" i="1"/>
  <c r="R7" i="1"/>
  <c r="U89" i="1"/>
  <c r="S108" i="1"/>
  <c r="R96" i="1"/>
  <c r="R21" i="1"/>
  <c r="S6" i="1"/>
  <c r="U2" i="1"/>
  <c r="R2" i="1"/>
  <c r="S89" i="1"/>
  <c r="R89" i="1"/>
  <c r="U108" i="1"/>
  <c r="T21" i="1"/>
  <c r="U21" i="1"/>
  <c r="T53" i="1"/>
  <c r="S42" i="1"/>
  <c r="R42" i="1"/>
  <c r="U53" i="1"/>
  <c r="T18" i="1"/>
  <c r="R28" i="1"/>
  <c r="T96" i="1"/>
  <c r="U113" i="1"/>
  <c r="U26" i="1"/>
  <c r="S26" i="1"/>
  <c r="T113" i="1"/>
  <c r="R26" i="1"/>
  <c r="U35" i="1"/>
  <c r="R109" i="1"/>
  <c r="S113" i="1"/>
  <c r="U109" i="1"/>
  <c r="S19" i="1"/>
  <c r="S53" i="1"/>
  <c r="S28" i="1"/>
  <c r="R18" i="1"/>
  <c r="T109" i="1"/>
  <c r="U96" i="1"/>
  <c r="T19" i="1"/>
  <c r="U19" i="1"/>
  <c r="T42" i="1"/>
  <c r="R83" i="1"/>
  <c r="T2" i="1"/>
  <c r="S2" i="1"/>
  <c r="T83" i="1"/>
  <c r="U83" i="1"/>
  <c r="U36" i="1"/>
  <c r="T35" i="1"/>
  <c r="S35" i="1"/>
  <c r="S18" i="1"/>
  <c r="T6" i="1"/>
  <c r="T31" i="1"/>
  <c r="U11" i="1"/>
  <c r="T16" i="1"/>
  <c r="S10" i="1"/>
  <c r="S23" i="1"/>
  <c r="R16" i="1"/>
  <c r="S31" i="1"/>
  <c r="T23" i="1"/>
  <c r="R31" i="1"/>
  <c r="R36" i="1"/>
  <c r="T11" i="1"/>
  <c r="S16" i="1"/>
  <c r="S36" i="1"/>
  <c r="S11" i="1"/>
  <c r="T10" i="1"/>
  <c r="U10" i="1"/>
  <c r="R3" i="1"/>
  <c r="T3" i="1"/>
  <c r="S3" i="1"/>
  <c r="U8" i="1"/>
  <c r="S8" i="1"/>
  <c r="T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7B1BC-7A99-45E0-B28E-3F4F095D6BDA}" keepAlive="1" name="查询 - EUR" description="与工作簿中“EUR”查询的连接。" type="5" refreshedVersion="7" background="1" saveData="1">
    <dbPr connection="Provider=Microsoft.Mashup.OleDb.1;Data Source=$Workbook$;Location=EUR;Extended Properties=&quot;&quot;" command="SELECT * FROM [EUR]"/>
  </connection>
  <connection id="2" xr16:uid="{C0BE6C34-F875-47B6-84FE-436BF1037A83}" keepAlive="1" name="查询 - GBP/USD lastPrice" description="与工作簿中“GBP/USD lastPrice”查询的连接。" type="5" refreshedVersion="0" background="1">
    <dbPr connection="Provider=Microsoft.Mashup.OleDb.1;Data Source=$Workbook$;Location=&quot;GBP/USD lastPrice&quot;;Extended Properties=&quot;&quot;" command="SELECT * FROM [GBP/USD lastPric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<sst xmlns="http://schemas.openxmlformats.org/spreadsheetml/2006/main" count="430" uniqueCount="320">
  <si>
    <t>University of Oxford</t>
    <phoneticPr fontId="1" type="noConversion"/>
  </si>
  <si>
    <t>University of Cambridge</t>
    <phoneticPr fontId="1" type="noConversion"/>
  </si>
  <si>
    <t>Year</t>
    <phoneticPr fontId="1" type="noConversion"/>
  </si>
  <si>
    <t>University</t>
    <phoneticPr fontId="1" type="noConversion"/>
  </si>
  <si>
    <t>University of Liverpool</t>
    <phoneticPr fontId="1" type="noConversion"/>
  </si>
  <si>
    <t>University of Surrey</t>
    <phoneticPr fontId="1" type="noConversion"/>
  </si>
  <si>
    <t>Cardiff University</t>
    <phoneticPr fontId="1" type="noConversion"/>
  </si>
  <si>
    <t>University of Glasgow</t>
    <phoneticPr fontId="1" type="noConversion"/>
  </si>
  <si>
    <t>University of Bath</t>
    <phoneticPr fontId="1" type="noConversion"/>
  </si>
  <si>
    <t>University of Leeds</t>
    <phoneticPr fontId="1" type="noConversion"/>
  </si>
  <si>
    <t>University of York</t>
    <phoneticPr fontId="1" type="noConversion"/>
  </si>
  <si>
    <t>Durham University</t>
    <phoneticPr fontId="1" type="noConversion"/>
  </si>
  <si>
    <t>Lancaster University</t>
    <phoneticPr fontId="1" type="noConversion"/>
  </si>
  <si>
    <t>Sapienza University of Rome</t>
    <phoneticPr fontId="1" type="noConversion"/>
  </si>
  <si>
    <t>IT</t>
    <phoneticPr fontId="1" type="noConversion"/>
  </si>
  <si>
    <t>UK</t>
    <phoneticPr fontId="1" type="noConversion"/>
  </si>
  <si>
    <t>Bocconi University</t>
    <phoneticPr fontId="1" type="noConversion"/>
  </si>
  <si>
    <t>CH</t>
    <phoneticPr fontId="1" type="noConversion"/>
  </si>
  <si>
    <t>NL</t>
    <phoneticPr fontId="1" type="noConversion"/>
  </si>
  <si>
    <t>VU Amsterdam</t>
    <phoneticPr fontId="1" type="noConversion"/>
  </si>
  <si>
    <t>DK</t>
    <phoneticPr fontId="1" type="noConversion"/>
  </si>
  <si>
    <t>University of Southern Denmark (SDU)</t>
    <phoneticPr fontId="1" type="noConversion"/>
  </si>
  <si>
    <t>Leiden University</t>
    <phoneticPr fontId="1" type="noConversion"/>
  </si>
  <si>
    <t>Tilburg University</t>
    <phoneticPr fontId="1" type="noConversion"/>
  </si>
  <si>
    <t>Reputation</t>
    <phoneticPr fontId="1" type="noConversion"/>
  </si>
  <si>
    <t>Teaching</t>
    <phoneticPr fontId="1" type="noConversion"/>
  </si>
  <si>
    <t>SE</t>
    <phoneticPr fontId="1" type="noConversion"/>
  </si>
  <si>
    <t>KTH Royal Institute of Technology</t>
    <phoneticPr fontId="1" type="noConversion"/>
  </si>
  <si>
    <t>NSR</t>
    <phoneticPr fontId="1" type="noConversion"/>
  </si>
  <si>
    <t>CSR</t>
    <phoneticPr fontId="1" type="noConversion"/>
  </si>
  <si>
    <t>NST</t>
    <phoneticPr fontId="1" type="noConversion"/>
  </si>
  <si>
    <t>CST</t>
    <phoneticPr fontId="1" type="noConversion"/>
  </si>
  <si>
    <t>SCST</t>
    <phoneticPr fontId="1" type="noConversion"/>
  </si>
  <si>
    <t>R</t>
    <phoneticPr fontId="1" type="noConversion"/>
  </si>
  <si>
    <t>Average</t>
    <phoneticPr fontId="1" type="noConversion"/>
  </si>
  <si>
    <t>University of Basel (UB)</t>
    <phoneticPr fontId="1" type="noConversion"/>
  </si>
  <si>
    <t>University of Geneva (UNIGE)</t>
    <phoneticPr fontId="1" type="noConversion"/>
  </si>
  <si>
    <t>University of Lausanne (UNIL)</t>
    <phoneticPr fontId="1" type="noConversion"/>
  </si>
  <si>
    <t>University of Fribourg (UNIFR)</t>
    <phoneticPr fontId="1" type="noConversion"/>
  </si>
  <si>
    <t>BE</t>
    <phoneticPr fontId="1" type="noConversion"/>
  </si>
  <si>
    <t>University of Liège (ULg)</t>
    <phoneticPr fontId="1" type="noConversion"/>
  </si>
  <si>
    <t>Free University of Brussels (VUB)</t>
    <phoneticPr fontId="1" type="noConversion"/>
  </si>
  <si>
    <t>EE</t>
    <phoneticPr fontId="1" type="noConversion"/>
  </si>
  <si>
    <t>Vilnius University (VU)</t>
    <phoneticPr fontId="1" type="noConversion"/>
  </si>
  <si>
    <t>LT</t>
    <phoneticPr fontId="1" type="noConversion"/>
  </si>
  <si>
    <t>Erasmus University Rotterdam (EUR)</t>
    <phoneticPr fontId="1" type="noConversion"/>
  </si>
  <si>
    <t>Wageningen University &amp; Research (WUR)</t>
    <phoneticPr fontId="1" type="noConversion"/>
  </si>
  <si>
    <t>University of Iceland</t>
    <phoneticPr fontId="1" type="noConversion"/>
  </si>
  <si>
    <t>IS</t>
    <phoneticPr fontId="1" type="noConversion"/>
  </si>
  <si>
    <t>University of Helsinki</t>
    <phoneticPr fontId="1" type="noConversion"/>
  </si>
  <si>
    <t>FI</t>
    <phoneticPr fontId="1" type="noConversion"/>
  </si>
  <si>
    <t>Aalto University</t>
    <phoneticPr fontId="1" type="noConversion"/>
  </si>
  <si>
    <t>Tampere University</t>
    <phoneticPr fontId="1" type="noConversion"/>
  </si>
  <si>
    <t>University of Turku (UTU)</t>
    <phoneticPr fontId="1" type="noConversion"/>
  </si>
  <si>
    <t>University of Jyväskylä</t>
    <phoneticPr fontId="1" type="noConversion"/>
  </si>
  <si>
    <t>University of Oulu</t>
    <phoneticPr fontId="1" type="noConversion"/>
  </si>
  <si>
    <t>University of Eastern Finland (UEF)</t>
    <phoneticPr fontId="1" type="noConversion"/>
  </si>
  <si>
    <t>IT University of Copenhagen (ITU)</t>
    <phoneticPr fontId="1" type="noConversion"/>
  </si>
  <si>
    <t>Swiss Federal Institute of Technology Lausanne (EPFL)</t>
    <phoneticPr fontId="1" type="noConversion"/>
  </si>
  <si>
    <t>Swiss Federal Institute of Technology Zurich (ETH Zurich)</t>
    <phoneticPr fontId="1" type="noConversion"/>
  </si>
  <si>
    <t>University of Bern (UniBE)</t>
    <phoneticPr fontId="1" type="noConversion"/>
  </si>
  <si>
    <t>Imperial College London (ICL)</t>
    <phoneticPr fontId="1" type="noConversion"/>
  </si>
  <si>
    <t>Delft University of Technology (TU Delft)</t>
    <phoneticPr fontId="1" type="noConversion"/>
  </si>
  <si>
    <t>Technical University of Denmark (DTU)</t>
    <phoneticPr fontId="1" type="noConversion"/>
  </si>
  <si>
    <t>University of Copenhagen (UCPH)</t>
    <phoneticPr fontId="1" type="noConversion"/>
  </si>
  <si>
    <t>Sant'Anna School of Advanced Studies of Pisa (SSSA)</t>
    <phoneticPr fontId="1" type="noConversion"/>
  </si>
  <si>
    <t>Aarhus University (AU)</t>
    <phoneticPr fontId="1" type="noConversion"/>
  </si>
  <si>
    <t>Eindhoven University of Technology (TU/e)</t>
    <phoneticPr fontId="1" type="noConversion"/>
  </si>
  <si>
    <t>The University of Edinburgh</t>
    <phoneticPr fontId="1" type="noConversion"/>
  </si>
  <si>
    <t>Università della Svizzera Italiana (USI)</t>
    <phoneticPr fontId="1" type="noConversion"/>
  </si>
  <si>
    <t>University of Zurich (UZH)</t>
    <phoneticPr fontId="1" type="noConversion"/>
  </si>
  <si>
    <t>University of Padova (UNIPD)</t>
    <phoneticPr fontId="1" type="noConversion"/>
  </si>
  <si>
    <t>Radboud University Nijmegen (RU)</t>
    <phoneticPr fontId="1" type="noConversion"/>
  </si>
  <si>
    <t>University of Aalborg (AAU)</t>
    <phoneticPr fontId="1" type="noConversion"/>
  </si>
  <si>
    <t>Utrecht University (UU)</t>
    <phoneticPr fontId="1" type="noConversion"/>
  </si>
  <si>
    <t>University of Amsterdam (UvA)</t>
    <phoneticPr fontId="1" type="noConversion"/>
  </si>
  <si>
    <t>University of Groningen (RUG)</t>
    <phoneticPr fontId="1" type="noConversion"/>
  </si>
  <si>
    <t>University of Twente (UTwente)</t>
    <phoneticPr fontId="1" type="noConversion"/>
  </si>
  <si>
    <t>University of Trento (UNITN)</t>
    <phoneticPr fontId="1" type="noConversion"/>
  </si>
  <si>
    <t>Catholic University of Leuven (KU Leuven)</t>
    <phoneticPr fontId="1" type="noConversion"/>
  </si>
  <si>
    <t>Maastricht University (UM)</t>
    <phoneticPr fontId="1" type="noConversion"/>
  </si>
  <si>
    <t>University of Tartu (UT)</t>
    <phoneticPr fontId="1" type="noConversion"/>
  </si>
  <si>
    <t>University of Bristol (UoB)</t>
    <phoneticPr fontId="1" type="noConversion"/>
  </si>
  <si>
    <t>Polytechnic University of Milan</t>
    <phoneticPr fontId="1" type="noConversion"/>
  </si>
  <si>
    <t>UCL</t>
    <phoneticPr fontId="1" type="noConversion"/>
  </si>
  <si>
    <t>University of Southampton (Soton)</t>
    <phoneticPr fontId="1" type="noConversion"/>
  </si>
  <si>
    <t>King's College London (KCL)</t>
    <phoneticPr fontId="1" type="noConversion"/>
  </si>
  <si>
    <t>University of Pisa (UNIPI)</t>
    <phoneticPr fontId="1" type="noConversion"/>
  </si>
  <si>
    <t>The University of Warwick (Warwick)</t>
    <phoneticPr fontId="1" type="noConversion"/>
  </si>
  <si>
    <t>University of Birmingham (UB)</t>
    <phoneticPr fontId="1" type="noConversion"/>
  </si>
  <si>
    <t>The University of Manchester (UoM)</t>
    <phoneticPr fontId="1" type="noConversion"/>
  </si>
  <si>
    <t>The University of Sheffield</t>
    <phoneticPr fontId="1" type="noConversion"/>
  </si>
  <si>
    <t>University of London - Royal Holloway (RHUL)</t>
    <phoneticPr fontId="1" type="noConversion"/>
  </si>
  <si>
    <t>Queen's University Belfast (QUB)</t>
    <phoneticPr fontId="1" type="noConversion"/>
  </si>
  <si>
    <t>Queen Mary University of London (QMUL)</t>
    <phoneticPr fontId="1" type="noConversion"/>
  </si>
  <si>
    <t>The University of Nottingham (UoN)</t>
    <phoneticPr fontId="1" type="noConversion"/>
  </si>
  <si>
    <t>The Open University (OU)</t>
    <phoneticPr fontId="1" type="noConversion"/>
  </si>
  <si>
    <t>Polytechnic University of Turin</t>
    <phoneticPr fontId="1" type="noConversion"/>
  </si>
  <si>
    <t>University of Naples Federico II (UNINA)</t>
    <phoneticPr fontId="1" type="noConversion"/>
  </si>
  <si>
    <t>University of Bologna (UNIBO)</t>
    <phoneticPr fontId="1" type="noConversion"/>
  </si>
  <si>
    <t>Name</t>
  </si>
  <si>
    <t>Value</t>
  </si>
  <si>
    <t>SEK</t>
  </si>
  <si>
    <t>EUR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</si>
  <si>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</si>
  <si>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</si>
  <si>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</si>
  <si>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</si>
  <si>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</si>
  <si>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</si>
  <si>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</si>
  <si>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</si>
  <si>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</si>
  <si>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</si>
  <si>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</si>
  <si>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</si>
  <si>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</si>
  <si>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</si>
  <si>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</si>
  <si>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</si>
  <si>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</si>
  <si>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</si>
  <si>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</si>
  <si>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BRL</t>
  </si>
  <si>
    <t>BSD</t>
  </si>
  <si>
    <t>BTN</t>
  </si>
  <si>
    <t>BWP</t>
  </si>
  <si>
    <t>BYN</t>
  </si>
  <si>
    <t>BZD</t>
  </si>
  <si>
    <t>CAD</t>
  </si>
  <si>
    <t>CDF</t>
  </si>
  <si>
    <t>CHF</t>
  </si>
  <si>
    <t>CLP</t>
  </si>
  <si>
    <t>CNY</t>
  </si>
  <si>
    <t>COP</t>
  </si>
  <si>
    <t>CRC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</si>
  <si>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</si>
  <si>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</si>
  <si>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</si>
  <si>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</si>
  <si>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</si>
  <si>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</si>
  <si>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</si>
  <si>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</si>
  <si>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</si>
  <si>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</si>
  <si>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</si>
  <si>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</si>
  <si>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FOK</t>
  </si>
  <si>
    <t>GBP</t>
  </si>
  <si>
    <t>GEL</t>
  </si>
  <si>
    <t>GGP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</si>
  <si>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</si>
  <si>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</si>
  <si>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</si>
  <si>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</si>
  <si>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</si>
  <si>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</si>
  <si>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</si>
  <si>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</si>
  <si>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</si>
  <si>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</si>
  <si>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</si>
  <si>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</si>
  <si>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</si>
  <si>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IMP</t>
  </si>
  <si>
    <t>INR</t>
  </si>
  <si>
    <t>IQD</t>
  </si>
  <si>
    <t>IRR</t>
  </si>
  <si>
    <t>ISK</t>
  </si>
  <si>
    <t>JEP</t>
  </si>
  <si>
    <t>JMD</t>
  </si>
  <si>
    <t>JOD</t>
  </si>
  <si>
    <t>JPY</t>
  </si>
  <si>
    <t>KES</t>
  </si>
  <si>
    <t>KGS</t>
  </si>
  <si>
    <t>KHR</t>
  </si>
  <si>
    <t>KID</t>
  </si>
  <si>
    <t>KMF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</si>
  <si>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</si>
  <si>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</si>
  <si>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</si>
  <si>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</si>
  <si>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</si>
  <si>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</si>
  <si>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</si>
  <si>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</si>
  <si>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</si>
  <si>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LYD</t>
  </si>
  <si>
    <t>MAD</t>
  </si>
  <si>
    <t>MDL</t>
  </si>
  <si>
    <t>MGA</t>
  </si>
  <si>
    <t>MKD</t>
  </si>
  <si>
    <t>MMK</t>
  </si>
  <si>
    <t>MNT</t>
  </si>
  <si>
    <t>MOP</t>
  </si>
  <si>
    <t>MRU</t>
  </si>
  <si>
    <t>MUR</t>
  </si>
  <si>
    <t>MVR</t>
  </si>
  <si>
    <t>MWK</t>
  </si>
  <si>
    <t>MXN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</si>
  <si>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</si>
  <si>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</si>
  <si>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</si>
  <si>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</si>
  <si>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</si>
  <si>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</si>
  <si>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</si>
  <si>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</si>
  <si>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</si>
  <si>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</si>
  <si>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</si>
  <si>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</si>
  <si>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</si>
  <si>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</si>
  <si>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</si>
  <si>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</si>
  <si>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</si>
  <si>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</si>
  <si>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</si>
  <si>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</si>
  <si>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</si>
  <si>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</si>
  <si>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</si>
  <si>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</si>
  <si>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</si>
  <si>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SGD</t>
  </si>
  <si>
    <t>SHP</t>
  </si>
  <si>
    <t>SLE</t>
  </si>
  <si>
    <t>SLL</t>
  </si>
  <si>
    <t>SOS</t>
  </si>
  <si>
    <t>SRD</t>
  </si>
  <si>
    <t>SSP</t>
  </si>
  <si>
    <t>STN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</si>
  <si>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</si>
  <si>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</si>
  <si>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</si>
  <si>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</si>
  <si>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</si>
  <si>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</si>
  <si>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</si>
  <si>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</si>
  <si>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</si>
  <si>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TVD</t>
  </si>
  <si>
    <t>TWD</t>
  </si>
  <si>
    <t>TZS</t>
  </si>
  <si>
    <t>UAH</t>
  </si>
  <si>
    <t>UGX</t>
  </si>
  <si>
    <t>USD</t>
  </si>
  <si>
    <t>UYU</t>
  </si>
  <si>
    <t>UZS</t>
  </si>
  <si>
    <t>VES</t>
  </si>
  <si>
    <t>VND</t>
  </si>
  <si>
    <t>VUV</t>
  </si>
  <si>
    <t>WST</t>
  </si>
  <si>
    <t>XAF</t>
  </si>
  <si>
    <t>XCD</t>
  </si>
  <si>
    <t>XDR</t>
  </si>
  <si>
    <t>XOF</t>
  </si>
  <si>
    <t>XPF</t>
  </si>
  <si>
    <t>YER</t>
  </si>
  <si>
    <t>ZAR</t>
  </si>
  <si>
    <t>ZMW</t>
  </si>
  <si>
    <t>ZWL</t>
  </si>
  <si>
    <t>NIS</t>
    <phoneticPr fontId="1" type="noConversion"/>
  </si>
  <si>
    <t>CSRC</t>
    <phoneticPr fontId="1" type="noConversion"/>
  </si>
  <si>
    <t>CSRF</t>
    <phoneticPr fontId="1" type="noConversion"/>
  </si>
  <si>
    <t>Rept</t>
    <phoneticPr fontId="1" type="noConversion"/>
  </si>
  <si>
    <t>Tng</t>
    <phoneticPr fontId="1" type="noConversion"/>
  </si>
  <si>
    <t>Edu</t>
    <phoneticPr fontId="1" type="noConversion"/>
  </si>
  <si>
    <t>Ac.Staff</t>
    <phoneticPr fontId="1" type="noConversion"/>
  </si>
  <si>
    <t>University of Turin (UNITO)</t>
    <phoneticPr fontId="1" type="noConversion"/>
  </si>
  <si>
    <t>Donations</t>
    <phoneticPr fontId="1" type="noConversion"/>
  </si>
  <si>
    <t>Public Grants</t>
    <phoneticPr fontId="1" type="noConversion"/>
  </si>
  <si>
    <t>Tuition Fees</t>
    <phoneticPr fontId="1" type="noConversion"/>
  </si>
  <si>
    <t>Total Income</t>
    <phoneticPr fontId="1" type="noConversion"/>
  </si>
  <si>
    <r>
      <t xml:space="preserve">Total Income, </t>
    </r>
    <r>
      <rPr>
        <b/>
        <sz val="11"/>
        <color theme="0"/>
        <rFont val="等线"/>
        <family val="2"/>
        <charset val="134"/>
        <scheme val="minor"/>
      </rPr>
      <t>€</t>
    </r>
    <phoneticPr fontId="1" type="noConversion"/>
  </si>
  <si>
    <t>Student</t>
    <phoneticPr fontId="1" type="noConversion"/>
  </si>
  <si>
    <t>University of Milan (UNIMI)</t>
    <phoneticPr fontId="1" type="noConversion"/>
  </si>
  <si>
    <t>University of Florence (UNIFI)</t>
    <phoneticPr fontId="1" type="noConversion"/>
  </si>
  <si>
    <t>University of Rome Tor Vergata</t>
    <phoneticPr fontId="1" type="noConversion"/>
  </si>
  <si>
    <t>University of Milano-Bicocca (UNIMIB)</t>
    <phoneticPr fontId="1" type="noConversion"/>
  </si>
  <si>
    <t>University of Parma (UNIPR)</t>
    <phoneticPr fontId="1" type="noConversion"/>
  </si>
  <si>
    <t>University of Trieste (UNITS)</t>
    <phoneticPr fontId="1" type="noConversion"/>
  </si>
  <si>
    <t>Country</t>
    <phoneticPr fontId="1" type="noConversion"/>
  </si>
  <si>
    <t>University of Pavia (UNIPV)</t>
    <phoneticPr fontId="1" type="noConversion"/>
  </si>
  <si>
    <t>University of Genova</t>
    <phoneticPr fontId="1" type="noConversion"/>
  </si>
  <si>
    <t>University of Modena and Reggio Emilia (UNIMORE)</t>
    <phoneticPr fontId="1" type="noConversion"/>
  </si>
  <si>
    <t>University of Roma Tre</t>
    <phoneticPr fontId="1" type="noConversion"/>
  </si>
  <si>
    <t>Scuola Normale Superiore (SNS)</t>
    <phoneticPr fontId="1" type="noConversion"/>
  </si>
  <si>
    <t>CZ</t>
    <phoneticPr fontId="1" type="noConversion"/>
  </si>
  <si>
    <t>Charles University (CU)</t>
    <phoneticPr fontId="1" type="noConversion"/>
  </si>
  <si>
    <t>Masaryk University (MU)</t>
    <phoneticPr fontId="1" type="noConversion"/>
  </si>
  <si>
    <t>Eötvös Loránd University (ELTE)</t>
    <phoneticPr fontId="1" type="noConversion"/>
  </si>
  <si>
    <t>HU</t>
    <phoneticPr fontId="1" type="noConversion"/>
  </si>
  <si>
    <t>University of Ljubljana</t>
  </si>
  <si>
    <t>SI</t>
    <phoneticPr fontId="1" type="noConversion"/>
  </si>
  <si>
    <t>University of Zagreb</t>
    <phoneticPr fontId="1" type="noConversion"/>
  </si>
  <si>
    <t>HR</t>
    <phoneticPr fontId="1" type="noConversion"/>
  </si>
  <si>
    <t>University of Neuchâtel (UniNE)</t>
    <phoneticPr fontId="1" type="noConversion"/>
  </si>
  <si>
    <t>University of Applied Sciences and Arts of Southern Switzerland (SUPSI)</t>
    <phoneticPr fontId="1" type="noConversion"/>
  </si>
  <si>
    <t>Ghent University (UGent)</t>
    <phoneticPr fontId="1" type="noConversion"/>
  </si>
  <si>
    <t>Catholic University of Louvain (UCLouvain)</t>
    <phoneticPr fontId="1" type="noConversion"/>
  </si>
  <si>
    <t>Université Libre de Bruxelles (ULB)</t>
    <phoneticPr fontId="1" type="noConversion"/>
  </si>
  <si>
    <t>University of Antwerp (UA)</t>
    <phoneticPr fontId="1" type="noConversion"/>
  </si>
  <si>
    <t>University of Mons (UMONS)</t>
    <phoneticPr fontId="1" type="noConversion"/>
  </si>
  <si>
    <t>*</t>
  </si>
  <si>
    <t>*</t>
    <phoneticPr fontId="1" type="noConversion"/>
  </si>
  <si>
    <t>University of Namur (UNamur)</t>
    <phoneticPr fontId="1" type="noConversion"/>
  </si>
  <si>
    <t>Hasselt University (UHasselt)</t>
    <phoneticPr fontId="1" type="noConversion"/>
  </si>
  <si>
    <t>Roskilde University (RUC)</t>
    <phoneticPr fontId="1" type="noConversion"/>
  </si>
  <si>
    <t>Tallinn University of Technology (TUT)</t>
    <phoneticPr fontId="1" type="noConversion"/>
  </si>
  <si>
    <t>University of Latvia (LU)</t>
    <phoneticPr fontId="1" type="noConversion"/>
  </si>
  <si>
    <t>LV</t>
    <phoneticPr fontId="1" type="noConversion"/>
  </si>
  <si>
    <t>Riga Technical University (RTU)</t>
    <phoneticPr fontId="1" type="noConversion"/>
  </si>
  <si>
    <t>Kaunas University of Technology (KTU)</t>
    <phoneticPr fontId="1" type="noConversion"/>
  </si>
  <si>
    <t>University of Luxembourg</t>
    <phoneticPr fontId="1" type="noConversion"/>
  </si>
  <si>
    <t>LU</t>
    <phoneticPr fontId="1" type="noConversion"/>
  </si>
  <si>
    <t>Åbo Akademi University</t>
    <phoneticPr fontId="1" type="noConversion"/>
  </si>
  <si>
    <t>Lappeenranta University of Technology (LUT)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</si>
</sst>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76" formatCode="0_);[Red]\(0\)"/>
    <numFmt numFmtId="177" formatCode="[$£-809]#,##0"/>
    <numFmt numFmtId="178" formatCode="[$€-2]\ #,##0"/>
    <numFmt numFmtId="179" formatCode="#,##0\ [$CHF]" x16r2:formatCode16="#,##0\ [$CHF-gsw-CH]"/>
    <numFmt numFmtId="180" formatCode="#,##0\ [$kr.-406]"/>
    <numFmt numFmtId="181" formatCode="0_ "/>
    <numFmt numFmtId="182" formatCode="0.0_);[Red]\(0.0\)"/>
    <numFmt numFmtId="183" formatCode="#,##0\ [$kr-41D]"/>
    <numFmt numFmtId="184" formatCode="0.00_);[Red]\(0.00\)"/>
    <numFmt numFmtId="185" formatCode="0.0000000_);[Red]\(0.0000000\)"/>
    <numFmt numFmtId="186" formatCode="#,##0\ [$kr-40F]"/>
    <numFmt numFmtId="187" formatCode="#,##0\ [$Kč-405]"/>
    <numFmt numFmtId="188" formatCode="#,##0\ [$Ft-40E]"/>
    <numFmt numFmtId="189" formatCode="0.0000_);[Red]\(0.0000\)"/>
  </numFmts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color theme="0"/>
      <name val="等线"/>
      <scheme val="minor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5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84" fontId="0" fillId="0" borderId="2" xfId="0" applyNumberFormat="1" applyBorder="1" applyAlignment="1">
      <alignment horizontal="center" vertical="center"/>
    </xf>
    <xf numFmtId="182" fontId="0" fillId="0" borderId="0" xfId="0" applyNumberFormat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186" fontId="0" fillId="0" borderId="0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0" fontId="0" fillId="0" borderId="4" xfId="0" applyNumberForma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83" fontId="0" fillId="0" borderId="4" xfId="0" applyNumberFormat="1" applyBorder="1" applyAlignment="1">
      <alignment horizontal="center" vertical="center"/>
    </xf>
    <xf numFmtId="186" fontId="0" fillId="0" borderId="4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85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81" fontId="0" fillId="0" borderId="4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76" fontId="6" fillId="2" borderId="5" xfId="0" applyNumberFormat="1" applyFont="1" applyFill="1" applyBorder="1" applyAlignment="1">
      <alignment horizontal="center" vertical="center"/>
    </xf>
    <xf numFmtId="177" fontId="6" fillId="2" borderId="6" xfId="0" applyNumberFormat="1" applyFont="1" applyFill="1" applyBorder="1" applyAlignment="1">
      <alignment horizontal="center" vertical="center"/>
    </xf>
    <xf numFmtId="178" fontId="5" fillId="2" borderId="6" xfId="0" applyNumberFormat="1" applyFont="1" applyFill="1" applyBorder="1" applyAlignment="1">
      <alignment horizontal="center" vertical="center"/>
    </xf>
    <xf numFmtId="176" fontId="6" fillId="2" borderId="6" xfId="0" applyNumberFormat="1" applyFont="1" applyFill="1" applyBorder="1" applyAlignment="1">
      <alignment horizontal="center" vertical="center"/>
    </xf>
    <xf numFmtId="184" fontId="5" fillId="2" borderId="6" xfId="0" applyNumberFormat="1" applyFont="1" applyFill="1" applyBorder="1" applyAlignment="1">
      <alignment horizontal="center" vertical="center"/>
    </xf>
    <xf numFmtId="182" fontId="5" fillId="2" borderId="6" xfId="0" applyNumberFormat="1" applyFont="1" applyFill="1" applyBorder="1" applyAlignment="1">
      <alignment horizontal="center" vertical="center"/>
    </xf>
    <xf numFmtId="176" fontId="5" fillId="2" borderId="6" xfId="0" applyNumberFormat="1" applyFont="1" applyFill="1" applyBorder="1" applyAlignment="1">
      <alignment horizontal="center" vertical="center"/>
    </xf>
    <xf numFmtId="176" fontId="5" fillId="2" borderId="5" xfId="0" applyNumberFormat="1" applyFont="1" applyFill="1" applyBorder="1" applyAlignment="1">
      <alignment horizontal="center" vertical="center"/>
    </xf>
    <xf numFmtId="181" fontId="5" fillId="2" borderId="6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7" fontId="0" fillId="0" borderId="4" xfId="0" applyNumberFormat="1" applyBorder="1" applyAlignment="1">
      <alignment horizontal="center" vertical="center"/>
    </xf>
    <xf numFmtId="187" fontId="0" fillId="0" borderId="0" xfId="0" applyNumberFormat="1" applyBorder="1" applyAlignment="1">
      <alignment horizontal="center" vertical="center"/>
    </xf>
    <xf numFmtId="188" fontId="0" fillId="0" borderId="4" xfId="0" applyNumberFormat="1" applyBorder="1" applyAlignment="1">
      <alignment horizontal="center" vertical="center"/>
    </xf>
    <xf numFmtId="188" fontId="0" fillId="0" borderId="0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8" fillId="0" borderId="4" xfId="0" applyNumberFormat="1" applyFont="1" applyBorder="1" applyAlignment="1">
      <alignment horizontal="center" vertical="center"/>
    </xf>
    <xf numFmtId="181" fontId="8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9" fontId="0" fillId="0" borderId="0" xfId="0" applyNumberFormat="1" applyAlignment="1">
      <alignment horizontal="center" vertical="center"/>
    </xf>
    <xf numFmtId="189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25">
    <dxf>
      <numFmt numFmtId="0" formatCode="General"/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81" formatCode="0_ 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81" formatCode="0_ 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</dxf>
    <dxf>
      <numFmt numFmtId="182" formatCode="0.0_);[Red]\(0.0\)"/>
      <alignment horizontal="center" vertical="center" textRotation="0" wrapText="0" indent="0" justifyLastLine="0" shrinkToFit="0" readingOrder="0"/>
    </dxf>
    <dxf>
      <numFmt numFmtId="184" formatCode="0.00_);[Red]\(0.0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78" formatCode="[$€-2]\ #,##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7" formatCode="[$£-809]#,##0"/>
      <alignment horizontal="center" vertical="center" textRotation="0" wrapText="0" indent="0" justifyLastLine="0" shrinkToFit="0" readingOrder="0"/>
    </dxf>
    <dxf>
      <numFmt numFmtId="177" formatCode="[$£-809]#,##0"/>
      <alignment horizontal="center" vertical="center" textRotation="0" wrapText="0" indent="0" justifyLastLine="0" shrinkToFit="0" readingOrder="0"/>
    </dxf>
    <dxf>
      <numFmt numFmtId="177" formatCode="[$£-809]#,##0"/>
      <alignment horizontal="center" vertical="center" textRotation="0" wrapText="0" indent="0" justifyLastLine="0" shrinkToFit="0" readingOrder="0"/>
    </dxf>
    <dxf>
      <numFmt numFmtId="177" formatCode="[$£-809]#,##0"/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vertical/>
      </border>
    </dxf>
    <dxf>
      <border outline="0">
        <top style="thick">
          <color auto="1"/>
        </top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scheme val="minor"/>
      </font>
      <numFmt numFmtId="176" formatCode="0_);[Red]\(0\)"/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1B1D87E1-A284-4197-B3B8-42D14EA007DB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DBCB1E-2FB9-4114-B8CF-95FD6E1F7F81}" name="表1" displayName="表1" ref="A1:U1048575" totalsRowShown="0" headerRowDxfId="24" headerRowBorderDxfId="23" tableBorderDxfId="22">
  <autoFilter ref="A1:U1048575" xr:uid="{1DDBCB1E-2FB9-4114-B8CF-95FD6E1F7F81}"/>
  <sortState xmlns:xlrd2="http://schemas.microsoft.com/office/spreadsheetml/2017/richdata2" ref="A2:U116">
    <sortCondition descending="1" ref="U1:U1048575"/>
  </sortState>
  <tableColumns count="21">
    <tableColumn id="21" xr3:uid="{F2E3871E-E01B-42D8-A9E6-E9681481A8B8}" name="Country" dataDxfId="21"/>
    <tableColumn id="1" xr3:uid="{C7859295-CD31-45C1-895B-508829A110C1}" name="University" dataDxfId="20"/>
    <tableColumn id="2" xr3:uid="{F50965C5-DFCC-4910-ABB1-BF2B784AE66D}" name="Year" dataDxfId="19"/>
    <tableColumn id="3" xr3:uid="{14CF7BA5-56A0-4D4E-94BC-7E400335713E}" name="Donations" dataDxfId="18"/>
    <tableColumn id="4" xr3:uid="{C88DE680-1A6E-4949-A22E-126B562D6B05}" name="Public Grants" dataDxfId="17"/>
    <tableColumn id="5" xr3:uid="{7C3FDB28-9529-46E5-B0FB-CC7FDFD8823B}" name="Tuition Fees" dataDxfId="16"/>
    <tableColumn id="6" xr3:uid="{FD663D29-D61E-491B-A7CF-1DC5F657CDCA}" name="Total Income" dataDxfId="15"/>
    <tableColumn id="7" xr3:uid="{69A8A74C-43A5-4120-94D9-D02DA0E68B3C}" name="Total Income, €" dataDxfId="14"/>
    <tableColumn id="8" xr3:uid="{608282CF-9134-4C84-8B7E-C6C859F379E9}" name="Ac.Staff" dataDxfId="13"/>
    <tableColumn id="9" xr3:uid="{10C8BA4B-C6B8-49B3-B253-A92A12D08257}" name="Student" dataDxfId="12"/>
    <tableColumn id="10" xr3:uid="{3E76C4E5-9D66-466B-BF8E-A486CC92A13D}" name="NIS" dataDxfId="11"/>
    <tableColumn id="11" xr3:uid="{D4243BB1-EB3E-477E-A90B-C6D13C532576}" name="CSRC" dataDxfId="10"/>
    <tableColumn id="12" xr3:uid="{45E05A20-398F-4E6E-AAFC-9BD8B4E73824}" name="CSRF" dataDxfId="9"/>
    <tableColumn id="13" xr3:uid="{2A73CD19-28FD-4E82-B34C-F9B4BE6FFD4D}" name="Rept" dataDxfId="8"/>
    <tableColumn id="14" xr3:uid="{41295E7A-98D2-4C01-825F-510D20E55408}" name="Tng" dataDxfId="7"/>
    <tableColumn id="15" xr3:uid="{AE79D0CB-3077-4A52-8FA1-10B004A9280A}" name="NSR" dataDxfId="6"/>
    <tableColumn id="16" xr3:uid="{AE11B381-AD52-43F6-AEFB-CFB403AFCE98}" name="CSR" dataDxfId="5"/>
    <tableColumn id="17" xr3:uid="{681D3618-BD6F-4C58-B6EC-2A457926E107}" name="Edu" dataDxfId="4"/>
    <tableColumn id="18" xr3:uid="{A8F46486-5470-48F7-8B87-284C5D4AD176}" name="NST" dataDxfId="3"/>
    <tableColumn id="19" xr3:uid="{BACF735A-CA49-4755-9785-0E00DBF080BE}" name="CST" dataDxfId="2"/>
    <tableColumn id="20" xr3:uid="{F542F6A9-D799-4BE7-AB70-21BD3203CDEA}" name="SCST" dataDxfId="1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8A5B3D-FAAA-422D-80C2-5D80A10B0A01}" name="EUR" displayName="EUR" ref="A1:B163" tableType="queryTable" totalsRowShown="0">
  <autoFilter ref="A1:B163" xr:uid="{038A5B3D-FAAA-422D-80C2-5D80A10B0A01}"/>
  <tableColumns count="2">
    <tableColumn id="1" xr3:uid="{B2B1F448-73DA-4A64-8316-3FB8D3B757FE}" uniqueName="1" name="Name" queryTableFieldId="1"/>
    <tableColumn id="2" xr3:uid="{D2A435F2-9FDF-48E5-8D7C-94FA0A2AA367}" uniqueName="2" name="Valu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DB2E-31B7-43C5-A48F-1390AF0B99DF}">
  <dimension ref="A1:Z113"/>
  <sheetViews>
    <sheetView tabSelected="1" zoomScale="85" zoomScaleNormal="85" workbookViewId="0">
      <pane ySplit="1" topLeftCell="A2" activePane="bottomLeft" state="frozen"/>
      <selection pane="bottomLeft" activeCell="T10" sqref="T10"/>
    </sheetView>
  </sheetViews>
  <sheetFormatPr defaultRowHeight="14.15"/>
  <cols>
    <col min="1" max="1" width="12" style="35" bestFit="1" customWidth="1"/>
    <col min="2" max="2" width="64.92578125" style="3" bestFit="1" customWidth="1"/>
    <col min="3" max="3" width="9.7109375" style="19" bestFit="1" customWidth="1"/>
    <col min="4" max="4" width="14.640625" style="22" bestFit="1" customWidth="1"/>
    <col min="5" max="5" width="17.2109375" style="7" bestFit="1" customWidth="1"/>
    <col min="6" max="6" width="16.28515625" style="7" bestFit="1" customWidth="1"/>
    <col min="7" max="7" width="17.0703125" style="7" bestFit="1" customWidth="1"/>
    <col min="8" max="8" width="19.140625" style="5" bestFit="1" customWidth="1"/>
    <col min="9" max="9" width="12.5" style="10" bestFit="1" customWidth="1"/>
    <col min="10" max="10" width="12.640625" style="12" bestFit="1" customWidth="1"/>
    <col min="11" max="11" width="9" style="13" bestFit="1" customWidth="1"/>
    <col min="12" max="12" width="10.5703125" style="14" bestFit="1" customWidth="1"/>
    <col min="13" max="13" width="10.35546875" style="11" bestFit="1" customWidth="1"/>
    <col min="14" max="14" width="10" style="33" bestFit="1" customWidth="1"/>
    <col min="15" max="15" width="9.2109375" style="15" bestFit="1" customWidth="1"/>
    <col min="16" max="16" width="9.640625" style="10" bestFit="1" customWidth="1"/>
    <col min="17" max="17" width="9.42578125" style="26" bestFit="1" customWidth="1"/>
    <col min="18" max="18" width="9.140625" style="15" bestFit="1" customWidth="1"/>
    <col min="19" max="19" width="9.5" style="10" bestFit="1" customWidth="1"/>
    <col min="20" max="20" width="9.2109375" style="11" bestFit="1" customWidth="1"/>
    <col min="21" max="21" width="10.2109375" style="26" bestFit="1" customWidth="1"/>
    <col min="22" max="22" width="10.5703125" style="1" bestFit="1" customWidth="1"/>
    <col min="23" max="24" width="10.140625" style="1" bestFit="1" customWidth="1"/>
    <col min="25" max="25" width="10.140625" style="30" bestFit="1" customWidth="1"/>
    <col min="26" max="26" width="9.140625" style="31"/>
    <col min="27" max="16384" width="9.140625" style="1"/>
  </cols>
  <sheetData>
    <row r="1" spans="1:26" s="28" customFormat="1" ht="15" thickTop="1" thickBot="1">
      <c r="A1" s="41" t="s">
        <v>284</v>
      </c>
      <c r="B1" s="28" t="s">
        <v>3</v>
      </c>
      <c r="C1" s="28" t="s">
        <v>2</v>
      </c>
      <c r="D1" s="42" t="s">
        <v>272</v>
      </c>
      <c r="E1" s="42" t="s">
        <v>273</v>
      </c>
      <c r="F1" s="42" t="s">
        <v>274</v>
      </c>
      <c r="G1" s="42" t="s">
        <v>275</v>
      </c>
      <c r="H1" s="43" t="s">
        <v>276</v>
      </c>
      <c r="I1" s="44" t="s">
        <v>270</v>
      </c>
      <c r="J1" s="44" t="s">
        <v>277</v>
      </c>
      <c r="K1" s="45" t="s">
        <v>264</v>
      </c>
      <c r="L1" s="46" t="s">
        <v>265</v>
      </c>
      <c r="M1" s="47" t="s">
        <v>266</v>
      </c>
      <c r="N1" s="48" t="s">
        <v>267</v>
      </c>
      <c r="O1" s="49" t="s">
        <v>268</v>
      </c>
      <c r="P1" s="47" t="s">
        <v>28</v>
      </c>
      <c r="Q1" s="47" t="s">
        <v>29</v>
      </c>
      <c r="R1" s="49" t="s">
        <v>269</v>
      </c>
      <c r="S1" s="47" t="s">
        <v>30</v>
      </c>
      <c r="T1" s="47" t="s">
        <v>31</v>
      </c>
      <c r="U1" s="47" t="s">
        <v>32</v>
      </c>
      <c r="V1" s="28" t="s">
        <v>24</v>
      </c>
      <c r="W1" s="28" t="s">
        <v>25</v>
      </c>
      <c r="X1" s="28" t="s">
        <v>28</v>
      </c>
      <c r="Y1" s="28" t="s">
        <v>29</v>
      </c>
      <c r="Z1" s="27"/>
    </row>
    <row r="2" spans="1:26" ht="14.6" thickTop="1">
      <c r="A2" s="70" t="s">
        <v>17</v>
      </c>
      <c r="B2" s="69" t="s">
        <v>58</v>
      </c>
      <c r="C2" s="19">
        <v>2023</v>
      </c>
      <c r="D2" s="21">
        <v>23000000</v>
      </c>
      <c r="E2" s="6">
        <v>765000000</v>
      </c>
      <c r="F2" s="6">
        <v>22000000</v>
      </c>
      <c r="G2" s="6">
        <v>1158000000</v>
      </c>
      <c r="H2" s="5" cm="1">
        <f t="array" aca="1" ref="H2" ca="1">G2/INDIRECT("EUR!$B$30")</f>
        <v>1182373446.220387</v>
      </c>
      <c r="I2" s="10">
        <v>3976</v>
      </c>
      <c r="J2" s="12">
        <v>12720</v>
      </c>
      <c r="K2" s="13">
        <v>188.78</v>
      </c>
      <c r="L2" s="14">
        <v>6</v>
      </c>
      <c r="M2" s="11">
        <v>61</v>
      </c>
      <c r="N2" s="32">
        <f>LOG((D2+E2)/(F2+E2)+1,V$3)</f>
        <v>63.654035139360758</v>
      </c>
      <c r="O2" s="15">
        <f ca="1">LOG(I2*H2/J2^2,W$3)</f>
        <v>67.184344087241158</v>
      </c>
      <c r="P2" s="10">
        <f>LOG(K2/J2+1,X$3)</f>
        <v>276.22118087936224</v>
      </c>
      <c r="Q2" s="26">
        <f>LOG(L2*M2/J2+1,Y$3)</f>
        <v>382.15463603841505</v>
      </c>
      <c r="R2" s="15">
        <f ca="1">(N2+O2)/2</f>
        <v>65.419189613300958</v>
      </c>
      <c r="S2" s="10">
        <f ca="1">(N2+O2+P2)/3</f>
        <v>135.68652003532137</v>
      </c>
      <c r="T2" s="11">
        <f ca="1">(N2+O2+Q2)/3</f>
        <v>170.99767175500565</v>
      </c>
      <c r="U2" s="26">
        <f ca="1">(N2*2+O2*2+P2+Q2)/6</f>
        <v>153.34209589516351</v>
      </c>
      <c r="V2" s="71" t="s">
        <v>33</v>
      </c>
      <c r="W2" s="71"/>
      <c r="X2" s="71"/>
      <c r="Y2" s="71"/>
    </row>
    <row r="3" spans="1:26">
      <c r="A3" s="35" t="s">
        <v>20</v>
      </c>
      <c r="B3" s="3" t="s">
        <v>57</v>
      </c>
      <c r="C3" s="19">
        <v>2022</v>
      </c>
      <c r="D3" s="20"/>
      <c r="E3" s="4">
        <v>302021000</v>
      </c>
      <c r="F3" s="4">
        <v>8434000</v>
      </c>
      <c r="G3" s="4">
        <v>392998000</v>
      </c>
      <c r="H3" s="5" cm="1">
        <f t="array" aca="1" ref="H3" ca="1">G3/INDIRECT("EUR!$B$39")</f>
        <v>52679553.071367614</v>
      </c>
      <c r="I3" s="10">
        <v>275</v>
      </c>
      <c r="J3" s="12">
        <v>1851</v>
      </c>
      <c r="K3" s="13">
        <v>0.37</v>
      </c>
      <c r="L3" s="14">
        <v>2</v>
      </c>
      <c r="M3" s="11">
        <v>46</v>
      </c>
      <c r="N3" s="32">
        <f>LOG((D3+E3)/(F3+E3)+1,V$3)</f>
        <v>62.340964393597382</v>
      </c>
      <c r="O3" s="15">
        <f ca="1">LOG(I3*H3/J3^2,W$3)</f>
        <v>54.584120669735405</v>
      </c>
      <c r="P3" s="10">
        <f>LOG(K3/J3+1,X$3)</f>
        <v>3.7475115626031954</v>
      </c>
      <c r="Q3" s="26">
        <f>LOG(L3*M3/J3+1,Y$3)</f>
        <v>653.46941092718998</v>
      </c>
      <c r="R3" s="15">
        <f ca="1">(N3+O3)/2</f>
        <v>58.462542531666394</v>
      </c>
      <c r="S3" s="10">
        <f ca="1">(N3+O3+P3)/3</f>
        <v>40.224198875311991</v>
      </c>
      <c r="T3" s="11">
        <f ca="1">(N3+O3+Q3)/3</f>
        <v>256.79816533017424</v>
      </c>
      <c r="U3" s="26">
        <f ca="1">(N3*2+O3*2+P3+Q3)/6</f>
        <v>148.51118210274311</v>
      </c>
      <c r="V3" s="2">
        <v>1.010958880048743</v>
      </c>
      <c r="W3" s="2">
        <v>1.1652860378981438</v>
      </c>
      <c r="X3" s="2">
        <v>1.0000533360074715</v>
      </c>
      <c r="Y3" s="29">
        <v>1.0000742329118755</v>
      </c>
    </row>
    <row r="4" spans="1:26">
      <c r="A4" s="51" t="s">
        <v>17</v>
      </c>
      <c r="B4" s="50" t="s">
        <v>59</v>
      </c>
      <c r="C4" s="19">
        <v>2023</v>
      </c>
      <c r="D4" s="21">
        <v>132000000</v>
      </c>
      <c r="E4" s="6">
        <v>1365000000</v>
      </c>
      <c r="F4" s="6">
        <v>37000000</v>
      </c>
      <c r="G4" s="6">
        <v>1956000000</v>
      </c>
      <c r="H4" s="5" cm="1">
        <f t="array" aca="1" ref="H4" ca="1">G4/INDIRECT("EUR!$B$30")</f>
        <v>1997169655.2738144</v>
      </c>
      <c r="I4" s="10">
        <v>7447</v>
      </c>
      <c r="J4" s="12">
        <v>25022</v>
      </c>
      <c r="K4" s="13">
        <v>346.55</v>
      </c>
      <c r="L4" s="14">
        <v>10</v>
      </c>
      <c r="M4" s="11">
        <v>47</v>
      </c>
      <c r="N4" s="32">
        <f>LOG((D4+E4)/(F4+E4)+1,V$3)</f>
        <v>66.652746842662864</v>
      </c>
      <c r="O4" s="15">
        <f ca="1">LOG(I4*H4/J4^2,W$3)</f>
        <v>65.867601661185674</v>
      </c>
      <c r="P4" s="10">
        <f>LOG(K4/J4+1,X$3)</f>
        <v>257.89607105860767</v>
      </c>
      <c r="Q4" s="26">
        <f>LOG(L4*M4/J4+1,Y$3)</f>
        <v>250.69648740888772</v>
      </c>
      <c r="R4" s="15">
        <f ca="1">(N4+O4)/2</f>
        <v>66.260174251924269</v>
      </c>
      <c r="S4" s="10">
        <f ca="1">(N4+O4+P4)/3</f>
        <v>130.13880652081875</v>
      </c>
      <c r="T4" s="11">
        <f ca="1">(N4+O4+Q4)/3</f>
        <v>127.73894530424542</v>
      </c>
      <c r="U4" s="26">
        <f ca="1">(N4*2+O4*2+P4+Q4)/6</f>
        <v>128.93887591253207</v>
      </c>
      <c r="V4" s="71" t="s">
        <v>34</v>
      </c>
      <c r="W4" s="71"/>
      <c r="X4" s="71"/>
      <c r="Y4" s="71"/>
    </row>
    <row r="5" spans="1:26">
      <c r="A5" s="40" t="s">
        <v>14</v>
      </c>
      <c r="B5" s="36" t="s">
        <v>289</v>
      </c>
      <c r="C5" s="19">
        <v>2022</v>
      </c>
      <c r="D5" s="23">
        <v>21241.46</v>
      </c>
      <c r="E5" s="8">
        <v>49358458.060000002</v>
      </c>
      <c r="F5" s="8"/>
      <c r="G5" s="8">
        <v>64021569.549999997</v>
      </c>
      <c r="H5" s="5">
        <f>G5</f>
        <v>64021569.549999997</v>
      </c>
      <c r="I5" s="10">
        <v>218</v>
      </c>
      <c r="J5" s="12">
        <v>642</v>
      </c>
      <c r="K5" s="13">
        <v>13.35</v>
      </c>
      <c r="N5" s="32">
        <f>LOG((D5+E5)/(F5+E5)+1,V$3)</f>
        <v>63.615503193995629</v>
      </c>
      <c r="O5" s="15">
        <f>LOG(I5*H5/J5^2,W$3)</f>
        <v>68.18514777147162</v>
      </c>
      <c r="P5" s="10">
        <f>LOG(K5/J5+1,X$3)</f>
        <v>385.88732461175243</v>
      </c>
      <c r="R5" s="15">
        <f>(N5+O5)/2</f>
        <v>65.900325482733621</v>
      </c>
      <c r="S5" s="10">
        <f>(N5+O5+P5)/3</f>
        <v>172.56265852573992</v>
      </c>
      <c r="T5" s="11">
        <f>(N5+O5+Q5)/3</f>
        <v>43.933550321822416</v>
      </c>
      <c r="U5" s="26">
        <f>(N5*2+O5*2+P5+Q5)/6</f>
        <v>108.24810442378116</v>
      </c>
      <c r="V5" s="67">
        <f>AVERAGE(N$1:N$1048575)</f>
        <v>49.99999028677523</v>
      </c>
      <c r="W5" s="67">
        <f ca="1">AVERAGE(O$1:O$1048575)</f>
        <v>50.000003065447423</v>
      </c>
      <c r="X5" s="67">
        <f>AVERAGE(P$1:P$1048575)</f>
        <v>49.999989060075038</v>
      </c>
      <c r="Y5" s="68">
        <f>AVERAGE(Q$1:Q$1048575)</f>
        <v>50.000022762279428</v>
      </c>
    </row>
    <row r="6" spans="1:26">
      <c r="A6" s="35" t="s">
        <v>17</v>
      </c>
      <c r="B6" s="69" t="s">
        <v>60</v>
      </c>
      <c r="C6" s="19">
        <v>2022</v>
      </c>
      <c r="D6" s="21"/>
      <c r="E6" s="6">
        <v>100305000</v>
      </c>
      <c r="F6" s="6">
        <v>18649000</v>
      </c>
      <c r="G6" s="6">
        <v>944209000</v>
      </c>
      <c r="H6" s="5" cm="1">
        <f t="array" aca="1" ref="H6" ca="1">G6/INDIRECT("EUR!$B$30")</f>
        <v>964082598.68938291</v>
      </c>
      <c r="I6" s="10">
        <v>3195</v>
      </c>
      <c r="J6" s="12">
        <v>4731</v>
      </c>
      <c r="K6" s="13">
        <v>92.49</v>
      </c>
      <c r="L6" s="14">
        <v>1.1000000000000001</v>
      </c>
      <c r="M6" s="11">
        <v>1</v>
      </c>
      <c r="N6" s="32">
        <f>LOG((D6+E6)/(F6+E6)+1,V$3)</f>
        <v>56.106234930302321</v>
      </c>
      <c r="O6" s="15">
        <f ca="1">LOG(I6*H6/J6^2,W$3)</f>
        <v>77.351836706457235</v>
      </c>
      <c r="P6" s="10">
        <f>LOG(K6/J6+1,X$3)</f>
        <v>363.01277561021334</v>
      </c>
      <c r="Q6" s="26">
        <f>LOG(L6*M6/J6+1,Y$3)</f>
        <v>3.1319071312570332</v>
      </c>
      <c r="R6" s="15">
        <f ca="1">(N6+O6)/2</f>
        <v>66.729035818379771</v>
      </c>
      <c r="S6" s="10">
        <f ca="1">(N6+O6+P6)/3</f>
        <v>165.49028241565762</v>
      </c>
      <c r="T6" s="11">
        <f ca="1">(N6+O6+Q6)/3</f>
        <v>45.529992922672193</v>
      </c>
      <c r="U6" s="26">
        <f ca="1">(N6*2+O6*2+P6+Q6)/6</f>
        <v>105.51013766916491</v>
      </c>
      <c r="V6" s="72"/>
      <c r="W6" s="71"/>
      <c r="X6" s="71"/>
      <c r="Y6" s="73"/>
    </row>
    <row r="7" spans="1:26">
      <c r="A7" s="35" t="s">
        <v>15</v>
      </c>
      <c r="B7" s="69" t="s">
        <v>1</v>
      </c>
      <c r="C7" s="19">
        <v>2023</v>
      </c>
      <c r="D7" s="22">
        <v>132400000</v>
      </c>
      <c r="E7" s="7">
        <v>207600000</v>
      </c>
      <c r="F7" s="7">
        <v>390100000</v>
      </c>
      <c r="G7" s="7">
        <v>2518300000</v>
      </c>
      <c r="H7" s="5" cm="1">
        <f t="array" aca="1" ref="H7" ca="1">G7/INDIRECT("EUR!$B$48")</f>
        <v>2937310243.553092</v>
      </c>
      <c r="I7" s="10">
        <v>5515</v>
      </c>
      <c r="J7" s="12">
        <v>22610</v>
      </c>
      <c r="K7" s="13">
        <v>366.52</v>
      </c>
      <c r="L7" s="14">
        <v>3.2</v>
      </c>
      <c r="M7" s="11">
        <v>48</v>
      </c>
      <c r="N7" s="32">
        <f>LOG((D7+E7)/(F7+E7)+1,V$3)</f>
        <v>41.318478272512579</v>
      </c>
      <c r="O7" s="15">
        <f ca="1">LOG(I7*H7/J7^2,W$3)</f>
        <v>67.751346183258519</v>
      </c>
      <c r="P7" s="10">
        <f>LOG(K7/J7+1,X$3)</f>
        <v>301.50302255856599</v>
      </c>
      <c r="Q7" s="26">
        <f>LOG(L7*M7/J7+1,Y$3)</f>
        <v>91.209327702257823</v>
      </c>
      <c r="R7" s="15">
        <f ca="1">(N7+O7)/2</f>
        <v>54.534912227885549</v>
      </c>
      <c r="S7" s="10">
        <f ca="1">(N7+O7+P7)/3</f>
        <v>136.8576156714457</v>
      </c>
      <c r="T7" s="11">
        <f ca="1">(N7+O7+Q7)/3</f>
        <v>66.75971738600964</v>
      </c>
      <c r="U7" s="26">
        <f ca="1">(N7*2+O7*2+P7+Q7)/6</f>
        <v>101.80866652872767</v>
      </c>
    </row>
    <row r="8" spans="1:26">
      <c r="A8" s="35" t="s">
        <v>15</v>
      </c>
      <c r="B8" s="69" t="s">
        <v>0</v>
      </c>
      <c r="C8" s="19">
        <v>2023</v>
      </c>
      <c r="D8" s="22">
        <v>183700000</v>
      </c>
      <c r="E8" s="7">
        <v>229200000</v>
      </c>
      <c r="F8" s="7">
        <v>504200000</v>
      </c>
      <c r="G8" s="7">
        <v>2924700000</v>
      </c>
      <c r="H8" s="5" cm="1">
        <f t="array" aca="1" ref="H8" ca="1">G8/INDIRECT("EUR!$B$48")</f>
        <v>3411329575.2371554</v>
      </c>
      <c r="I8" s="10">
        <v>6580</v>
      </c>
      <c r="J8" s="12">
        <v>27290</v>
      </c>
      <c r="K8" s="13">
        <v>378.45</v>
      </c>
      <c r="L8" s="14">
        <v>3.6</v>
      </c>
      <c r="M8" s="11">
        <v>50</v>
      </c>
      <c r="N8" s="32">
        <f>LOG((D8+E8)/(F8+E8)+1,V$3)</f>
        <v>40.975544639552481</v>
      </c>
      <c r="O8" s="15">
        <f ca="1">LOG(I8*H8/J8^2,W$3)</f>
        <v>67.423920659097149</v>
      </c>
      <c r="P8" s="10">
        <f>LOG(K8/J8+1,X$3)</f>
        <v>258.22719201159771</v>
      </c>
      <c r="Q8" s="26">
        <f>LOG(L8*M8/J8+1,Y$3)</f>
        <v>88.564616792418008</v>
      </c>
      <c r="R8" s="15">
        <f ca="1">(N8+O8)/2</f>
        <v>54.199732649324815</v>
      </c>
      <c r="S8" s="10">
        <f ca="1">(N8+O8+P8)/3</f>
        <v>122.20888577008243</v>
      </c>
      <c r="T8" s="11">
        <f ca="1">(N8+O8+Q8)/3</f>
        <v>65.654694030355884</v>
      </c>
      <c r="U8" s="26">
        <f ca="1">(N8*2+O8*2+P8+Q8)/6</f>
        <v>93.931789900219158</v>
      </c>
    </row>
    <row r="9" spans="1:26">
      <c r="A9" s="35" t="s">
        <v>15</v>
      </c>
      <c r="B9" s="69" t="s">
        <v>61</v>
      </c>
      <c r="C9" s="19">
        <v>2023</v>
      </c>
      <c r="D9" s="22">
        <v>52000000</v>
      </c>
      <c r="E9" s="7">
        <v>183000000</v>
      </c>
      <c r="F9" s="7">
        <v>452000000</v>
      </c>
      <c r="G9" s="7">
        <v>1269000000</v>
      </c>
      <c r="H9" s="5" cm="1">
        <f t="array" aca="1" ref="H9" ca="1">G9/INDIRECT("EUR!$B$48")</f>
        <v>1480144025.3619003</v>
      </c>
      <c r="I9" s="10">
        <v>4005</v>
      </c>
      <c r="J9" s="12">
        <v>21470</v>
      </c>
      <c r="K9" s="13">
        <v>216.29</v>
      </c>
      <c r="L9" s="14">
        <v>3.6</v>
      </c>
      <c r="M9" s="11">
        <v>53</v>
      </c>
      <c r="N9" s="32">
        <f>LOG((D9+E9)/(F9+E9)+1,V$3)</f>
        <v>28.888935617011679</v>
      </c>
      <c r="O9" s="15">
        <f ca="1">LOG(I9*H9/J9^2,W$3)</f>
        <v>61.855865040752704</v>
      </c>
      <c r="P9" s="10">
        <f>LOG(K9/J9+1,X$3)</f>
        <v>187.93905911479186</v>
      </c>
      <c r="Q9" s="26">
        <f>LOG(L9*M9/J9+1,Y$3)</f>
        <v>119.19095727297385</v>
      </c>
      <c r="R9" s="15">
        <f ca="1">(N9+O9)/2</f>
        <v>45.372400328882193</v>
      </c>
      <c r="S9" s="10">
        <f ca="1">(N9+O9+P9)/3</f>
        <v>92.89461992418542</v>
      </c>
      <c r="T9" s="11">
        <f ca="1">(N9+O9+Q9)/3</f>
        <v>69.978585976912754</v>
      </c>
      <c r="U9" s="26">
        <f ca="1">(N9*2+O9*2+P9+Q9)/6</f>
        <v>81.436602950549073</v>
      </c>
    </row>
    <row r="10" spans="1:26">
      <c r="A10" s="35" t="s">
        <v>20</v>
      </c>
      <c r="B10" s="69" t="s">
        <v>63</v>
      </c>
      <c r="C10" s="19">
        <v>2022</v>
      </c>
      <c r="D10" s="20"/>
      <c r="E10" s="4">
        <v>2802082000</v>
      </c>
      <c r="F10" s="4">
        <v>85816000</v>
      </c>
      <c r="G10" s="4">
        <v>5801215000</v>
      </c>
      <c r="H10" s="5" cm="1">
        <f t="array" aca="1" ref="H10" ca="1">G10/INDIRECT("EUR!$B$39")</f>
        <v>777625874.61237431</v>
      </c>
      <c r="I10" s="10">
        <v>3382</v>
      </c>
      <c r="J10" s="12">
        <v>9957</v>
      </c>
      <c r="K10" s="13">
        <v>77.959999999999994</v>
      </c>
      <c r="L10" s="14">
        <v>1.6</v>
      </c>
      <c r="M10" s="11">
        <v>22</v>
      </c>
      <c r="N10" s="32">
        <f>LOG((D10+E10)/(F10+E10)+1,V$3)</f>
        <v>62.222335926405478</v>
      </c>
      <c r="O10" s="15">
        <f ca="1">LOG(I10*H10/J10^2,W$3)</f>
        <v>66.589160953815579</v>
      </c>
      <c r="P10" s="10">
        <f>LOG(K10/J10+1,X$3)</f>
        <v>146.23109493758744</v>
      </c>
      <c r="Q10" s="26">
        <f>LOG(L10*M10/J10+1,Y$3)</f>
        <v>47.540883441001839</v>
      </c>
      <c r="R10" s="15">
        <f ca="1">(N10+O10)/2</f>
        <v>64.405748440110528</v>
      </c>
      <c r="S10" s="10">
        <f ca="1">(N10+O10+P10)/3</f>
        <v>91.6808639392695</v>
      </c>
      <c r="T10" s="11">
        <f ca="1">(N10+O10+Q10)/3</f>
        <v>58.784126773740958</v>
      </c>
      <c r="U10" s="26">
        <f ca="1">(N10*2+O10*2+P10+Q10)/6</f>
        <v>75.232495356505225</v>
      </c>
    </row>
    <row r="11" spans="1:26">
      <c r="A11" s="38" t="s">
        <v>20</v>
      </c>
      <c r="B11" s="69" t="s">
        <v>64</v>
      </c>
      <c r="C11" s="19">
        <v>2022</v>
      </c>
      <c r="D11" s="20"/>
      <c r="E11" s="4">
        <v>5392321000</v>
      </c>
      <c r="F11" s="4">
        <v>91601000</v>
      </c>
      <c r="G11" s="4">
        <v>9640000000</v>
      </c>
      <c r="H11" s="5" cm="1">
        <f t="array" aca="1" ref="H11" ca="1">G11/INDIRECT("EUR!$B$39")</f>
        <v>1292197139.9548695</v>
      </c>
      <c r="I11" s="10">
        <v>5809</v>
      </c>
      <c r="J11" s="12">
        <v>27380</v>
      </c>
      <c r="K11" s="13">
        <v>207.48</v>
      </c>
      <c r="L11" s="14">
        <v>2</v>
      </c>
      <c r="M11" s="11">
        <v>43</v>
      </c>
      <c r="N11" s="32">
        <f>LOG((D11+E11)/(F11+E11)+1,V$3)</f>
        <v>62.826275599579141</v>
      </c>
      <c r="O11" s="15">
        <f ca="1">LOG(I11*H11/J11^2,W$3)</f>
        <v>60.219932726425036</v>
      </c>
      <c r="P11" s="10">
        <f>LOG(K11/J11+1,X$3)</f>
        <v>141.54467938617503</v>
      </c>
      <c r="Q11" s="26">
        <f>LOG(L11*M11/J11+1,Y$3)</f>
        <v>42.247738454634387</v>
      </c>
      <c r="R11" s="15">
        <f ca="1">(N11+O11)/2</f>
        <v>61.523104163002088</v>
      </c>
      <c r="S11" s="10">
        <f ca="1">(N11+O11+P11)/3</f>
        <v>88.196962570726399</v>
      </c>
      <c r="T11" s="11">
        <f ca="1">(N11+O11+Q11)/3</f>
        <v>55.097982260212859</v>
      </c>
      <c r="U11" s="26">
        <f ca="1">(N11*2+O11*2+P11+Q11)/6</f>
        <v>71.647472415469622</v>
      </c>
    </row>
    <row r="12" spans="1:26">
      <c r="A12" s="35" t="s">
        <v>18</v>
      </c>
      <c r="B12" s="3" t="s">
        <v>62</v>
      </c>
      <c r="C12" s="19">
        <v>2022</v>
      </c>
      <c r="D12" s="23"/>
      <c r="E12" s="8">
        <v>575900000</v>
      </c>
      <c r="F12" s="8">
        <v>71400000</v>
      </c>
      <c r="G12" s="8">
        <v>913700000</v>
      </c>
      <c r="H12" s="5">
        <f>G12</f>
        <v>913700000</v>
      </c>
      <c r="I12" s="10">
        <v>6351</v>
      </c>
      <c r="J12" s="12">
        <v>26978</v>
      </c>
      <c r="K12" s="13">
        <v>80.08</v>
      </c>
      <c r="L12" s="14">
        <v>3.5</v>
      </c>
      <c r="M12" s="11">
        <v>76</v>
      </c>
      <c r="N12" s="32">
        <f>LOG((D12+E12)/(F12+E12)+1,V$3)</f>
        <v>58.390698111380559</v>
      </c>
      <c r="O12" s="15">
        <f>LOG(I12*H12/J12^2,W$3)</f>
        <v>58.730647158705672</v>
      </c>
      <c r="P12" s="10">
        <f>LOG(K12/J12+1,X$3)</f>
        <v>55.572715758379566</v>
      </c>
      <c r="Q12" s="26">
        <f>LOG(L12*M12/J12+1,Y$3)</f>
        <v>132.17800906351587</v>
      </c>
      <c r="R12" s="15">
        <f>(N12+O12)/2</f>
        <v>58.560672635043119</v>
      </c>
      <c r="S12" s="10">
        <f>(N12+O12+P12)/3</f>
        <v>57.564687009488601</v>
      </c>
      <c r="T12" s="11">
        <f>(N12+O12+Q12)/3</f>
        <v>83.09978477786737</v>
      </c>
      <c r="U12" s="26">
        <f>(N12*2+O12*2+P12+Q12)/6</f>
        <v>70.332235893677989</v>
      </c>
    </row>
    <row r="13" spans="1:26">
      <c r="A13" s="35" t="s">
        <v>17</v>
      </c>
      <c r="B13" s="64" t="s">
        <v>35</v>
      </c>
      <c r="C13" s="19">
        <v>2022</v>
      </c>
      <c r="D13" s="21">
        <v>14372360</v>
      </c>
      <c r="E13" s="6">
        <v>509643762</v>
      </c>
      <c r="F13" s="6"/>
      <c r="G13" s="6">
        <v>751869907</v>
      </c>
      <c r="H13" s="5" cm="1">
        <f t="array" aca="1" ref="H13" ca="1">G13/INDIRECT("EUR!$B$30")</f>
        <v>767695175.34455264</v>
      </c>
      <c r="I13" s="10">
        <v>5417</v>
      </c>
      <c r="J13" s="12">
        <v>12896</v>
      </c>
      <c r="K13" s="13">
        <v>100.26</v>
      </c>
      <c r="N13" s="32">
        <f>LOG((D13+E13)/(F13+E13)+1,V$3)</f>
        <v>64.880428663484693</v>
      </c>
      <c r="O13" s="15">
        <f ca="1">LOG(I13*H13/J13^2,W$3)</f>
        <v>66.203059612787982</v>
      </c>
      <c r="P13" s="10">
        <f>LOG(K13/J13+1,X$3)</f>
        <v>145.20480426300503</v>
      </c>
      <c r="R13" s="15">
        <f ca="1">(N13+O13)/2</f>
        <v>65.541744138136337</v>
      </c>
      <c r="S13" s="10">
        <f ca="1">(N13+O13+P13)/3</f>
        <v>92.096097513092559</v>
      </c>
      <c r="T13" s="11">
        <f ca="1">(N13+O13+Q13)/3</f>
        <v>43.694496092090894</v>
      </c>
      <c r="U13" s="26">
        <f ca="1">(N13*2+O13*2+P13+Q13)/6</f>
        <v>67.89529680259173</v>
      </c>
    </row>
    <row r="14" spans="1:26">
      <c r="A14" s="54" t="s">
        <v>14</v>
      </c>
      <c r="B14" s="36" t="s">
        <v>65</v>
      </c>
      <c r="C14" s="19">
        <v>2022</v>
      </c>
      <c r="D14" s="23"/>
      <c r="E14" s="8">
        <v>47868762</v>
      </c>
      <c r="F14" s="8">
        <v>3208628</v>
      </c>
      <c r="G14" s="8">
        <v>76603690</v>
      </c>
      <c r="H14" s="5">
        <f>G14</f>
        <v>76603690</v>
      </c>
      <c r="I14" s="10">
        <v>393</v>
      </c>
      <c r="J14" s="12">
        <v>819</v>
      </c>
      <c r="K14" s="13">
        <v>2.85</v>
      </c>
      <c r="L14" s="14">
        <v>1.2</v>
      </c>
      <c r="M14" s="11">
        <v>4</v>
      </c>
      <c r="N14" s="32">
        <f>LOG((D14+E14)/(F14+E14)+1,V$3)</f>
        <v>60.667737580266014</v>
      </c>
      <c r="O14" s="15">
        <f>LOG(I14*H14/J14^2,W$3)</f>
        <v>70.027041473925465</v>
      </c>
      <c r="P14" s="10">
        <f>LOG(K14/J14+1,X$3)</f>
        <v>65.13246122052935</v>
      </c>
      <c r="Q14" s="26">
        <f>LOG(L14*M14/J14+1,Y$3)</f>
        <v>78.724044307945022</v>
      </c>
      <c r="R14" s="15">
        <f>(N14+O14)/2</f>
        <v>65.347389527095743</v>
      </c>
      <c r="S14" s="10">
        <f>(N14+O14+P14)/3</f>
        <v>65.275746758240288</v>
      </c>
      <c r="T14" s="11">
        <f>(N14+O14+Q14)/3</f>
        <v>69.806274454045493</v>
      </c>
      <c r="U14" s="26">
        <f>(N14*2+O14*2+P14+Q14)/6</f>
        <v>67.541010606142891</v>
      </c>
    </row>
    <row r="15" spans="1:26">
      <c r="A15" s="54" t="s">
        <v>50</v>
      </c>
      <c r="B15" s="53" t="s">
        <v>51</v>
      </c>
      <c r="C15" s="19">
        <v>2023</v>
      </c>
      <c r="D15" s="23">
        <v>4630000</v>
      </c>
      <c r="E15" s="8">
        <v>239000000</v>
      </c>
      <c r="F15" s="8"/>
      <c r="G15" s="8">
        <v>384000000</v>
      </c>
      <c r="H15" s="5">
        <f>G15</f>
        <v>384000000</v>
      </c>
      <c r="I15" s="10">
        <v>3611</v>
      </c>
      <c r="J15" s="12">
        <v>13941</v>
      </c>
      <c r="K15" s="13">
        <v>49.92</v>
      </c>
      <c r="L15" s="14">
        <v>2.2999999999999998</v>
      </c>
      <c r="M15" s="11">
        <v>35</v>
      </c>
      <c r="N15" s="32">
        <f>LOG((D15+E15)/(F15+E15)+1,V$3)</f>
        <v>64.480187948516587</v>
      </c>
      <c r="O15" s="15">
        <f>LOG(I15*H15/J15^2,W$3)</f>
        <v>58.004265531888166</v>
      </c>
      <c r="P15" s="10">
        <f>LOG(K15/J15+1,X$3)</f>
        <v>67.018595752971393</v>
      </c>
      <c r="Q15" s="26">
        <f>LOG(L15*M15/J15+1,Y$3)</f>
        <v>77.565875903878066</v>
      </c>
      <c r="R15" s="15">
        <f>(N15+O15)/2</f>
        <v>61.242226740202376</v>
      </c>
      <c r="S15" s="10">
        <f>(N15+O15+P15)/3</f>
        <v>63.167683077792049</v>
      </c>
      <c r="T15" s="11">
        <f>(N15+O15+Q15)/3</f>
        <v>66.683443128094268</v>
      </c>
      <c r="U15" s="26">
        <f>(N15*2+O15*2+P15+Q15)/6</f>
        <v>64.925563102943158</v>
      </c>
    </row>
    <row r="16" spans="1:26">
      <c r="A16" s="54" t="s">
        <v>20</v>
      </c>
      <c r="B16" s="53" t="s">
        <v>66</v>
      </c>
      <c r="C16" s="19">
        <v>2022</v>
      </c>
      <c r="D16" s="20"/>
      <c r="E16" s="4">
        <v>4234471000</v>
      </c>
      <c r="F16" s="4">
        <v>64976000</v>
      </c>
      <c r="G16" s="4">
        <v>7316000000</v>
      </c>
      <c r="H16" s="5" cm="1">
        <f t="array" aca="1" ref="H16" ca="1">G16/INDIRECT("EUR!$B$39")</f>
        <v>980675754.76243007</v>
      </c>
      <c r="I16" s="10">
        <v>4846</v>
      </c>
      <c r="J16" s="12">
        <v>26090</v>
      </c>
      <c r="K16" s="13">
        <v>125.28</v>
      </c>
      <c r="L16" s="14">
        <v>2.8</v>
      </c>
      <c r="M16" s="11">
        <v>33</v>
      </c>
      <c r="N16" s="32">
        <f>LOG((D16+E16)/(F16+E16)+1,V$3)</f>
        <v>62.899843432431936</v>
      </c>
      <c r="O16" s="15">
        <f ca="1">LOG(I16*H16/J16^2,W$3)</f>
        <v>57.862615551156061</v>
      </c>
      <c r="P16" s="10">
        <f>LOG(K16/J16+1,X$3)</f>
        <v>89.81691172014682</v>
      </c>
      <c r="Q16" s="26">
        <f>LOG(L16*M16/J16+1,Y$3)</f>
        <v>47.626602435916332</v>
      </c>
      <c r="R16" s="15">
        <f ca="1">(N16+O16)/2</f>
        <v>60.381229491794002</v>
      </c>
      <c r="S16" s="10">
        <f ca="1">(N16+O16+P16)/3</f>
        <v>70.193123567911599</v>
      </c>
      <c r="T16" s="11">
        <f ca="1">(N16+O16+Q16)/3</f>
        <v>56.129687139834779</v>
      </c>
      <c r="U16" s="26">
        <f ca="1">(N16*2+O16*2+P16+Q16)/6</f>
        <v>63.161405353873192</v>
      </c>
    </row>
    <row r="17" spans="1:21">
      <c r="A17" s="54" t="s">
        <v>18</v>
      </c>
      <c r="B17" s="53" t="s">
        <v>67</v>
      </c>
      <c r="C17" s="19">
        <v>2022</v>
      </c>
      <c r="D17" s="23"/>
      <c r="E17" s="8">
        <v>314100000</v>
      </c>
      <c r="F17" s="8">
        <v>28100000</v>
      </c>
      <c r="G17" s="8">
        <v>477800000</v>
      </c>
      <c r="H17" s="5">
        <f>G17</f>
        <v>477800000</v>
      </c>
      <c r="I17" s="10">
        <v>2395.6</v>
      </c>
      <c r="J17" s="12">
        <v>12876</v>
      </c>
      <c r="K17" s="13">
        <v>59.86</v>
      </c>
      <c r="L17" s="14">
        <v>1.6</v>
      </c>
      <c r="M17" s="11">
        <v>26</v>
      </c>
      <c r="N17" s="32">
        <f>LOG((D17+E17)/(F17+E17)+1,V$3)</f>
        <v>59.749216204642543</v>
      </c>
      <c r="O17" s="15">
        <f>LOG(I17*H17/J17^2,W$3)</f>
        <v>57.789425876876727</v>
      </c>
      <c r="P17" s="10">
        <f>LOG(K17/J17+1,X$3)</f>
        <v>86.963951349505351</v>
      </c>
      <c r="Q17" s="26">
        <f>LOG(L17*M17/J17+1,Y$3)</f>
        <v>43.454160545693732</v>
      </c>
      <c r="R17" s="15">
        <f>(N17+O17)/2</f>
        <v>58.769321040759635</v>
      </c>
      <c r="S17" s="10">
        <f>(N17+O17+P17)/3</f>
        <v>68.167531143674879</v>
      </c>
      <c r="T17" s="11">
        <f>(N17+O17+Q17)/3</f>
        <v>53.664267542404332</v>
      </c>
      <c r="U17" s="26">
        <f>(N17*2+O17*2+P17+Q17)/6</f>
        <v>60.915899343039605</v>
      </c>
    </row>
    <row r="18" spans="1:21">
      <c r="A18" s="35" t="s">
        <v>17</v>
      </c>
      <c r="B18" s="69" t="s">
        <v>36</v>
      </c>
      <c r="C18" s="19">
        <v>2023</v>
      </c>
      <c r="D18" s="21">
        <v>3158729</v>
      </c>
      <c r="E18" s="6">
        <v>679383671</v>
      </c>
      <c r="F18" s="6"/>
      <c r="G18" s="6">
        <v>825582486</v>
      </c>
      <c r="H18" s="5" cm="1">
        <f t="array" aca="1" ref="H18" ca="1">G18/INDIRECT("EUR!$B$30")</f>
        <v>842959247.93697274</v>
      </c>
      <c r="I18" s="10">
        <v>3038.9</v>
      </c>
      <c r="J18" s="12">
        <v>18261</v>
      </c>
      <c r="K18" s="13">
        <v>104.12</v>
      </c>
      <c r="N18" s="32">
        <f>LOG((D18+E18)/(F18+E18)+1,V$3)</f>
        <v>63.808805337730888</v>
      </c>
      <c r="O18" s="15">
        <f ca="1">LOG(I18*H18/J18^2,W$3)</f>
        <v>58.487507870284873</v>
      </c>
      <c r="P18" s="10">
        <f>LOG(K18/J18+1,X$3)</f>
        <v>106.60203359380816</v>
      </c>
      <c r="R18" s="15">
        <f ca="1">(N18+O18)/2</f>
        <v>61.14815660400788</v>
      </c>
      <c r="S18" s="10">
        <f ca="1">(N18+O18+P18)/3</f>
        <v>76.299448933941306</v>
      </c>
      <c r="T18" s="11">
        <f ca="1">(N18+O18+Q18)/3</f>
        <v>40.765437736005254</v>
      </c>
      <c r="U18" s="26">
        <f ca="1">(N18*2+O18*2+P18+Q18)/6</f>
        <v>58.532443334973287</v>
      </c>
    </row>
    <row r="19" spans="1:21">
      <c r="A19" s="70" t="s">
        <v>17</v>
      </c>
      <c r="B19" s="69" t="s">
        <v>70</v>
      </c>
      <c r="C19" s="19">
        <v>2023</v>
      </c>
      <c r="D19" s="21">
        <v>3581000</v>
      </c>
      <c r="E19" s="6">
        <v>987439000</v>
      </c>
      <c r="F19" s="6">
        <v>33702000</v>
      </c>
      <c r="G19" s="6">
        <v>1570476000</v>
      </c>
      <c r="H19" s="5" cm="1">
        <f t="array" aca="1" ref="H19" ca="1">G19/INDIRECT("EUR!$B$30")</f>
        <v>1603531191.9917173</v>
      </c>
      <c r="I19" s="10">
        <v>4540</v>
      </c>
      <c r="J19" s="12">
        <v>27895</v>
      </c>
      <c r="K19" s="13">
        <v>142.5</v>
      </c>
      <c r="L19" s="14">
        <v>1.9</v>
      </c>
      <c r="M19" s="11">
        <v>12</v>
      </c>
      <c r="N19" s="32">
        <f>LOG((D19+E19)/(F19+E19)+1,V$3)</f>
        <v>62.232502483874732</v>
      </c>
      <c r="O19" s="15">
        <f ca="1">LOG(I19*H19/J19^2,W$3)</f>
        <v>59.77613320543098</v>
      </c>
      <c r="P19" s="10">
        <f>LOG(K19/J19+1,X$3)</f>
        <v>95.537230369666815</v>
      </c>
      <c r="Q19" s="26">
        <f>LOG(L19*M19/J19+1,Y$3)</f>
        <v>11.006536510808376</v>
      </c>
      <c r="R19" s="15">
        <f ca="1">(N19+O19)/2</f>
        <v>61.00431784465286</v>
      </c>
      <c r="S19" s="10">
        <f ca="1">(N19+O19+P19)/3</f>
        <v>72.515288686324183</v>
      </c>
      <c r="T19" s="11">
        <f ca="1">(N19+O19+Q19)/3</f>
        <v>44.338390733371369</v>
      </c>
      <c r="U19" s="26">
        <f ca="1">(N19*2+O19*2+P19+Q19)/6</f>
        <v>58.426839709847769</v>
      </c>
    </row>
    <row r="20" spans="1:21">
      <c r="A20" s="35" t="s">
        <v>15</v>
      </c>
      <c r="B20" s="3" t="s">
        <v>68</v>
      </c>
      <c r="C20" s="19">
        <v>2023</v>
      </c>
      <c r="D20" s="22">
        <v>55100000</v>
      </c>
      <c r="E20" s="7">
        <v>210900000</v>
      </c>
      <c r="F20" s="7">
        <v>513700000</v>
      </c>
      <c r="G20" s="7">
        <v>1385000000</v>
      </c>
      <c r="H20" s="5" cm="1">
        <f t="array" aca="1" ref="H20" ca="1">G20/INDIRECT("EUR!$B$48")</f>
        <v>1615444818.8543987</v>
      </c>
      <c r="I20" s="10">
        <v>5015</v>
      </c>
      <c r="J20" s="12">
        <v>41250</v>
      </c>
      <c r="K20" s="13">
        <v>127.71</v>
      </c>
      <c r="L20" s="14">
        <v>4.9000000000000004</v>
      </c>
      <c r="M20" s="11">
        <v>78</v>
      </c>
      <c r="N20" s="32">
        <f>LOG((D20+E20)/(F20+E20)+1,V$3)</f>
        <v>28.689181713277534</v>
      </c>
      <c r="O20" s="15">
        <f ca="1">LOG(I20*H20/J20^2,W$3)</f>
        <v>55.360144271799143</v>
      </c>
      <c r="P20" s="10">
        <f>LOG(K20/J20+1,X$3)</f>
        <v>57.958963249059394</v>
      </c>
      <c r="Q20" s="26">
        <f>LOG(L20*M20/J20+1,Y$3)</f>
        <v>124.24591215602538</v>
      </c>
      <c r="R20" s="15">
        <f ca="1">(N20+O20)/2</f>
        <v>42.024662992538339</v>
      </c>
      <c r="S20" s="10">
        <f ca="1">(N20+O20+P20)/3</f>
        <v>47.336096411378691</v>
      </c>
      <c r="T20" s="11">
        <f ca="1">(N20+O20+Q20)/3</f>
        <v>69.431746047034025</v>
      </c>
      <c r="U20" s="26">
        <f ca="1">(N20*2+O20*2+P20+Q20)/6</f>
        <v>58.383921229206351</v>
      </c>
    </row>
    <row r="21" spans="1:21">
      <c r="A21" s="70" t="s">
        <v>26</v>
      </c>
      <c r="B21" s="69" t="s">
        <v>27</v>
      </c>
      <c r="C21" s="19">
        <v>2022</v>
      </c>
      <c r="D21" s="24"/>
      <c r="E21" s="9">
        <v>2660597000</v>
      </c>
      <c r="F21" s="9">
        <v>703808000</v>
      </c>
      <c r="G21" s="9">
        <v>5425973000</v>
      </c>
      <c r="H21" s="5" cm="1">
        <f t="array" aca="1" ref="H21" ca="1">G21/INDIRECT("EUR!$B$125")</f>
        <v>470932530.03034347</v>
      </c>
      <c r="I21" s="10">
        <v>843</v>
      </c>
      <c r="J21" s="12">
        <v>13583</v>
      </c>
      <c r="K21" s="13">
        <v>54.93</v>
      </c>
      <c r="L21" s="14">
        <v>2</v>
      </c>
      <c r="M21" s="11">
        <v>30</v>
      </c>
      <c r="N21" s="32">
        <f>LOG((D21+E21)/(F21+E21)+1,V$3)</f>
        <v>53.459255778869142</v>
      </c>
      <c r="O21" s="15">
        <f ca="1">LOG(I21*H21/J21^2,W$3)</f>
        <v>50.168106148014495</v>
      </c>
      <c r="P21" s="10">
        <f>LOG(K21/J21+1,X$3)</f>
        <v>75.670796269090332</v>
      </c>
      <c r="Q21" s="26">
        <f>LOG(L21*M21/J21+1,Y$3)</f>
        <v>59.376928911442434</v>
      </c>
      <c r="R21" s="15">
        <f ca="1">(N21+O21)/2</f>
        <v>51.813680963441819</v>
      </c>
      <c r="S21" s="10">
        <f ca="1">(N21+O21+P21)/3</f>
        <v>59.766052731991323</v>
      </c>
      <c r="T21" s="11">
        <f ca="1">(N21+O21+Q21)/3</f>
        <v>54.334763612775362</v>
      </c>
      <c r="U21" s="26">
        <f ca="1">(N21*2+O21*2+P21+Q21)/6</f>
        <v>57.050408172383335</v>
      </c>
    </row>
    <row r="22" spans="1:21">
      <c r="A22" s="70" t="s">
        <v>14</v>
      </c>
      <c r="B22" s="69" t="s">
        <v>71</v>
      </c>
      <c r="C22" s="19">
        <v>2022</v>
      </c>
      <c r="D22" s="23"/>
      <c r="E22" s="8">
        <v>445684557</v>
      </c>
      <c r="F22" s="8">
        <v>103976679</v>
      </c>
      <c r="G22" s="8">
        <v>715010067</v>
      </c>
      <c r="H22" s="5">
        <f>G22</f>
        <v>715010067</v>
      </c>
      <c r="I22" s="10">
        <v>2268</v>
      </c>
      <c r="J22" s="12">
        <v>12739</v>
      </c>
      <c r="K22" s="13">
        <v>62.3</v>
      </c>
      <c r="L22" s="14">
        <v>1.3</v>
      </c>
      <c r="M22" s="11">
        <v>12</v>
      </c>
      <c r="N22" s="32">
        <f>LOG((D22+E22)/(F22+E22)+1,V$3)</f>
        <v>54.47963355269863</v>
      </c>
      <c r="O22" s="15">
        <f>LOG(I22*H22/J22^2,W$3)</f>
        <v>60.206705280717031</v>
      </c>
      <c r="P22" s="10">
        <f>LOG(K22/J22+1,X$3)</f>
        <v>91.471118157569478</v>
      </c>
      <c r="Q22" s="26">
        <f>LOG(L22*M22/J22+1,Y$3)</f>
        <v>16.487055626659064</v>
      </c>
      <c r="R22" s="15">
        <f>(N22+O22)/2</f>
        <v>57.343169416707831</v>
      </c>
      <c r="S22" s="10">
        <f>(N22+O22+P22)/3</f>
        <v>68.719152330328384</v>
      </c>
      <c r="T22" s="11">
        <f>(N22+O22+Q22)/3</f>
        <v>43.724464820024906</v>
      </c>
      <c r="U22" s="26">
        <f>(N22*2+O22*2+P22+Q22)/6</f>
        <v>56.221808575176645</v>
      </c>
    </row>
    <row r="23" spans="1:21">
      <c r="A23" s="70" t="s">
        <v>17</v>
      </c>
      <c r="B23" s="69" t="s">
        <v>69</v>
      </c>
      <c r="C23" s="19">
        <v>2022</v>
      </c>
      <c r="D23" s="21"/>
      <c r="E23" s="6">
        <v>75144893.329999998</v>
      </c>
      <c r="F23" s="6">
        <v>15984457.52</v>
      </c>
      <c r="G23" s="6">
        <v>107678803.23</v>
      </c>
      <c r="H23" s="5" cm="1">
        <f t="array" aca="1" ref="H23" ca="1">G23/INDIRECT("EUR!$B$30")</f>
        <v>109945213.86868916</v>
      </c>
      <c r="I23" s="10">
        <v>485.4</v>
      </c>
      <c r="J23" s="12">
        <v>3922</v>
      </c>
      <c r="K23" s="13">
        <v>5.91</v>
      </c>
      <c r="L23" s="14">
        <v>1.4</v>
      </c>
      <c r="M23" s="11">
        <v>18</v>
      </c>
      <c r="N23" s="32">
        <f>LOG((D23+E23)/(F23+E23)+1,V$3)</f>
        <v>55.17422247611276</v>
      </c>
      <c r="O23" s="15">
        <f ca="1">LOG(I23*H23/J23^2,W$3)</f>
        <v>53.291064396187373</v>
      </c>
      <c r="P23" s="10">
        <f>LOG(K23/J23+1,X$3)</f>
        <v>28.232150442488127</v>
      </c>
      <c r="Q23" s="26">
        <f>LOG(L23*M23/J23+1,Y$3)</f>
        <v>86.282170202588418</v>
      </c>
      <c r="R23" s="15">
        <f ca="1">(N23+O23)/2</f>
        <v>54.23264343615007</v>
      </c>
      <c r="S23" s="10">
        <f ca="1">(N23+O23+P23)/3</f>
        <v>45.565812438262753</v>
      </c>
      <c r="T23" s="11">
        <f ca="1">(N23+O23+Q23)/3</f>
        <v>64.915819024962857</v>
      </c>
      <c r="U23" s="26">
        <f ca="1">(N23*2+O23*2+P23+Q23)/6</f>
        <v>55.240815731612805</v>
      </c>
    </row>
    <row r="24" spans="1:21">
      <c r="A24" s="70" t="s">
        <v>18</v>
      </c>
      <c r="B24" s="69" t="s">
        <v>72</v>
      </c>
      <c r="C24" s="19">
        <v>2022</v>
      </c>
      <c r="D24" s="23"/>
      <c r="E24" s="8">
        <v>402124000</v>
      </c>
      <c r="F24" s="8">
        <v>35660000</v>
      </c>
      <c r="G24" s="8">
        <v>714862000</v>
      </c>
      <c r="H24" s="5">
        <f>G24</f>
        <v>714862000</v>
      </c>
      <c r="I24" s="10">
        <v>3467</v>
      </c>
      <c r="J24" s="12">
        <v>24402</v>
      </c>
      <c r="K24" s="13">
        <v>88.36</v>
      </c>
      <c r="L24" s="14">
        <v>1.8</v>
      </c>
      <c r="M24" s="11">
        <v>29</v>
      </c>
      <c r="N24" s="32">
        <f>LOG((D24+E24)/(F24+E24)+1,V$3)</f>
        <v>59.780785663960721</v>
      </c>
      <c r="O24" s="15">
        <f>LOG(I24*H24/J24^2,W$3)</f>
        <v>54.481208303344552</v>
      </c>
      <c r="P24" s="10">
        <f>LOG(K24/J24+1,X$3)</f>
        <v>67.769807709924947</v>
      </c>
      <c r="Q24" s="26">
        <f>LOG(L24*M24/J24+1,Y$3)</f>
        <v>28.787277975379002</v>
      </c>
      <c r="R24" s="15">
        <f>(N24+O24)/2</f>
        <v>57.130996983652636</v>
      </c>
      <c r="S24" s="10">
        <f>(N24+O24+P24)/3</f>
        <v>60.677267225743407</v>
      </c>
      <c r="T24" s="11">
        <f>(N24+O24+Q24)/3</f>
        <v>47.683090647561421</v>
      </c>
      <c r="U24" s="26">
        <f>(N24*2+O24*2+P24+Q24)/6</f>
        <v>54.180178936652425</v>
      </c>
    </row>
    <row r="25" spans="1:21">
      <c r="A25" s="51" t="s">
        <v>18</v>
      </c>
      <c r="B25" s="50" t="s">
        <v>46</v>
      </c>
      <c r="C25" s="19">
        <v>2022</v>
      </c>
      <c r="D25" s="23"/>
      <c r="E25" s="8">
        <v>422400000</v>
      </c>
      <c r="F25" s="8">
        <v>32800000</v>
      </c>
      <c r="G25" s="8">
        <v>852200000</v>
      </c>
      <c r="H25" s="5">
        <f>G25</f>
        <v>852200000</v>
      </c>
      <c r="I25" s="10">
        <v>3717.1350000000002</v>
      </c>
      <c r="J25" s="12">
        <v>13678</v>
      </c>
      <c r="K25" s="13">
        <v>55.2</v>
      </c>
      <c r="N25" s="32">
        <f>LOG((D25+E25)/(F25+E25)+1,V$3)</f>
        <v>60.229192178390285</v>
      </c>
      <c r="O25" s="15">
        <f>LOG(I25*H25/J25^2,W$3)</f>
        <v>63.65411409252787</v>
      </c>
      <c r="P25" s="10">
        <f>LOG(K25/J25+1,X$3)</f>
        <v>75.514906783295316</v>
      </c>
      <c r="R25" s="15">
        <f>(N25+O25)/2</f>
        <v>61.941653135459077</v>
      </c>
      <c r="S25" s="10">
        <f>(N25+O25+P25)/3</f>
        <v>66.466071018071162</v>
      </c>
      <c r="T25" s="11">
        <f>(N25+O25+Q25)/3</f>
        <v>41.294435423639385</v>
      </c>
      <c r="U25" s="26">
        <f>(N25*2+O25*2+P25+Q25)/6</f>
        <v>53.880253220855273</v>
      </c>
    </row>
    <row r="26" spans="1:21">
      <c r="A26" s="65" t="s">
        <v>17</v>
      </c>
      <c r="B26" s="64" t="s">
        <v>37</v>
      </c>
      <c r="C26" s="19">
        <v>2022</v>
      </c>
      <c r="D26" s="21"/>
      <c r="E26" s="6">
        <v>341050000</v>
      </c>
      <c r="F26" s="6">
        <v>16490000</v>
      </c>
      <c r="G26" s="6">
        <v>738450000</v>
      </c>
      <c r="H26" s="5" cm="1">
        <f t="array" aca="1" ref="H26" ca="1">G26/INDIRECT("EUR!$B$30")</f>
        <v>753992807.73872614</v>
      </c>
      <c r="I26" s="10">
        <v>2547.1999999999998</v>
      </c>
      <c r="J26" s="12">
        <v>16908</v>
      </c>
      <c r="K26" s="13">
        <v>67.900000000000006</v>
      </c>
      <c r="N26" s="32">
        <f>LOG((D26+E26)/(F26+E26)+1,V$3)</f>
        <v>61.455214828422847</v>
      </c>
      <c r="O26" s="15">
        <f ca="1">LOG(I26*H26/J26^2,W$3)</f>
        <v>57.611008156594856</v>
      </c>
      <c r="P26" s="10">
        <f>LOG(K26/J26+1,X$3)</f>
        <v>75.144645237985856</v>
      </c>
      <c r="R26" s="15">
        <f ca="1">(N26+O26)/2</f>
        <v>59.533111492508851</v>
      </c>
      <c r="S26" s="10">
        <f ca="1">(N26+O26+P26)/3</f>
        <v>64.736956074334515</v>
      </c>
      <c r="T26" s="11">
        <f ca="1">(N26+O26+Q26)/3</f>
        <v>39.688740995005901</v>
      </c>
      <c r="U26" s="26">
        <f ca="1">(N26*2+O26*2+P26+Q26)/6</f>
        <v>52.212848534670208</v>
      </c>
    </row>
    <row r="27" spans="1:21">
      <c r="A27" s="40" t="s">
        <v>317</v>
      </c>
      <c r="B27" s="36" t="s">
        <v>316</v>
      </c>
      <c r="C27" s="19">
        <v>2022</v>
      </c>
      <c r="D27" s="23"/>
      <c r="E27" s="8">
        <v>236100000</v>
      </c>
      <c r="F27" s="8"/>
      <c r="G27" s="8">
        <v>328700000</v>
      </c>
      <c r="H27" s="5">
        <f>G27</f>
        <v>328700000</v>
      </c>
      <c r="I27" s="10">
        <v>1240</v>
      </c>
      <c r="J27" s="12">
        <v>7267</v>
      </c>
      <c r="K27" s="13">
        <v>17.690000000000001</v>
      </c>
      <c r="L27" s="14">
        <v>1.3</v>
      </c>
      <c r="M27" s="11">
        <v>9</v>
      </c>
      <c r="N27" s="32">
        <f>LOG((D27+E27)/(F27+E27)+1,V$3)</f>
        <v>63.595763119571409</v>
      </c>
      <c r="O27" s="15">
        <f>LOG(I27*H27/J27^2,W$3)</f>
        <v>58.518173459676511</v>
      </c>
      <c r="P27" s="10">
        <f>LOG(K27/J27+1,X$3)</f>
        <v>45.586440929473717</v>
      </c>
      <c r="Q27" s="26">
        <f>LOG(L27*M27/J27+1,Y$3)</f>
        <v>21.67209757058005</v>
      </c>
      <c r="R27" s="15">
        <f>(N27+O27)/2</f>
        <v>61.05696828962396</v>
      </c>
      <c r="S27" s="10">
        <f>(N27+O27+P27)/3</f>
        <v>55.900125836240541</v>
      </c>
      <c r="T27" s="11">
        <f>(N27+O27+Q27)/3</f>
        <v>47.928678049942654</v>
      </c>
      <c r="U27" s="26">
        <f>(N27*2+O27*2+P27+Q27)/6</f>
        <v>51.914401943091598</v>
      </c>
    </row>
    <row r="28" spans="1:21">
      <c r="A28" s="35" t="s">
        <v>15</v>
      </c>
      <c r="B28" s="37" t="s">
        <v>84</v>
      </c>
      <c r="C28" s="19">
        <v>2023</v>
      </c>
      <c r="D28" s="22">
        <v>29000000</v>
      </c>
      <c r="E28" s="7">
        <v>236700000</v>
      </c>
      <c r="F28" s="7">
        <v>929300000</v>
      </c>
      <c r="G28" s="7">
        <v>1968300000</v>
      </c>
      <c r="H28" s="5" cm="1">
        <f t="array" aca="1" ref="H28" ca="1">G28/INDIRECT("EUR!$B$48")</f>
        <v>2295797860.614522</v>
      </c>
      <c r="I28" s="10">
        <v>7380</v>
      </c>
      <c r="J28" s="12">
        <v>46830</v>
      </c>
      <c r="K28" s="13">
        <v>219.78</v>
      </c>
      <c r="L28" s="14">
        <v>3.6</v>
      </c>
      <c r="M28" s="11">
        <v>58</v>
      </c>
      <c r="N28" s="32">
        <f>LOG((D28+E28)/(F28+E28)+1,V$3)</f>
        <v>18.834612263105761</v>
      </c>
      <c r="O28" s="15">
        <f ca="1">LOG(I28*H28/J28^2,W$3)</f>
        <v>58.524655587640474</v>
      </c>
      <c r="P28" s="10">
        <f>LOG(K28/J28+1,X$3)</f>
        <v>87.788569733471093</v>
      </c>
      <c r="Q28" s="26">
        <f>LOG(L28*M28/J28+1,Y$3)</f>
        <v>59.93210927034184</v>
      </c>
      <c r="R28" s="15">
        <f ca="1">(N28+O28)/2</f>
        <v>38.679633925373118</v>
      </c>
      <c r="S28" s="10">
        <f ca="1">(N28+O28+P28)/3</f>
        <v>55.049279194739107</v>
      </c>
      <c r="T28" s="11">
        <f ca="1">(N28+O28+Q28)/3</f>
        <v>45.763792373696027</v>
      </c>
      <c r="U28" s="26">
        <f ca="1">(N28*2+O28*2+P28+Q28)/6</f>
        <v>50.406535784217567</v>
      </c>
    </row>
    <row r="29" spans="1:21">
      <c r="A29" s="51" t="s">
        <v>50</v>
      </c>
      <c r="B29" s="50" t="s">
        <v>49</v>
      </c>
      <c r="C29" s="19">
        <v>2022</v>
      </c>
      <c r="D29" s="23">
        <v>1355549.79</v>
      </c>
      <c r="E29" s="8">
        <v>413330999.95999998</v>
      </c>
      <c r="F29" s="8"/>
      <c r="G29" s="8">
        <v>1051105117.5700001</v>
      </c>
      <c r="H29" s="5">
        <f>G29</f>
        <v>1051105117.5700001</v>
      </c>
      <c r="I29" s="10">
        <v>4206</v>
      </c>
      <c r="J29" s="12">
        <v>31252</v>
      </c>
      <c r="K29" s="13">
        <v>73.16</v>
      </c>
      <c r="L29" s="14">
        <v>1.6</v>
      </c>
      <c r="M29" s="11">
        <v>18</v>
      </c>
      <c r="N29" s="32">
        <f>LOG((D29+E29)/(F29+E29)+1,V$3)</f>
        <v>63.746089219213296</v>
      </c>
      <c r="O29" s="15">
        <f>LOG(I29*H29/J29^2,W$3)</f>
        <v>55.029653058428742</v>
      </c>
      <c r="P29" s="10">
        <f>LOG(K29/J29+1,X$3)</f>
        <v>43.840865530651413</v>
      </c>
      <c r="Q29" s="26">
        <f>LOG(L29*M29/J29+1,Y$3)</f>
        <v>12.4089279004014</v>
      </c>
      <c r="R29" s="15">
        <f>(N29+O29)/2</f>
        <v>59.387871138821019</v>
      </c>
      <c r="S29" s="10">
        <f>(N29+O29+P29)/3</f>
        <v>54.205535936097817</v>
      </c>
      <c r="T29" s="11">
        <f>(N29+O29+Q29)/3</f>
        <v>43.728223392681144</v>
      </c>
      <c r="U29" s="26">
        <f>(N29*2+O29*2+P29+Q29)/6</f>
        <v>48.966879664389488</v>
      </c>
    </row>
    <row r="30" spans="1:21">
      <c r="A30" s="35" t="s">
        <v>18</v>
      </c>
      <c r="B30" s="50" t="s">
        <v>74</v>
      </c>
      <c r="C30" s="19">
        <v>2022</v>
      </c>
      <c r="D30" s="23"/>
      <c r="E30" s="8">
        <v>644000000</v>
      </c>
      <c r="F30" s="8">
        <v>64000000</v>
      </c>
      <c r="G30" s="8">
        <v>1066000000</v>
      </c>
      <c r="H30" s="5">
        <f>G30</f>
        <v>1066000000</v>
      </c>
      <c r="I30" s="10">
        <v>5244</v>
      </c>
      <c r="J30" s="12">
        <v>39959</v>
      </c>
      <c r="K30" s="13">
        <v>121.86</v>
      </c>
      <c r="L30" s="14">
        <v>1.5</v>
      </c>
      <c r="M30" s="11">
        <v>20</v>
      </c>
      <c r="N30" s="32">
        <f>LOG((D30+E30)/(F30+E30)+1,V$3)</f>
        <v>59.352264992405331</v>
      </c>
      <c r="O30" s="15">
        <f>LOG(I30*H30/J30^2,W$3)</f>
        <v>53.350218289950369</v>
      </c>
      <c r="P30" s="10">
        <f>LOG(K30/J30+1,X$3)</f>
        <v>57.092132264002203</v>
      </c>
      <c r="Q30" s="26">
        <f>LOG(L30*M30/J30+1,Y$3)</f>
        <v>10.110282467022563</v>
      </c>
      <c r="R30" s="15">
        <f>(N30+O30)/2</f>
        <v>56.35124164117785</v>
      </c>
      <c r="S30" s="10">
        <f>(N30+O30+P30)/3</f>
        <v>56.598205182119301</v>
      </c>
      <c r="T30" s="11">
        <f>(N30+O30+Q30)/3</f>
        <v>40.937588583126086</v>
      </c>
      <c r="U30" s="26">
        <f>(N30*2+O30*2+P30+Q30)/6</f>
        <v>48.767896882622694</v>
      </c>
    </row>
    <row r="31" spans="1:21">
      <c r="A31" s="70" t="s">
        <v>20</v>
      </c>
      <c r="B31" s="69" t="s">
        <v>73</v>
      </c>
      <c r="C31" s="19">
        <v>2022</v>
      </c>
      <c r="D31" s="20"/>
      <c r="E31" s="4">
        <v>2186629000</v>
      </c>
      <c r="F31" s="4">
        <v>77679000</v>
      </c>
      <c r="G31" s="4">
        <v>3027319000</v>
      </c>
      <c r="H31" s="5" cm="1">
        <f t="array" aca="1" ref="H31" ca="1">G31/INDIRECT("EUR!$B$39")</f>
        <v>405798024.22521114</v>
      </c>
      <c r="I31" s="10">
        <v>1914</v>
      </c>
      <c r="J31" s="12">
        <v>14955</v>
      </c>
      <c r="K31" s="13">
        <v>17.79</v>
      </c>
      <c r="L31" s="14">
        <v>1.5</v>
      </c>
      <c r="M31" s="11">
        <v>25</v>
      </c>
      <c r="N31" s="32">
        <f>LOG((D31+E31)/(F31+E31)+1,V$3)</f>
        <v>62.008340884408021</v>
      </c>
      <c r="O31" s="15">
        <f ca="1">LOG(I31*H31/J31^2,W$3)</f>
        <v>53.297358075793412</v>
      </c>
      <c r="P31" s="10">
        <f>LOG(K31/J31+1,X$3)</f>
        <v>22.290634236109845</v>
      </c>
      <c r="Q31" s="26">
        <f>LOG(L31*M31/J31+1,Y$3)</f>
        <v>33.738093630563952</v>
      </c>
      <c r="R31" s="15">
        <f ca="1">(N31+O31)/2</f>
        <v>57.652849480100713</v>
      </c>
      <c r="S31" s="10">
        <f ca="1">(N31+O31+P31)/3</f>
        <v>45.865444398770421</v>
      </c>
      <c r="T31" s="11">
        <f ca="1">(N31+O31+Q31)/3</f>
        <v>49.681264196921795</v>
      </c>
      <c r="U31" s="26">
        <f ca="1">(N31*2+O31*2+P31+Q31)/6</f>
        <v>47.773354297846105</v>
      </c>
    </row>
    <row r="32" spans="1:21">
      <c r="A32" s="54" t="s">
        <v>18</v>
      </c>
      <c r="B32" s="53" t="s">
        <v>76</v>
      </c>
      <c r="C32" s="19">
        <v>2022</v>
      </c>
      <c r="D32" s="23"/>
      <c r="E32" s="8">
        <v>530802700</v>
      </c>
      <c r="F32" s="8">
        <v>67751100</v>
      </c>
      <c r="G32" s="8">
        <v>834083100</v>
      </c>
      <c r="H32" s="5">
        <f>G32</f>
        <v>834083100</v>
      </c>
      <c r="I32" s="10">
        <v>3750</v>
      </c>
      <c r="J32" s="12">
        <v>37000</v>
      </c>
      <c r="K32" s="13">
        <v>120.01</v>
      </c>
      <c r="L32" s="14">
        <v>1.2</v>
      </c>
      <c r="M32" s="11">
        <v>14</v>
      </c>
      <c r="N32" s="32">
        <f>LOG((D32+E32)/(F32+E32)+1,V$3)</f>
        <v>58.250420696964724</v>
      </c>
      <c r="O32" s="15">
        <f>LOG(I32*H32/J32^2,W$3)</f>
        <v>50.560116994172134</v>
      </c>
      <c r="P32" s="10">
        <f>LOG(K32/J32+1,X$3)</f>
        <v>60.716037459478564</v>
      </c>
      <c r="Q32" s="26">
        <f>LOG(L32*M32/J32+1,Y$3)</f>
        <v>6.1154525678623992</v>
      </c>
      <c r="R32" s="15">
        <f>(N32+O32)/2</f>
        <v>54.405268845568429</v>
      </c>
      <c r="S32" s="10">
        <f>(N32+O32+P32)/3</f>
        <v>56.508858383538474</v>
      </c>
      <c r="T32" s="11">
        <f>(N32+O32+Q32)/3</f>
        <v>38.308663419666424</v>
      </c>
      <c r="U32" s="26">
        <f>(N32*2+O32*2+P32+Q32)/6</f>
        <v>47.408760901602449</v>
      </c>
    </row>
    <row r="33" spans="1:21">
      <c r="A33" s="70" t="s">
        <v>18</v>
      </c>
      <c r="B33" s="69" t="s">
        <v>75</v>
      </c>
      <c r="C33" s="19">
        <v>2022</v>
      </c>
      <c r="D33" s="23"/>
      <c r="E33" s="8">
        <v>556300000</v>
      </c>
      <c r="F33" s="8">
        <v>92100000</v>
      </c>
      <c r="G33" s="8">
        <v>993400000</v>
      </c>
      <c r="H33" s="5">
        <f>G33</f>
        <v>993400000</v>
      </c>
      <c r="I33" s="10">
        <v>3408</v>
      </c>
      <c r="J33" s="12">
        <v>42143</v>
      </c>
      <c r="K33" s="13">
        <v>101</v>
      </c>
      <c r="L33" s="14">
        <v>2.4</v>
      </c>
      <c r="M33" s="11">
        <v>34</v>
      </c>
      <c r="N33" s="32">
        <f>LOG((D33+E33)/(F33+E33)+1,V$3)</f>
        <v>56.836673681704639</v>
      </c>
      <c r="O33" s="15">
        <f>LOG(I33*H33/J33^2,W$3)</f>
        <v>49.375994086845658</v>
      </c>
      <c r="P33" s="10">
        <f>LOG(K33/J33+1,X$3)</f>
        <v>44.881473586090053</v>
      </c>
      <c r="Q33" s="26">
        <f>LOG(L33*M33/J33+1,Y$3)</f>
        <v>26.059388305981908</v>
      </c>
      <c r="R33" s="15">
        <f>(N33+O33)/2</f>
        <v>53.106333884275145</v>
      </c>
      <c r="S33" s="10">
        <f>(N33+O33+P33)/3</f>
        <v>50.364713784880109</v>
      </c>
      <c r="T33" s="11">
        <f>(N33+O33+Q33)/3</f>
        <v>44.090685358177403</v>
      </c>
      <c r="U33" s="26">
        <f>(N33*2+O33*2+P33+Q33)/6</f>
        <v>47.227699571528753</v>
      </c>
    </row>
    <row r="34" spans="1:21">
      <c r="A34" s="51" t="s">
        <v>50</v>
      </c>
      <c r="B34" s="50" t="s">
        <v>52</v>
      </c>
      <c r="C34" s="19">
        <v>2022</v>
      </c>
      <c r="D34" s="23"/>
      <c r="E34" s="8">
        <v>195000000</v>
      </c>
      <c r="F34" s="8"/>
      <c r="G34" s="8">
        <v>345200000</v>
      </c>
      <c r="H34" s="5">
        <f>G34</f>
        <v>345200000</v>
      </c>
      <c r="I34" s="10">
        <v>2105</v>
      </c>
      <c r="J34" s="12">
        <v>15438</v>
      </c>
      <c r="K34" s="13">
        <v>23.26</v>
      </c>
      <c r="L34" s="14">
        <v>1.6</v>
      </c>
      <c r="M34" s="11">
        <v>16</v>
      </c>
      <c r="N34" s="32">
        <f>LOG((D34+E34)/(F34+E34)+1,V$3)</f>
        <v>63.595763119571409</v>
      </c>
      <c r="O34" s="15">
        <f>LOG(I34*H34/J34^2,W$3)</f>
        <v>52.446296075265373</v>
      </c>
      <c r="P34" s="10">
        <f>LOG(K34/J34+1,X$3)</f>
        <v>28.228174138963823</v>
      </c>
      <c r="Q34" s="26">
        <f>LOG(L34*M34/J34+1,Y$3)</f>
        <v>22.320746549263955</v>
      </c>
      <c r="R34" s="15">
        <f>(N34+O34)/2</f>
        <v>58.021029597418391</v>
      </c>
      <c r="S34" s="10">
        <f>(N34+O34+P34)/3</f>
        <v>48.090077777933537</v>
      </c>
      <c r="T34" s="11">
        <f>(N34+O34+Q34)/3</f>
        <v>46.120935248033582</v>
      </c>
      <c r="U34" s="26">
        <f>(N34*2+O34*2+P34+Q34)/6</f>
        <v>47.10550651298356</v>
      </c>
    </row>
    <row r="35" spans="1:21">
      <c r="A35" s="70" t="s">
        <v>17</v>
      </c>
      <c r="B35" s="69" t="s">
        <v>38</v>
      </c>
      <c r="C35" s="19">
        <v>2022</v>
      </c>
      <c r="D35" s="21"/>
      <c r="E35" s="6">
        <v>110565000</v>
      </c>
      <c r="F35" s="6"/>
      <c r="G35" s="6">
        <v>236734000</v>
      </c>
      <c r="H35" s="5" cm="1">
        <f t="array" aca="1" ref="H35" ca="1">G35/INDIRECT("EUR!$B$30")</f>
        <v>241716749.06523067</v>
      </c>
      <c r="I35" s="10">
        <v>549.79</v>
      </c>
      <c r="J35" s="12">
        <v>10363</v>
      </c>
      <c r="K35" s="13">
        <v>32.840000000000003</v>
      </c>
      <c r="N35" s="32">
        <f>LOG((D35+E35)/(F35+E35)+1,V$3)</f>
        <v>63.595763119571409</v>
      </c>
      <c r="O35" s="15">
        <f ca="1">LOG(I35*H35/J35^2,W$3)</f>
        <v>46.551470854074587</v>
      </c>
      <c r="P35" s="10">
        <f>LOG(K35/J35+1,X$3)</f>
        <v>59.322781166866974</v>
      </c>
      <c r="R35" s="15">
        <f ca="1">(N35+O35)/2</f>
        <v>55.073616986822998</v>
      </c>
      <c r="S35" s="10">
        <f ca="1">(N35+O35+P35)/3</f>
        <v>56.490005046837659</v>
      </c>
      <c r="T35" s="11">
        <f ca="1">(N35+O35+Q35)/3</f>
        <v>36.715744657881999</v>
      </c>
      <c r="U35" s="26">
        <f ca="1">(N35*2+O35*2+P35+Q35)/6</f>
        <v>46.602874852359832</v>
      </c>
    </row>
    <row r="36" spans="1:21">
      <c r="A36" s="51" t="s">
        <v>20</v>
      </c>
      <c r="B36" s="53" t="s">
        <v>21</v>
      </c>
      <c r="C36" s="19">
        <v>2022</v>
      </c>
      <c r="D36" s="20"/>
      <c r="E36" s="4">
        <v>2219200000</v>
      </c>
      <c r="F36" s="4">
        <v>87905000</v>
      </c>
      <c r="G36" s="4">
        <v>3337000000</v>
      </c>
      <c r="H36" s="5" cm="1">
        <f t="array" aca="1" ref="H36" ca="1">G36/INDIRECT("EUR!$B$39")</f>
        <v>447309321.16487551</v>
      </c>
      <c r="I36" s="10">
        <v>2267</v>
      </c>
      <c r="J36" s="12">
        <v>16588</v>
      </c>
      <c r="K36" s="13">
        <v>42.02</v>
      </c>
      <c r="N36" s="32">
        <f>LOG((D36+E36)/(F36+E36)+1,V$3)</f>
        <v>61.830989432480393</v>
      </c>
      <c r="O36" s="15">
        <f ca="1">LOG(I36*H36/J36^2,W$3)</f>
        <v>53.68560737278569</v>
      </c>
      <c r="P36" s="10">
        <f>LOG(K36/J36+1,X$3)</f>
        <v>47.435514091685306</v>
      </c>
      <c r="R36" s="15">
        <f ca="1">(N36+O36)/2</f>
        <v>57.758298402633045</v>
      </c>
      <c r="S36" s="10">
        <f ca="1">(N36+O36+P36)/3</f>
        <v>54.317370298983803</v>
      </c>
      <c r="T36" s="11">
        <f ca="1">(N36+O36+Q36)/3</f>
        <v>38.50553226842203</v>
      </c>
      <c r="U36" s="26">
        <f ca="1">(N36*2+O36*2+P36+Q36)/6</f>
        <v>46.411451283702917</v>
      </c>
    </row>
    <row r="37" spans="1:21">
      <c r="A37" s="35" t="s">
        <v>18</v>
      </c>
      <c r="B37" s="69" t="s">
        <v>22</v>
      </c>
      <c r="C37" s="19">
        <v>2022</v>
      </c>
      <c r="D37" s="23"/>
      <c r="E37" s="8">
        <v>498700000</v>
      </c>
      <c r="F37" s="8">
        <v>66000000</v>
      </c>
      <c r="G37" s="8">
        <v>812600000</v>
      </c>
      <c r="H37" s="5">
        <f>G37</f>
        <v>812600000</v>
      </c>
      <c r="I37" s="10">
        <v>1903</v>
      </c>
      <c r="J37" s="12">
        <v>33474</v>
      </c>
      <c r="K37" s="13">
        <v>102.46</v>
      </c>
      <c r="L37" s="14">
        <v>1.3</v>
      </c>
      <c r="M37" s="11">
        <v>14</v>
      </c>
      <c r="N37" s="32">
        <f>LOG((D37+E37)/(F37+E37)+1,V$3)</f>
        <v>58.071061499005339</v>
      </c>
      <c r="O37" s="15">
        <f>LOG(I37*H37/J37^2,W$3)</f>
        <v>47.264491852451364</v>
      </c>
      <c r="P37" s="10">
        <f>LOG(K37/J37+1,X$3)</f>
        <v>57.302557038350599</v>
      </c>
      <c r="Q37" s="26">
        <f>LOG(L37*M37/J37+1,Y$3)</f>
        <v>7.3226008406167651</v>
      </c>
      <c r="R37" s="15">
        <f>(N37+O37)/2</f>
        <v>52.667776675728348</v>
      </c>
      <c r="S37" s="10">
        <f>(N37+O37+P37)/3</f>
        <v>54.212703463269101</v>
      </c>
      <c r="T37" s="11">
        <f>(N37+O37+Q37)/3</f>
        <v>37.552718064024482</v>
      </c>
      <c r="U37" s="26">
        <f>(N37*2+O37*2+P37+Q37)/6</f>
        <v>45.882710763646791</v>
      </c>
    </row>
    <row r="38" spans="1:21">
      <c r="A38" s="65" t="s">
        <v>18</v>
      </c>
      <c r="B38" s="64" t="s">
        <v>19</v>
      </c>
      <c r="C38" s="19">
        <v>2022</v>
      </c>
      <c r="D38" s="23"/>
      <c r="E38" s="8">
        <v>473310000</v>
      </c>
      <c r="F38" s="8">
        <v>60361000</v>
      </c>
      <c r="G38" s="8">
        <v>690144000</v>
      </c>
      <c r="H38" s="5">
        <f>G38</f>
        <v>690144000</v>
      </c>
      <c r="I38" s="10">
        <v>2797</v>
      </c>
      <c r="J38" s="12">
        <v>31761</v>
      </c>
      <c r="K38" s="13">
        <v>63.65</v>
      </c>
      <c r="L38" s="14">
        <v>1.8</v>
      </c>
      <c r="M38" s="11">
        <v>23</v>
      </c>
      <c r="N38" s="32">
        <f>LOG((D38+E38)/(F38+E38)+1,V$3)</f>
        <v>58.254605591160328</v>
      </c>
      <c r="O38" s="15">
        <f>LOG(I38*H38/J38^2,W$3)</f>
        <v>49.401147451287123</v>
      </c>
      <c r="P38" s="10">
        <f>LOG(K38/J38+1,X$3)</f>
        <v>37.537082258723778</v>
      </c>
      <c r="Q38" s="26">
        <f>LOG(L38*M38/J38+1,Y$3)</f>
        <v>17.548617220997048</v>
      </c>
      <c r="R38" s="15">
        <f>(N38+O38)/2</f>
        <v>53.827876521223729</v>
      </c>
      <c r="S38" s="10">
        <f>(N38+O38+P38)/3</f>
        <v>48.397611767057079</v>
      </c>
      <c r="T38" s="11">
        <f>(N38+O38+Q38)/3</f>
        <v>41.734790087814837</v>
      </c>
      <c r="U38" s="26">
        <f>(N38*2+O38*2+P38+Q38)/6</f>
        <v>45.066200927435965</v>
      </c>
    </row>
    <row r="39" spans="1:21">
      <c r="A39" s="60" t="s">
        <v>18</v>
      </c>
      <c r="B39" s="69" t="s">
        <v>77</v>
      </c>
      <c r="C39" s="19">
        <v>2022</v>
      </c>
      <c r="D39" s="23"/>
      <c r="E39" s="8">
        <v>285000000</v>
      </c>
      <c r="F39" s="8">
        <v>28500000</v>
      </c>
      <c r="G39" s="8">
        <v>432200000</v>
      </c>
      <c r="H39" s="5">
        <f>G39</f>
        <v>432200000</v>
      </c>
      <c r="I39" s="10">
        <v>2068.83</v>
      </c>
      <c r="J39" s="12">
        <v>12493</v>
      </c>
      <c r="K39" s="13">
        <v>21.01</v>
      </c>
      <c r="L39" s="14">
        <v>1</v>
      </c>
      <c r="M39" s="11">
        <v>2</v>
      </c>
      <c r="N39" s="32">
        <f>LOG((D39+E39)/(F39+E39)+1,V$3)</f>
        <v>59.327584617791373</v>
      </c>
      <c r="O39" s="15">
        <f>LOG(I39*H39/J39^2,W$3)</f>
        <v>56.569806359097555</v>
      </c>
      <c r="P39" s="10">
        <f>LOG(K39/J39+1,X$3)</f>
        <v>31.505433598288278</v>
      </c>
      <c r="Q39" s="26">
        <f>LOG(L39*M39/J39+1,Y$3)</f>
        <v>2.1564933206906347</v>
      </c>
      <c r="R39" s="15">
        <f>(N39+O39)/2</f>
        <v>57.948695488444464</v>
      </c>
      <c r="S39" s="10">
        <f>(N39+O39+P39)/3</f>
        <v>49.134274858392395</v>
      </c>
      <c r="T39" s="11">
        <f>(N39+O39+Q39)/3</f>
        <v>39.351294765859855</v>
      </c>
      <c r="U39" s="26">
        <f>(N39*2+O39*2+P39+Q39)/6</f>
        <v>44.242784812126125</v>
      </c>
    </row>
    <row r="40" spans="1:21">
      <c r="A40" s="70" t="s">
        <v>50</v>
      </c>
      <c r="B40" s="69" t="s">
        <v>55</v>
      </c>
      <c r="C40" s="19">
        <v>2022</v>
      </c>
      <c r="D40" s="23">
        <v>4010236</v>
      </c>
      <c r="E40" s="8">
        <v>204568000</v>
      </c>
      <c r="F40" s="8"/>
      <c r="G40" s="8">
        <v>316932680.41000003</v>
      </c>
      <c r="H40" s="5">
        <f>G40</f>
        <v>316932680.41000003</v>
      </c>
      <c r="I40" s="10">
        <v>2280</v>
      </c>
      <c r="J40" s="12">
        <v>14200</v>
      </c>
      <c r="K40" s="13">
        <v>20.5</v>
      </c>
      <c r="N40" s="32">
        <f>LOG((D40+E40)/(F40+E40)+1,V$3)</f>
        <v>64.490685118541478</v>
      </c>
      <c r="O40" s="15">
        <f>LOG(I40*H40/J40^2,W$3)</f>
        <v>53.502771783941576</v>
      </c>
      <c r="P40" s="10">
        <f>LOG(K40/J40+1,X$3)</f>
        <v>27.04850688329828</v>
      </c>
      <c r="R40" s="15">
        <f>(N40+O40)/2</f>
        <v>58.996728451241523</v>
      </c>
      <c r="S40" s="10">
        <f>(N40+O40+P40)/3</f>
        <v>48.347321261927107</v>
      </c>
      <c r="T40" s="11">
        <f>(N40+O40+Q40)/3</f>
        <v>39.331152300827682</v>
      </c>
      <c r="U40" s="26">
        <f>(N40*2+O40*2+P40+Q40)/6</f>
        <v>43.839236781377394</v>
      </c>
    </row>
    <row r="41" spans="1:21">
      <c r="A41" s="70" t="s">
        <v>39</v>
      </c>
      <c r="B41" s="18" t="s">
        <v>79</v>
      </c>
      <c r="C41" s="19">
        <v>2022</v>
      </c>
      <c r="D41" s="23">
        <v>16962080</v>
      </c>
      <c r="E41" s="8">
        <v>447679492</v>
      </c>
      <c r="F41" s="8">
        <v>54750430</v>
      </c>
      <c r="G41" s="8">
        <v>1199200318</v>
      </c>
      <c r="H41" s="5">
        <f>G41</f>
        <v>1199200318</v>
      </c>
      <c r="I41" s="10">
        <v>4353</v>
      </c>
      <c r="J41" s="12">
        <v>65651</v>
      </c>
      <c r="K41" s="13">
        <v>124.13</v>
      </c>
      <c r="L41" s="14">
        <v>2.1</v>
      </c>
      <c r="M41" s="11">
        <v>28</v>
      </c>
      <c r="N41" s="32">
        <f>LOG((D41+E41)/(F41+E41)+1,V$3)</f>
        <v>60.078927838088177</v>
      </c>
      <c r="O41" s="15">
        <f>LOG(I41*H41/J41^2,W$3)</f>
        <v>46.410954272794235</v>
      </c>
      <c r="P41" s="10">
        <f>LOG(K41/J41+1,X$3)</f>
        <v>35.417364331155923</v>
      </c>
      <c r="Q41" s="26">
        <f>LOG(L41*M41/J41+1,Y$3)</f>
        <v>12.060385459678892</v>
      </c>
      <c r="R41" s="15">
        <f>(N41+O41)/2</f>
        <v>53.244941055441203</v>
      </c>
      <c r="S41" s="10">
        <f>(N41+O41+P41)/3</f>
        <v>47.30241548067945</v>
      </c>
      <c r="T41" s="11">
        <f>(N41+O41+Q41)/3</f>
        <v>39.51675585685377</v>
      </c>
      <c r="U41" s="26">
        <f>(N41*2+O41*2+P41+Q41)/6</f>
        <v>43.409585668766603</v>
      </c>
    </row>
    <row r="42" spans="1:21">
      <c r="A42" s="70" t="s">
        <v>15</v>
      </c>
      <c r="B42" s="69" t="s">
        <v>82</v>
      </c>
      <c r="C42" s="19">
        <v>2023</v>
      </c>
      <c r="D42" s="22">
        <v>600000</v>
      </c>
      <c r="E42" s="7">
        <v>127700000</v>
      </c>
      <c r="F42" s="7">
        <v>416400000</v>
      </c>
      <c r="G42" s="7">
        <v>934200000</v>
      </c>
      <c r="H42" s="5" cm="1">
        <f t="array" aca="1" ref="H42" ca="1">G42/INDIRECT("EUR!$B$48")</f>
        <v>1089637942.0749309</v>
      </c>
      <c r="I42" s="10">
        <v>3335</v>
      </c>
      <c r="J42" s="12">
        <v>31485</v>
      </c>
      <c r="K42" s="13">
        <v>112.44</v>
      </c>
      <c r="L42" s="14">
        <v>2.2000000000000002</v>
      </c>
      <c r="M42" s="11">
        <v>47</v>
      </c>
      <c r="N42" s="32">
        <f>LOG((D42+E42)/(F42+E42)+1,V$3)</f>
        <v>19.425192050600486</v>
      </c>
      <c r="O42" s="15">
        <f ca="1">LOG(I42*H42/J42^2,W$3)</f>
        <v>53.650974426746153</v>
      </c>
      <c r="P42" s="10">
        <f>LOG(K42/J42+1,X$3)</f>
        <v>66.839607015261507</v>
      </c>
      <c r="Q42" s="26">
        <f>LOG(L42*M42/J42+1,Y$3)</f>
        <v>44.169685133849327</v>
      </c>
      <c r="R42" s="15">
        <f ca="1">(N42+O42)/2</f>
        <v>36.538083238673323</v>
      </c>
      <c r="S42" s="10">
        <f ca="1">(N42+O42+P42)/3</f>
        <v>46.638591164202715</v>
      </c>
      <c r="T42" s="11">
        <f ca="1">(N42+O42+Q42)/3</f>
        <v>39.081950537065325</v>
      </c>
      <c r="U42" s="26">
        <f ca="1">(N42*2+O42*2+P42+Q42)/6</f>
        <v>42.860270850634016</v>
      </c>
    </row>
    <row r="43" spans="1:21">
      <c r="A43" s="65" t="s">
        <v>18</v>
      </c>
      <c r="B43" s="64" t="s">
        <v>45</v>
      </c>
      <c r="C43" s="19">
        <v>2022</v>
      </c>
      <c r="D43" s="23"/>
      <c r="E43" s="8">
        <v>406000000</v>
      </c>
      <c r="F43" s="8">
        <v>59000000</v>
      </c>
      <c r="G43" s="8">
        <v>810000000</v>
      </c>
      <c r="H43" s="5">
        <f>G43</f>
        <v>810000000</v>
      </c>
      <c r="I43" s="10">
        <v>3049</v>
      </c>
      <c r="J43" s="12">
        <v>33334</v>
      </c>
      <c r="K43" s="13">
        <v>71.78</v>
      </c>
      <c r="N43" s="32">
        <f>LOG((D43+E43)/(F43+E43)+1,V$3)</f>
        <v>57.582275116080687</v>
      </c>
      <c r="O43" s="15">
        <f>LOG(I43*H43/J43^2,W$3)</f>
        <v>50.379940837993672</v>
      </c>
      <c r="P43" s="10">
        <f>LOG(K43/J43+1,X$3)</f>
        <v>40.331086788206967</v>
      </c>
      <c r="R43" s="15">
        <f>(N43+O43)/2</f>
        <v>53.981107977037183</v>
      </c>
      <c r="S43" s="10">
        <f>(N43+O43+P43)/3</f>
        <v>49.431100914093776</v>
      </c>
      <c r="T43" s="11">
        <f>(N43+O43+Q43)/3</f>
        <v>35.987405318024791</v>
      </c>
      <c r="U43" s="26">
        <f>(N43*2+O43*2+P43+Q43)/6</f>
        <v>42.70925311605928</v>
      </c>
    </row>
    <row r="44" spans="1:21">
      <c r="A44" s="70" t="s">
        <v>14</v>
      </c>
      <c r="B44" s="69" t="s">
        <v>78</v>
      </c>
      <c r="C44" s="19">
        <v>2023</v>
      </c>
      <c r="D44" s="23"/>
      <c r="E44" s="8">
        <v>147241458</v>
      </c>
      <c r="F44" s="8">
        <v>20629278</v>
      </c>
      <c r="G44" s="8">
        <v>209455095</v>
      </c>
      <c r="H44" s="5">
        <f>G44</f>
        <v>209455095</v>
      </c>
      <c r="I44" s="10">
        <v>824</v>
      </c>
      <c r="J44" s="12">
        <v>16410</v>
      </c>
      <c r="K44" s="13">
        <v>20.56</v>
      </c>
      <c r="L44" s="14">
        <v>1.9</v>
      </c>
      <c r="M44" s="11">
        <v>21</v>
      </c>
      <c r="N44" s="32">
        <f>LOG((D44+E44)/(F44+E44)+1,V$3)</f>
        <v>57.777693851318794</v>
      </c>
      <c r="O44" s="15">
        <f>LOG(I44*H44/J44^2,W$3)</f>
        <v>42.25039199261186</v>
      </c>
      <c r="P44" s="10">
        <f>LOG(K44/J44+1,X$3)</f>
        <v>23.476518198026806</v>
      </c>
      <c r="Q44" s="26">
        <f>LOG(L44*M44/J44+1,Y$3)</f>
        <v>32.715720535967201</v>
      </c>
      <c r="R44" s="15">
        <f>(N44+O44)/2</f>
        <v>50.014042921965327</v>
      </c>
      <c r="S44" s="10">
        <f>(N44+O44+P44)/3</f>
        <v>41.168201347319155</v>
      </c>
      <c r="T44" s="11">
        <f>(N44+O44+Q44)/3</f>
        <v>44.247935459965952</v>
      </c>
      <c r="U44" s="26">
        <f>(N44*2+O44*2+P44+Q44)/6</f>
        <v>42.708068403642557</v>
      </c>
    </row>
    <row r="45" spans="1:21">
      <c r="A45" s="40" t="s">
        <v>50</v>
      </c>
      <c r="B45" s="36" t="s">
        <v>318</v>
      </c>
      <c r="C45" s="19">
        <v>2022</v>
      </c>
      <c r="D45" s="23">
        <v>6866583.4000000004</v>
      </c>
      <c r="E45" s="8">
        <v>80722168.060000002</v>
      </c>
      <c r="F45" s="8"/>
      <c r="G45" s="8">
        <v>135345844</v>
      </c>
      <c r="H45" s="5">
        <f>G45</f>
        <v>135345844</v>
      </c>
      <c r="I45" s="10">
        <v>604</v>
      </c>
      <c r="J45" s="12">
        <v>4950</v>
      </c>
      <c r="K45" s="13">
        <v>4.04</v>
      </c>
      <c r="N45" s="32">
        <f>LOG((D45+E45)/(F45+E45)+1,V$3)</f>
        <v>67.41735648167473</v>
      </c>
      <c r="O45" s="15">
        <f>LOG(I45*H45/J45^2,W$3)</f>
        <v>53.03532442879353</v>
      </c>
      <c r="P45" s="10">
        <f>LOG(K45/J45+1,X$3)</f>
        <v>15.296429792689452</v>
      </c>
      <c r="R45" s="15">
        <f>(N45+O45)/2</f>
        <v>60.22634045523413</v>
      </c>
      <c r="S45" s="10">
        <f>(N45+O45+P45)/3</f>
        <v>45.249703567719244</v>
      </c>
      <c r="T45" s="11">
        <f>(N45+O45+Q45)/3</f>
        <v>40.150893636822751</v>
      </c>
      <c r="U45" s="26">
        <f>(N45*2+O45*2+P45+Q45)/6</f>
        <v>42.700298602270998</v>
      </c>
    </row>
    <row r="46" spans="1:21">
      <c r="A46" s="70" t="s">
        <v>50</v>
      </c>
      <c r="B46" s="69" t="s">
        <v>54</v>
      </c>
      <c r="C46" s="19">
        <v>2022</v>
      </c>
      <c r="D46" s="23"/>
      <c r="E46" s="8">
        <v>145400000</v>
      </c>
      <c r="F46" s="8"/>
      <c r="G46" s="8">
        <v>222200000</v>
      </c>
      <c r="H46" s="5">
        <f>G46</f>
        <v>222200000</v>
      </c>
      <c r="I46" s="10">
        <v>1746</v>
      </c>
      <c r="J46" s="12">
        <v>14340</v>
      </c>
      <c r="K46" s="13">
        <v>21.48</v>
      </c>
      <c r="N46" s="32">
        <f>LOG((D46+E46)/(F46+E46)+1,V$3)</f>
        <v>63.595763119571409</v>
      </c>
      <c r="O46" s="15">
        <f>LOG(I46*H46/J46^2,W$3)</f>
        <v>49.308514295239469</v>
      </c>
      <c r="P46" s="10">
        <f>LOG(K46/J46+1,X$3)</f>
        <v>28.064101376398966</v>
      </c>
      <c r="R46" s="15">
        <f>(N46+O46)/2</f>
        <v>56.452138707405439</v>
      </c>
      <c r="S46" s="10">
        <f>(N46+O46+P46)/3</f>
        <v>46.989459597069946</v>
      </c>
      <c r="T46" s="11">
        <f>(N46+O46+Q46)/3</f>
        <v>37.63475913827029</v>
      </c>
      <c r="U46" s="26">
        <f>(N46*2+O46*2+P46+Q46)/6</f>
        <v>42.312109367670125</v>
      </c>
    </row>
    <row r="47" spans="1:21">
      <c r="A47" s="70" t="s">
        <v>18</v>
      </c>
      <c r="B47" s="69" t="s">
        <v>80</v>
      </c>
      <c r="C47" s="19">
        <v>2022</v>
      </c>
      <c r="D47" s="23"/>
      <c r="E47" s="8">
        <v>350370000</v>
      </c>
      <c r="F47" s="8">
        <v>41223000</v>
      </c>
      <c r="G47" s="8">
        <v>558679000</v>
      </c>
      <c r="H47" s="5">
        <f>G47</f>
        <v>558679000</v>
      </c>
      <c r="I47" s="10">
        <v>2430</v>
      </c>
      <c r="J47" s="12">
        <v>22406</v>
      </c>
      <c r="K47" s="13">
        <v>33.03</v>
      </c>
      <c r="L47" s="14">
        <v>1.1000000000000001</v>
      </c>
      <c r="M47" s="11">
        <v>7</v>
      </c>
      <c r="N47" s="32">
        <f>LOG((D47+E47)/(F47+E47)+1,V$3)</f>
        <v>58.634801921435468</v>
      </c>
      <c r="O47" s="15">
        <f>LOG(I47*H47/J47^2,W$3)</f>
        <v>51.662028993043762</v>
      </c>
      <c r="P47" s="10">
        <f>LOG(K47/J47+1,X$3)</f>
        <v>27.619474265589417</v>
      </c>
      <c r="Q47" s="26">
        <f>LOG(L47*M47/J47+1,Y$3)</f>
        <v>4.6288318244687847</v>
      </c>
      <c r="R47" s="15">
        <f>(N47+O47)/2</f>
        <v>55.148415457239615</v>
      </c>
      <c r="S47" s="10">
        <f>(N47+O47+P47)/3</f>
        <v>45.972101726689552</v>
      </c>
      <c r="T47" s="11">
        <f>(N47+O47+Q47)/3</f>
        <v>38.308554246316007</v>
      </c>
      <c r="U47" s="26">
        <f>(N47*2+O47*2+P47+Q47)/6</f>
        <v>42.140327986502776</v>
      </c>
    </row>
    <row r="48" spans="1:21">
      <c r="A48" s="65" t="s">
        <v>39</v>
      </c>
      <c r="B48" s="64" t="s">
        <v>40</v>
      </c>
      <c r="C48" s="19">
        <v>2023</v>
      </c>
      <c r="D48" s="23">
        <v>5160000</v>
      </c>
      <c r="E48" s="8">
        <v>103200000</v>
      </c>
      <c r="F48" s="8"/>
      <c r="G48" s="8">
        <v>516000000</v>
      </c>
      <c r="H48" s="5">
        <f>G48</f>
        <v>516000000</v>
      </c>
      <c r="I48" s="10">
        <v>3567.69</v>
      </c>
      <c r="J48" s="12">
        <v>27678</v>
      </c>
      <c r="K48" s="13">
        <v>28.06</v>
      </c>
      <c r="N48" s="32">
        <f>LOG((D48+E48)/(F48+E48)+1,V$3)</f>
        <v>65.861292844199355</v>
      </c>
      <c r="O48" s="15">
        <f>LOG(I48*H48/J48^2,W$3)</f>
        <v>50.89023022577377</v>
      </c>
      <c r="P48" s="10">
        <f>LOG(K48/J48+1,X$3)</f>
        <v>18.998704546345181</v>
      </c>
      <c r="R48" s="15">
        <f>(N48+O48)/2</f>
        <v>58.375761534986566</v>
      </c>
      <c r="S48" s="10">
        <f>(N48+O48+P48)/3</f>
        <v>45.250075872106102</v>
      </c>
      <c r="T48" s="11">
        <f>(N48+O48+Q48)/3</f>
        <v>38.917174356657711</v>
      </c>
      <c r="U48" s="26">
        <f>(N48*2+O48*2+P48+Q48)/6</f>
        <v>42.08362511438191</v>
      </c>
    </row>
    <row r="49" spans="1:21">
      <c r="A49" s="70" t="s">
        <v>39</v>
      </c>
      <c r="B49" s="69" t="s">
        <v>41</v>
      </c>
      <c r="C49" s="19">
        <v>2022</v>
      </c>
      <c r="D49" s="23">
        <v>1545561</v>
      </c>
      <c r="E49" s="8">
        <v>146972266.58000001</v>
      </c>
      <c r="F49" s="8"/>
      <c r="G49" s="8">
        <v>331968251.18000001</v>
      </c>
      <c r="H49" s="5">
        <f>G49</f>
        <v>331968251.18000001</v>
      </c>
      <c r="I49" s="10">
        <v>2453</v>
      </c>
      <c r="J49" s="12">
        <v>21617</v>
      </c>
      <c r="K49" s="13">
        <v>27.2</v>
      </c>
      <c r="N49" s="33">
        <f>LOG((D49+E49)/(F49+E49)+1,V$3)</f>
        <v>64.076917249394043</v>
      </c>
      <c r="O49" s="15">
        <f>LOG(I49*H49/J49^2,W$3)</f>
        <v>48.789390141167331</v>
      </c>
      <c r="P49" s="10">
        <f>LOG(K49/J49+1,X$3)</f>
        <v>23.577159067096499</v>
      </c>
      <c r="R49" s="15">
        <f>(N49+O49)/2</f>
        <v>56.433153695280687</v>
      </c>
      <c r="S49" s="10">
        <f>(N49+O49+P49)/3</f>
        <v>45.481155485885957</v>
      </c>
      <c r="T49" s="11">
        <f>(N49+O49+Q49)/3</f>
        <v>37.622102463520456</v>
      </c>
      <c r="U49" s="26">
        <f>(N49*2+O49*2+P49+Q49)/6</f>
        <v>41.551628974703206</v>
      </c>
    </row>
    <row r="50" spans="1:21">
      <c r="A50" s="70" t="s">
        <v>42</v>
      </c>
      <c r="B50" s="69" t="s">
        <v>81</v>
      </c>
      <c r="C50" s="19">
        <v>2022</v>
      </c>
      <c r="D50" s="23">
        <v>2272000</v>
      </c>
      <c r="E50" s="8">
        <v>44663000</v>
      </c>
      <c r="F50" s="8">
        <v>9198000</v>
      </c>
      <c r="G50" s="8">
        <v>244230000</v>
      </c>
      <c r="H50" s="5">
        <f>G50</f>
        <v>244230000</v>
      </c>
      <c r="I50" s="10">
        <v>1847</v>
      </c>
      <c r="J50" s="12">
        <v>14263</v>
      </c>
      <c r="K50" s="13">
        <v>19.46</v>
      </c>
      <c r="L50" s="14">
        <v>1.2</v>
      </c>
      <c r="M50" s="11">
        <v>7</v>
      </c>
      <c r="N50" s="33">
        <f>LOG((D50+E50)/(F50+E50)+1,V$3)</f>
        <v>57.49854904083633</v>
      </c>
      <c r="O50" s="15">
        <f>LOG(I50*H50/J50^2,W$3)</f>
        <v>50.364535126508919</v>
      </c>
      <c r="P50" s="10">
        <f>LOG(K50/J50+1,X$3)</f>
        <v>25.563889493337161</v>
      </c>
      <c r="Q50" s="26">
        <f>LOG(L50*M50/J50+1,Y$3)</f>
        <v>7.9315884498606026</v>
      </c>
      <c r="R50" s="15">
        <f>(N50+O50)/2</f>
        <v>53.931542083672625</v>
      </c>
      <c r="S50" s="10">
        <f>(N50+O50+P50)/3</f>
        <v>44.47565788689414</v>
      </c>
      <c r="T50" s="11">
        <f>(N50+O50+Q50)/3</f>
        <v>38.598224205735285</v>
      </c>
      <c r="U50" s="26">
        <f>(N50*2+O50*2+P50+Q50)/6</f>
        <v>41.536941046314716</v>
      </c>
    </row>
    <row r="51" spans="1:21">
      <c r="A51" s="40" t="s">
        <v>17</v>
      </c>
      <c r="B51" s="36" t="s">
        <v>299</v>
      </c>
      <c r="C51" s="19">
        <v>2022</v>
      </c>
      <c r="D51" s="21"/>
      <c r="E51" s="6">
        <v>96570451</v>
      </c>
      <c r="F51" s="6"/>
      <c r="G51" s="6">
        <v>141671439</v>
      </c>
      <c r="H51" s="5" cm="1">
        <f t="array" aca="1" ref="H51" ca="1">G51/INDIRECT("EUR!$B$30")</f>
        <v>144653322.59190962</v>
      </c>
      <c r="I51" s="10">
        <v>529</v>
      </c>
      <c r="J51" s="12">
        <v>4409</v>
      </c>
      <c r="K51" s="13">
        <v>2.88</v>
      </c>
      <c r="N51" s="32">
        <f>LOG((D51+E51)/(F51+E51)+1,V$3)</f>
        <v>63.595763119571409</v>
      </c>
      <c r="O51" s="15">
        <f ca="1">LOG(I51*H51/J51^2,W$3)</f>
        <v>54.116608080010202</v>
      </c>
      <c r="P51" s="10">
        <f>LOG(K51/J51+1,X$3)</f>
        <v>12.243389429819016</v>
      </c>
      <c r="R51" s="15">
        <f ca="1">(N51+O51)/2</f>
        <v>58.856185599790805</v>
      </c>
      <c r="S51" s="10">
        <f ca="1">(N51+O51+P51)/3</f>
        <v>43.318586876466874</v>
      </c>
      <c r="T51" s="11">
        <f ca="1">(N51+O51+Q51)/3</f>
        <v>39.237457066527206</v>
      </c>
      <c r="U51" s="26">
        <f ca="1">(N51*2+O51*2+P51+Q51)/6</f>
        <v>41.27802197149704</v>
      </c>
    </row>
    <row r="52" spans="1:21">
      <c r="A52" s="54" t="s">
        <v>50</v>
      </c>
      <c r="B52" s="69" t="s">
        <v>53</v>
      </c>
      <c r="C52" s="19">
        <v>2022</v>
      </c>
      <c r="D52" s="23"/>
      <c r="E52" s="8">
        <v>170900000</v>
      </c>
      <c r="F52" s="8"/>
      <c r="G52" s="8">
        <v>289107937</v>
      </c>
      <c r="H52" s="5">
        <f>G52</f>
        <v>289107937</v>
      </c>
      <c r="I52" s="10">
        <v>3439.4</v>
      </c>
      <c r="J52" s="12">
        <v>22287</v>
      </c>
      <c r="K52" s="13">
        <v>23</v>
      </c>
      <c r="N52" s="32">
        <f>LOG((D52+E52)/(F52+E52)+1,V$3)</f>
        <v>63.595763119571409</v>
      </c>
      <c r="O52" s="15">
        <f>LOG(I52*H52/J52^2,W$3)</f>
        <v>49.696117765705189</v>
      </c>
      <c r="P52" s="10">
        <f>LOG(K52/J52+1,X$3)</f>
        <v>19.339413696044826</v>
      </c>
      <c r="R52" s="15">
        <f>(N52+O52)/2</f>
        <v>56.645940442638299</v>
      </c>
      <c r="S52" s="10">
        <f>(N52+O52+P52)/3</f>
        <v>44.21043152710714</v>
      </c>
      <c r="T52" s="11">
        <f>(N52+O52+Q52)/3</f>
        <v>37.763960295092197</v>
      </c>
      <c r="U52" s="26">
        <f>(N52*2+O52*2+P52+Q52)/6</f>
        <v>40.987195911099668</v>
      </c>
    </row>
    <row r="53" spans="1:21">
      <c r="A53" s="70" t="s">
        <v>48</v>
      </c>
      <c r="B53" s="69" t="s">
        <v>47</v>
      </c>
      <c r="C53" s="19">
        <v>2022</v>
      </c>
      <c r="D53" s="25">
        <v>1644641233</v>
      </c>
      <c r="E53" s="16">
        <v>21390200000</v>
      </c>
      <c r="F53" s="16">
        <v>727601475</v>
      </c>
      <c r="G53" s="16">
        <v>31234324081</v>
      </c>
      <c r="H53" s="5" cm="1">
        <f t="array" aca="1" ref="H53" ca="1">G53/INDIRECT("EUR!$B$68")</f>
        <v>207764385.15969706</v>
      </c>
      <c r="I53" s="10">
        <v>876</v>
      </c>
      <c r="J53" s="12">
        <v>14167</v>
      </c>
      <c r="K53" s="13">
        <v>19.309999999999999</v>
      </c>
      <c r="N53" s="32">
        <f>LOG((D53+E53)/(F53+E53)+1,V$3)</f>
        <v>65.478352937845656</v>
      </c>
      <c r="O53" s="15">
        <f ca="1">LOG(I53*H53/J53^2,W$3)</f>
        <v>44.519136138960384</v>
      </c>
      <c r="P53" s="10">
        <f>LOG(K53/J53+1,X$3)</f>
        <v>25.538750710577954</v>
      </c>
      <c r="R53" s="15">
        <f ca="1">(N53+O53)/2</f>
        <v>54.998744538403017</v>
      </c>
      <c r="S53" s="10">
        <f ca="1">(N53+O53+P53)/3</f>
        <v>45.178746595794657</v>
      </c>
      <c r="T53" s="11">
        <f ca="1">(N53+O53+Q53)/3</f>
        <v>36.66582969226868</v>
      </c>
      <c r="U53" s="26">
        <f ca="1">(N53*2+O53*2+P53+Q53)/6</f>
        <v>40.922288144031668</v>
      </c>
    </row>
    <row r="54" spans="1:21">
      <c r="A54" s="40" t="s">
        <v>39</v>
      </c>
      <c r="B54" s="36" t="s">
        <v>309</v>
      </c>
      <c r="C54" s="19">
        <v>2022</v>
      </c>
      <c r="D54" s="23">
        <v>787395.16</v>
      </c>
      <c r="E54" s="8">
        <v>78111453.140000001</v>
      </c>
      <c r="F54" s="8">
        <v>4919089.51</v>
      </c>
      <c r="G54" s="8">
        <v>138761857.59</v>
      </c>
      <c r="H54" s="5">
        <f>G54</f>
        <v>138761857.59</v>
      </c>
      <c r="I54" s="10">
        <v>1314</v>
      </c>
      <c r="J54" s="12">
        <v>6753</v>
      </c>
      <c r="K54" s="13">
        <v>5.15</v>
      </c>
      <c r="N54" s="32">
        <f>LOG((D54+E54)/(F54+E54)+1,V$3)</f>
        <v>61.284110115068053</v>
      </c>
      <c r="O54" s="15">
        <f>LOG(I54*H54/J54^2,W$3)</f>
        <v>54.218487108114218</v>
      </c>
      <c r="P54" s="10">
        <f>LOG(K54/J54+1,X$3)</f>
        <v>14.293415178386116</v>
      </c>
      <c r="R54" s="15">
        <f>(N54+O54)/2</f>
        <v>57.751298611591139</v>
      </c>
      <c r="S54" s="10">
        <f>(N54+O54+P54)/3</f>
        <v>43.265337467189461</v>
      </c>
      <c r="T54" s="11">
        <f>(N54+O54+Q54)/3</f>
        <v>38.500865741060757</v>
      </c>
      <c r="U54" s="26">
        <f>(N54*2+O54*2+P54+Q54)/6</f>
        <v>40.883101604125109</v>
      </c>
    </row>
    <row r="55" spans="1:21">
      <c r="A55" s="40" t="s">
        <v>42</v>
      </c>
      <c r="B55" s="36" t="s">
        <v>311</v>
      </c>
      <c r="C55" s="19">
        <v>2022</v>
      </c>
      <c r="D55" s="23">
        <v>13059331</v>
      </c>
      <c r="E55" s="8">
        <v>51775598</v>
      </c>
      <c r="F55" s="8">
        <v>5408741</v>
      </c>
      <c r="G55" s="8">
        <v>127845362</v>
      </c>
      <c r="H55" s="5">
        <f>G55</f>
        <v>127845362</v>
      </c>
      <c r="I55" s="10">
        <v>859.21199999999999</v>
      </c>
      <c r="J55" s="12">
        <v>8846</v>
      </c>
      <c r="K55" s="13">
        <v>3.85</v>
      </c>
      <c r="N55" s="32">
        <f>LOG((D55+E55)/(F55+E55)+1,V$3)</f>
        <v>69.536687492726145</v>
      </c>
      <c r="O55" s="15">
        <f>LOG(I55*H55/J55^2,W$3)</f>
        <v>47.375748444837072</v>
      </c>
      <c r="P55" s="10">
        <f>LOG(K55/J55+1,X$3)</f>
        <v>8.1585012096668859</v>
      </c>
      <c r="R55" s="15">
        <f>(N55+O55)/2</f>
        <v>58.456217968781608</v>
      </c>
      <c r="S55" s="10">
        <f>(N55+O55+P55)/3</f>
        <v>41.690312382410035</v>
      </c>
      <c r="T55" s="11">
        <f>(N55+O55+Q55)/3</f>
        <v>38.970811979187737</v>
      </c>
      <c r="U55" s="26">
        <f>(N55*2+O55*2+P55+Q55)/6</f>
        <v>40.330562180798886</v>
      </c>
    </row>
    <row r="56" spans="1:21">
      <c r="A56" s="70" t="s">
        <v>50</v>
      </c>
      <c r="B56" s="69" t="s">
        <v>56</v>
      </c>
      <c r="C56" s="19">
        <v>2022</v>
      </c>
      <c r="D56" s="23"/>
      <c r="E56" s="8">
        <v>155350916.22</v>
      </c>
      <c r="F56" s="8"/>
      <c r="G56" s="8">
        <v>256352554.86000001</v>
      </c>
      <c r="H56" s="5">
        <f>G56</f>
        <v>256352554.86000001</v>
      </c>
      <c r="I56" s="10">
        <v>1689</v>
      </c>
      <c r="J56" s="12">
        <v>16170</v>
      </c>
      <c r="K56" s="13">
        <v>14.69</v>
      </c>
      <c r="N56" s="32">
        <f>LOG((D56+E56)/(F56+E56)+1,V$3)</f>
        <v>63.595763119571409</v>
      </c>
      <c r="O56" s="15">
        <f>LOG(I56*H56/J56^2,W$3)</f>
        <v>48.455878990059816</v>
      </c>
      <c r="P56" s="10">
        <f>LOG(K56/J56+1,X$3)</f>
        <v>17.025726662323947</v>
      </c>
      <c r="R56" s="15">
        <f>(N56+O56)/2</f>
        <v>56.025821054815609</v>
      </c>
      <c r="S56" s="10">
        <f>(N56+O56+P56)/3</f>
        <v>43.025789590651719</v>
      </c>
      <c r="T56" s="11">
        <f>(N56+O56+Q56)/3</f>
        <v>37.35054736987707</v>
      </c>
      <c r="U56" s="26">
        <f>(N56*2+O56*2+P56+Q56)/6</f>
        <v>40.188168480264402</v>
      </c>
    </row>
    <row r="57" spans="1:21">
      <c r="A57" s="70" t="s">
        <v>39</v>
      </c>
      <c r="B57" s="36" t="s">
        <v>302</v>
      </c>
      <c r="C57" s="19">
        <v>2021</v>
      </c>
      <c r="D57" s="23"/>
      <c r="E57" s="8">
        <v>296960000</v>
      </c>
      <c r="F57" s="8">
        <v>20480000</v>
      </c>
      <c r="G57" s="8">
        <v>512000000</v>
      </c>
      <c r="H57" s="5">
        <f>G57</f>
        <v>512000000</v>
      </c>
      <c r="I57" s="10">
        <v>3106</v>
      </c>
      <c r="J57" s="12">
        <v>34318</v>
      </c>
      <c r="K57" s="13">
        <v>41.16</v>
      </c>
      <c r="N57" s="33">
        <f>LOG((D57+E57)/(F57+E57)+1,V$3)</f>
        <v>60.587320088325029</v>
      </c>
      <c r="O57" s="15">
        <f>LOG(I57*H57/J57^2,W$3)</f>
        <v>47.121897429398039</v>
      </c>
      <c r="P57" s="10">
        <f>LOG(K57/J57+1,X$3)</f>
        <v>22.4741960367116</v>
      </c>
      <c r="R57" s="15">
        <f>(N57+O57)/2</f>
        <v>53.854608758861531</v>
      </c>
      <c r="S57" s="10">
        <f>(N57+O57+P57)/3</f>
        <v>43.39447118481155</v>
      </c>
      <c r="T57" s="11">
        <f>(N57+O57+Q57)/3</f>
        <v>35.903072505907687</v>
      </c>
      <c r="U57" s="26">
        <f>(N57*2+O57*2+P57+Q57)/6</f>
        <v>39.648771845359619</v>
      </c>
    </row>
    <row r="58" spans="1:21">
      <c r="A58" s="70" t="s">
        <v>39</v>
      </c>
      <c r="B58" s="36" t="s">
        <v>301</v>
      </c>
      <c r="C58" s="19">
        <v>2022</v>
      </c>
      <c r="D58" s="23">
        <v>2800000</v>
      </c>
      <c r="E58" s="8">
        <v>338800000</v>
      </c>
      <c r="F58" s="8">
        <v>33940644.689999998</v>
      </c>
      <c r="G58" s="8">
        <v>818252566.36000001</v>
      </c>
      <c r="H58" s="5">
        <f>G58</f>
        <v>818252566.36000001</v>
      </c>
      <c r="I58" s="10">
        <v>2115.35</v>
      </c>
      <c r="J58" s="12">
        <v>50000</v>
      </c>
      <c r="K58" s="13">
        <v>84.27</v>
      </c>
      <c r="N58" s="33">
        <f>LOG((D58+E58)/(F58+E58)+1,V$3)</f>
        <v>59.680812217203275</v>
      </c>
      <c r="O58" s="15">
        <f>LOG(I58*H58/J58^2,W$3)</f>
        <v>42.755093787118369</v>
      </c>
      <c r="P58" s="10">
        <f>LOG(K58/J58+1,X$3)</f>
        <v>31.573908417506644</v>
      </c>
      <c r="R58" s="15">
        <f>(N58+O58)/2</f>
        <v>51.217953002160826</v>
      </c>
      <c r="S58" s="10">
        <f>(N58+O58+P58)/3</f>
        <v>44.669938140609439</v>
      </c>
      <c r="T58" s="11">
        <f>(N58+O58+Q58)/3</f>
        <v>34.145302001440548</v>
      </c>
      <c r="U58" s="26">
        <f>(N58*2+O58*2+P58+Q58)/6</f>
        <v>39.407620071024986</v>
      </c>
    </row>
    <row r="59" spans="1:21">
      <c r="A59" s="40" t="s">
        <v>290</v>
      </c>
      <c r="B59" s="36" t="s">
        <v>291</v>
      </c>
      <c r="C59" s="19">
        <v>2022</v>
      </c>
      <c r="D59" s="56">
        <v>1527000</v>
      </c>
      <c r="E59" s="57">
        <v>9986630000</v>
      </c>
      <c r="F59" s="57">
        <v>888843000</v>
      </c>
      <c r="G59" s="57">
        <v>13836220000</v>
      </c>
      <c r="H59" s="5" cm="1">
        <f t="array" aca="1" ref="H59" ca="1">G59/INDIRECT("EUR!$B$37")</f>
        <v>546832541.83651006</v>
      </c>
      <c r="I59" s="10">
        <v>5097</v>
      </c>
      <c r="J59" s="12">
        <v>51727</v>
      </c>
      <c r="K59" s="13">
        <v>43.38</v>
      </c>
      <c r="L59" s="14">
        <v>1.6</v>
      </c>
      <c r="M59" s="11">
        <v>23</v>
      </c>
      <c r="N59" s="32">
        <f>LOG((D59+E59)/(F59+E59)+1,V$3)</f>
        <v>59.774423532488754</v>
      </c>
      <c r="O59" s="15">
        <f ca="1">LOG(I59*H59/J59^2,W$3)</f>
        <v>45.425544022425868</v>
      </c>
      <c r="P59" s="10">
        <f>LOG(K59/J59+1,X$3)</f>
        <v>15.717421190485194</v>
      </c>
      <c r="Q59" s="26">
        <f>LOG(L59*M59/J59+1,Y$3)</f>
        <v>9.5806662376272502</v>
      </c>
      <c r="R59" s="15">
        <f ca="1">(N59+O59)/2</f>
        <v>52.599983777457311</v>
      </c>
      <c r="S59" s="10">
        <f ca="1">(N59+O59+P59)/3</f>
        <v>40.305796248466606</v>
      </c>
      <c r="T59" s="11">
        <f ca="1">(N59+O59+Q59)/3</f>
        <v>38.260211264180626</v>
      </c>
      <c r="U59" s="26">
        <f ca="1">(N59*2+O59*2+P59+Q59)/6</f>
        <v>39.283003756323616</v>
      </c>
    </row>
    <row r="60" spans="1:21">
      <c r="A60" s="40" t="s">
        <v>290</v>
      </c>
      <c r="B60" s="36" t="s">
        <v>292</v>
      </c>
      <c r="C60" s="19">
        <v>2022</v>
      </c>
      <c r="D60" s="56">
        <v>21450000</v>
      </c>
      <c r="E60" s="57">
        <v>4831049000</v>
      </c>
      <c r="F60" s="57">
        <v>304293000</v>
      </c>
      <c r="G60" s="57">
        <v>8743272000</v>
      </c>
      <c r="H60" s="5" cm="1">
        <f t="array" aca="1" ref="H60" ca="1">G60/INDIRECT("EUR!$B$37")</f>
        <v>345549987.76602185</v>
      </c>
      <c r="I60" s="10">
        <v>2666.7</v>
      </c>
      <c r="J60" s="12">
        <v>32335</v>
      </c>
      <c r="K60" s="13">
        <v>15.09</v>
      </c>
      <c r="L60" s="14">
        <v>1.3</v>
      </c>
      <c r="M60" s="11">
        <v>17</v>
      </c>
      <c r="N60" s="32">
        <f>LOG((D60+E60)/(F60+E60)+1,V$3)</f>
        <v>61.033648514647346</v>
      </c>
      <c r="O60" s="15">
        <f ca="1">LOG(I60*H60/J60^2,W$3)</f>
        <v>44.332780045227715</v>
      </c>
      <c r="P60" s="10">
        <f>LOG(K60/J60+1,X$3)</f>
        <v>8.7479468379769649</v>
      </c>
      <c r="Q60" s="26">
        <f>LOG(L60*M60/J60+1,Y$3)</f>
        <v>9.204297753797027</v>
      </c>
      <c r="R60" s="15">
        <f ca="1">(N60+O60)/2</f>
        <v>52.68321427993753</v>
      </c>
      <c r="S60" s="10">
        <f ca="1">(N60+O60+P60)/3</f>
        <v>38.038125132617346</v>
      </c>
      <c r="T60" s="11">
        <f ca="1">(N60+O60+Q60)/3</f>
        <v>38.190242104557363</v>
      </c>
      <c r="U60" s="26">
        <f ca="1">(N60*2+O60*2+P60+Q60)/6</f>
        <v>38.114183618587354</v>
      </c>
    </row>
    <row r="61" spans="1:21">
      <c r="A61" s="40" t="s">
        <v>296</v>
      </c>
      <c r="B61" s="69" t="s">
        <v>295</v>
      </c>
      <c r="C61" s="19">
        <v>2022</v>
      </c>
      <c r="D61" s="23">
        <v>339239</v>
      </c>
      <c r="E61" s="8">
        <v>351034175</v>
      </c>
      <c r="F61" s="8"/>
      <c r="G61" s="8">
        <v>464664582</v>
      </c>
      <c r="H61" s="5">
        <f>G61</f>
        <v>464664582</v>
      </c>
      <c r="I61" s="10">
        <v>4121.8999999999996</v>
      </c>
      <c r="J61" s="12">
        <v>37509</v>
      </c>
      <c r="K61" s="13">
        <v>13.61</v>
      </c>
      <c r="N61" s="32">
        <f>LOG((D61+E61)/(F61+E61)+1,V$3)</f>
        <v>63.64008561429695</v>
      </c>
      <c r="O61" s="15">
        <f>LOG(I61*H61/J61^2,W$3)</f>
        <v>47.175163154621821</v>
      </c>
      <c r="P61" s="10">
        <f>LOG(K61/J61+1,X$3)</f>
        <v>6.8019735483583528</v>
      </c>
      <c r="R61" s="15">
        <f>(N61+O61)/2</f>
        <v>55.407624384459382</v>
      </c>
      <c r="S61" s="10">
        <f>(N61+O61+P61)/3</f>
        <v>39.205740772425706</v>
      </c>
      <c r="T61" s="11">
        <f>(N61+O61+Q61)/3</f>
        <v>36.938416256306255</v>
      </c>
      <c r="U61" s="26">
        <f>(N61*2+O61*2+P61+Q61)/6</f>
        <v>38.072078514365977</v>
      </c>
    </row>
    <row r="62" spans="1:21">
      <c r="A62" s="70" t="s">
        <v>39</v>
      </c>
      <c r="B62" s="36" t="s">
        <v>303</v>
      </c>
      <c r="C62" s="19">
        <v>2021</v>
      </c>
      <c r="D62" s="23" t="s">
        <v>306</v>
      </c>
      <c r="E62" s="8" t="s">
        <v>306</v>
      </c>
      <c r="F62" s="8" t="s">
        <v>306</v>
      </c>
      <c r="G62" s="8" t="s">
        <v>306</v>
      </c>
      <c r="H62" s="5" t="str">
        <f>G62</f>
        <v>*</v>
      </c>
      <c r="I62" s="10">
        <v>2300.8000000000002</v>
      </c>
      <c r="J62" s="12">
        <v>31632</v>
      </c>
      <c r="K62" s="13">
        <v>38.19</v>
      </c>
      <c r="L62" s="14">
        <v>1.2</v>
      </c>
      <c r="M62" s="11">
        <v>10</v>
      </c>
      <c r="N62" s="62">
        <v>50</v>
      </c>
      <c r="O62" s="63">
        <v>50</v>
      </c>
      <c r="P62" s="10">
        <f>LOG(K62/J62+1,X$3)</f>
        <v>22.623096612116168</v>
      </c>
      <c r="Q62" s="26">
        <f>LOG(L62*M62/J62+1,Y$3)</f>
        <v>5.1096582238162229</v>
      </c>
      <c r="R62" s="15">
        <f>(N62+O62)/2</f>
        <v>50</v>
      </c>
      <c r="S62" s="10">
        <f>(N62+O62+P62)/3</f>
        <v>40.874365537372057</v>
      </c>
      <c r="T62" s="11">
        <f>(N62+O62+Q62)/3</f>
        <v>35.036552741272075</v>
      </c>
      <c r="U62" s="26">
        <f>(N62*2+O62*2+P62+Q62)/6</f>
        <v>37.955459139322066</v>
      </c>
    </row>
    <row r="63" spans="1:21">
      <c r="A63" s="40" t="s">
        <v>50</v>
      </c>
      <c r="B63" s="36" t="s">
        <v>319</v>
      </c>
      <c r="C63" s="19">
        <v>2022</v>
      </c>
      <c r="D63" s="23">
        <v>3082276</v>
      </c>
      <c r="E63" s="8">
        <v>56319000</v>
      </c>
      <c r="F63" s="8"/>
      <c r="G63" s="8">
        <v>107036020.98999999</v>
      </c>
      <c r="H63" s="5">
        <f>G63</f>
        <v>107036020.98999999</v>
      </c>
      <c r="I63" s="10">
        <v>788</v>
      </c>
      <c r="J63" s="12">
        <v>9092</v>
      </c>
      <c r="K63" s="13">
        <v>2.13</v>
      </c>
      <c r="N63" s="32">
        <f>LOG((D63+E63)/(F63+E63)+1,V$3)</f>
        <v>66.072693857142639</v>
      </c>
      <c r="O63" s="15">
        <f>LOG(I63*H63/J63^2,W$3)</f>
        <v>45.290112165451255</v>
      </c>
      <c r="P63" s="10">
        <f>LOG(K63/J63+1,X$3)</f>
        <v>4.3919803502665733</v>
      </c>
      <c r="R63" s="15">
        <f>(N63+O63)/2</f>
        <v>55.68140301129695</v>
      </c>
      <c r="S63" s="10">
        <f>(N63+O63+P63)/3</f>
        <v>38.584928790953491</v>
      </c>
      <c r="T63" s="11">
        <f>(N63+O63+Q63)/3</f>
        <v>37.120935340864634</v>
      </c>
      <c r="U63" s="26">
        <f>(N63*2+O63*2+P63+Q63)/6</f>
        <v>37.852932065909066</v>
      </c>
    </row>
    <row r="64" spans="1:21">
      <c r="A64" s="70" t="s">
        <v>15</v>
      </c>
      <c r="B64" s="69" t="s">
        <v>85</v>
      </c>
      <c r="C64" s="19">
        <v>2023</v>
      </c>
      <c r="D64" s="22">
        <v>3448000</v>
      </c>
      <c r="E64" s="7">
        <v>91494000</v>
      </c>
      <c r="F64" s="7">
        <v>361632000</v>
      </c>
      <c r="G64" s="7">
        <v>730044000</v>
      </c>
      <c r="H64" s="5" cm="1">
        <f t="array" aca="1" ref="H64" ca="1">G64/INDIRECT("EUR!$B$48")</f>
        <v>851513211.07273698</v>
      </c>
      <c r="I64" s="10">
        <v>2445</v>
      </c>
      <c r="J64" s="12">
        <v>23795</v>
      </c>
      <c r="K64" s="13">
        <v>63.86</v>
      </c>
      <c r="L64" s="14">
        <v>1.7</v>
      </c>
      <c r="M64" s="11">
        <v>34</v>
      </c>
      <c r="N64" s="32">
        <f>LOG((D64+E64)/(F64+E64)+1,V$3)</f>
        <v>17.453388407388278</v>
      </c>
      <c r="O64" s="15">
        <f ca="1">LOG(I64*H64/J64^2,W$3)</f>
        <v>53.670967267441718</v>
      </c>
      <c r="P64" s="10">
        <f>LOG(K64/J64+1,X$3)</f>
        <v>50.251862618238675</v>
      </c>
      <c r="Q64" s="26">
        <f>LOG(L64*M64/J64+1,Y$3)</f>
        <v>32.683970988643054</v>
      </c>
      <c r="R64" s="15">
        <f ca="1">(N64+O64)/2</f>
        <v>35.562177837415</v>
      </c>
      <c r="S64" s="10">
        <f ca="1">(N64+O64+P64)/3</f>
        <v>40.458739431022892</v>
      </c>
      <c r="T64" s="11">
        <f ca="1">(N64+O64+Q64)/3</f>
        <v>34.602775554491018</v>
      </c>
      <c r="U64" s="26">
        <f ca="1">(N64*2+O64*2+P64+Q64)/6</f>
        <v>37.530757492756955</v>
      </c>
    </row>
    <row r="65" spans="1:21">
      <c r="A65" s="40" t="s">
        <v>44</v>
      </c>
      <c r="B65" s="36" t="s">
        <v>315</v>
      </c>
      <c r="C65" s="19">
        <v>2022</v>
      </c>
      <c r="D65" s="23"/>
      <c r="E65" s="8">
        <v>53158584</v>
      </c>
      <c r="F65" s="8"/>
      <c r="G65" s="8">
        <v>82284663</v>
      </c>
      <c r="H65" s="5">
        <f>G65</f>
        <v>82284663</v>
      </c>
      <c r="I65" s="10">
        <v>908.75</v>
      </c>
      <c r="J65" s="12">
        <v>7298</v>
      </c>
      <c r="K65" s="13">
        <v>1.03</v>
      </c>
      <c r="N65" s="32">
        <f>LOG((D65+E65)/(F65+E65)+1,V$3)</f>
        <v>63.595763119571409</v>
      </c>
      <c r="O65" s="15">
        <f>LOG(I65*H65/J65^2,W$3)</f>
        <v>47.376714230279873</v>
      </c>
      <c r="P65" s="10">
        <f>LOG(K65/J65+1,X$3)</f>
        <v>2.6460241221018754</v>
      </c>
      <c r="R65" s="15">
        <f>(N65+O65)/2</f>
        <v>55.486238674925644</v>
      </c>
      <c r="S65" s="10">
        <f>(N65+O65+P65)/3</f>
        <v>37.872833823984386</v>
      </c>
      <c r="T65" s="11">
        <f>(N65+O65+Q65)/3</f>
        <v>36.990825783283761</v>
      </c>
      <c r="U65" s="26">
        <f>(N65*2+O65*2+P65+Q65)/6</f>
        <v>37.431829803634074</v>
      </c>
    </row>
    <row r="66" spans="1:21">
      <c r="A66" s="70" t="s">
        <v>39</v>
      </c>
      <c r="B66" s="36" t="s">
        <v>305</v>
      </c>
      <c r="C66" s="19">
        <v>2024</v>
      </c>
      <c r="D66" s="22" t="s">
        <v>306</v>
      </c>
      <c r="E66" s="7" t="s">
        <v>306</v>
      </c>
      <c r="F66" s="7" t="s">
        <v>306</v>
      </c>
      <c r="G66" s="7" t="s">
        <v>306</v>
      </c>
      <c r="H66" s="5" t="str">
        <f>G66</f>
        <v>*</v>
      </c>
      <c r="I66" s="10">
        <v>900</v>
      </c>
      <c r="J66" s="12">
        <v>10000</v>
      </c>
      <c r="K66" s="13">
        <v>12.92</v>
      </c>
      <c r="N66" s="62">
        <v>50</v>
      </c>
      <c r="O66" s="63">
        <v>50</v>
      </c>
      <c r="P66" s="10">
        <f>LOG(K66/J66+1,X$3)</f>
        <v>24.208795894721636</v>
      </c>
      <c r="R66" s="15">
        <f>(N66+O66)/2</f>
        <v>50</v>
      </c>
      <c r="S66" s="10">
        <f>(N66+O66+P66)/3</f>
        <v>41.402931964907211</v>
      </c>
      <c r="T66" s="11">
        <f>(N66+O66+Q66)/3</f>
        <v>33.333333333333336</v>
      </c>
      <c r="U66" s="26">
        <f>(N66*2+O66*2+P66+Q66)/6</f>
        <v>37.368132649120277</v>
      </c>
    </row>
    <row r="67" spans="1:21">
      <c r="A67" s="65" t="s">
        <v>15</v>
      </c>
      <c r="B67" s="69" t="s">
        <v>86</v>
      </c>
      <c r="C67" s="19">
        <v>2023</v>
      </c>
      <c r="D67" s="22">
        <v>28900000</v>
      </c>
      <c r="E67" s="7">
        <v>148300000</v>
      </c>
      <c r="F67" s="7">
        <v>607800000</v>
      </c>
      <c r="G67" s="7">
        <v>1230000000</v>
      </c>
      <c r="H67" s="5" cm="1">
        <f t="array" aca="1" ref="H67" ca="1">G67/INDIRECT("EUR!$B$48")</f>
        <v>1434654965.4808018</v>
      </c>
      <c r="I67" s="10">
        <v>4525</v>
      </c>
      <c r="J67" s="12">
        <v>41490</v>
      </c>
      <c r="K67" s="13">
        <v>112.24</v>
      </c>
      <c r="L67" s="14">
        <v>2.2999999999999998</v>
      </c>
      <c r="M67" s="11">
        <v>36</v>
      </c>
      <c r="N67" s="32">
        <f>LOG((D67+E67)/(F67+E67)+1,V$3)</f>
        <v>19.318093282240135</v>
      </c>
      <c r="O67" s="15">
        <f ca="1">LOG(I67*H67/J67^2,W$3)</f>
        <v>53.836252889032615</v>
      </c>
      <c r="P67" s="10">
        <f>LOG(K67/J67+1,X$3)</f>
        <v>50.653391578315158</v>
      </c>
      <c r="Q67" s="26">
        <f>LOG(L67*M67/J67+1,Y$3)</f>
        <v>26.857991486022215</v>
      </c>
      <c r="R67" s="15">
        <f ca="1">(N67+O67)/2</f>
        <v>36.577173085636375</v>
      </c>
      <c r="S67" s="10">
        <f ca="1">(N67+O67+P67)/3</f>
        <v>41.269245916529307</v>
      </c>
      <c r="T67" s="11">
        <f ca="1">(N67+O67+Q67)/3</f>
        <v>33.337445885764986</v>
      </c>
      <c r="U67" s="26">
        <f ca="1">(N67*2+O67*2+P67+Q67)/6</f>
        <v>37.303345901147146</v>
      </c>
    </row>
    <row r="68" spans="1:21">
      <c r="A68" s="70" t="s">
        <v>44</v>
      </c>
      <c r="B68" s="69" t="s">
        <v>43</v>
      </c>
      <c r="C68" s="19">
        <v>2022</v>
      </c>
      <c r="D68" s="23"/>
      <c r="E68" s="8">
        <v>117080000</v>
      </c>
      <c r="F68" s="8"/>
      <c r="G68" s="8">
        <v>192860000</v>
      </c>
      <c r="H68" s="5">
        <f>G68</f>
        <v>192860000</v>
      </c>
      <c r="I68" s="10">
        <v>2214</v>
      </c>
      <c r="J68" s="12">
        <v>23245</v>
      </c>
      <c r="K68" s="13">
        <v>11.33</v>
      </c>
      <c r="N68" s="33">
        <f>LOG((D68+E68)/(F68+E68)+1,V$3)</f>
        <v>63.595763119571409</v>
      </c>
      <c r="O68" s="15">
        <f>LOG(I68*H68/J68^2,W$3)</f>
        <v>43.619595929684259</v>
      </c>
      <c r="P68" s="10">
        <f>LOG(K68/J68+1,X$3)</f>
        <v>9.1366211698424706</v>
      </c>
      <c r="R68" s="15">
        <f>(N68+O68)/2</f>
        <v>53.607679524627834</v>
      </c>
      <c r="S68" s="10">
        <f>(N68+O68+P68)/3</f>
        <v>38.783993406366044</v>
      </c>
      <c r="T68" s="11">
        <f>(N68+O68+Q68)/3</f>
        <v>35.738453016418553</v>
      </c>
      <c r="U68" s="26">
        <f>(N68*2+O68*2+P68+Q68)/6</f>
        <v>37.261223211392299</v>
      </c>
    </row>
    <row r="69" spans="1:21">
      <c r="A69" s="70" t="s">
        <v>39</v>
      </c>
      <c r="B69" s="36" t="s">
        <v>308</v>
      </c>
      <c r="C69" s="19">
        <v>2021</v>
      </c>
      <c r="D69" s="23" t="s">
        <v>307</v>
      </c>
      <c r="E69" s="8" t="s">
        <v>307</v>
      </c>
      <c r="F69" s="8" t="s">
        <v>306</v>
      </c>
      <c r="G69" s="8" t="s">
        <v>306</v>
      </c>
      <c r="H69" s="5" t="str">
        <f>G69</f>
        <v>*</v>
      </c>
      <c r="I69" s="10">
        <v>830</v>
      </c>
      <c r="J69" s="12">
        <v>6499</v>
      </c>
      <c r="K69" s="13">
        <v>7.92</v>
      </c>
      <c r="N69" s="62">
        <v>50</v>
      </c>
      <c r="O69" s="63">
        <v>50</v>
      </c>
      <c r="P69" s="10">
        <f>LOG(K69/J69+1,X$3)</f>
        <v>22.835221636007226</v>
      </c>
      <c r="R69" s="15">
        <f>(N69+O69)/2</f>
        <v>50</v>
      </c>
      <c r="S69" s="10">
        <f>(N69+O69+P69)/3</f>
        <v>40.945073878669071</v>
      </c>
      <c r="T69" s="11">
        <f>(N69+O69+Q69)/3</f>
        <v>33.333333333333336</v>
      </c>
      <c r="U69" s="26">
        <f>(N69*2+O69*2+P69+Q69)/6</f>
        <v>37.139203606001203</v>
      </c>
    </row>
    <row r="70" spans="1:21">
      <c r="A70" s="70" t="s">
        <v>39</v>
      </c>
      <c r="B70" s="36" t="s">
        <v>304</v>
      </c>
      <c r="C70" s="19">
        <v>2022</v>
      </c>
      <c r="D70" s="23">
        <v>2604620</v>
      </c>
      <c r="E70" s="8" t="s">
        <v>307</v>
      </c>
      <c r="F70" s="8" t="s">
        <v>306</v>
      </c>
      <c r="G70" s="8" t="s">
        <v>306</v>
      </c>
      <c r="H70" s="5" t="str">
        <f>G70</f>
        <v>*</v>
      </c>
      <c r="I70" s="10">
        <v>5135</v>
      </c>
      <c r="J70" s="12">
        <v>23202</v>
      </c>
      <c r="K70" s="13">
        <v>27.84</v>
      </c>
      <c r="N70" s="62">
        <v>50</v>
      </c>
      <c r="O70" s="63">
        <v>50</v>
      </c>
      <c r="P70" s="10">
        <f>LOG(K70/J70+1,X$3)</f>
        <v>22.484045888080647</v>
      </c>
      <c r="R70" s="15">
        <f>(N70+O70)/2</f>
        <v>50</v>
      </c>
      <c r="S70" s="10">
        <f>(N70+O70+P70)/3</f>
        <v>40.828015296026884</v>
      </c>
      <c r="T70" s="11">
        <f>(N70+O70+Q70)/3</f>
        <v>33.333333333333336</v>
      </c>
      <c r="U70" s="26">
        <f>(N70*2+O70*2+P70+Q70)/6</f>
        <v>37.08067431468011</v>
      </c>
    </row>
    <row r="71" spans="1:21">
      <c r="A71" s="40" t="s">
        <v>20</v>
      </c>
      <c r="B71" s="36" t="s">
        <v>310</v>
      </c>
      <c r="C71" s="19">
        <v>2022</v>
      </c>
      <c r="D71" s="20"/>
      <c r="E71" s="4">
        <v>634700000</v>
      </c>
      <c r="F71" s="4"/>
      <c r="G71" s="4">
        <v>787500000</v>
      </c>
      <c r="H71" s="5" cm="1">
        <f t="array" aca="1" ref="H71" ca="1">G71/INDIRECT("EUR!$B$39")</f>
        <v>105560710.34382363</v>
      </c>
      <c r="I71" s="10">
        <v>538</v>
      </c>
      <c r="J71" s="12">
        <v>8045</v>
      </c>
      <c r="K71" s="13">
        <v>2.5099999999999998</v>
      </c>
      <c r="N71" s="32">
        <f>LOG((D71+E71)/(F71+E71)+1,V$3)</f>
        <v>63.595763119571409</v>
      </c>
      <c r="O71" s="15">
        <f ca="1">LOG(I71*H71/J71^2,W$3)</f>
        <v>44.304076801741431</v>
      </c>
      <c r="P71" s="10">
        <f>LOG(K71/J71+1,X$3)</f>
        <v>5.8488571106428671</v>
      </c>
      <c r="R71" s="15">
        <f ca="1">(N71+O71)/2</f>
        <v>53.949919960656416</v>
      </c>
      <c r="S71" s="10">
        <f ca="1">(N71+O71+P71)/3</f>
        <v>37.916232343985236</v>
      </c>
      <c r="T71" s="11">
        <f ca="1">(N71+O71+Q71)/3</f>
        <v>35.966613307104275</v>
      </c>
      <c r="U71" s="26">
        <f ca="1">(N71*2+O71*2+P71+Q71)/6</f>
        <v>36.941422825544755</v>
      </c>
    </row>
    <row r="72" spans="1:21">
      <c r="A72" s="70" t="s">
        <v>15</v>
      </c>
      <c r="B72" s="69" t="s">
        <v>4</v>
      </c>
      <c r="C72" s="19">
        <v>2023</v>
      </c>
      <c r="D72" s="22">
        <v>2600000</v>
      </c>
      <c r="E72" s="7">
        <v>94600000</v>
      </c>
      <c r="F72" s="7">
        <v>342500000</v>
      </c>
      <c r="G72" s="7">
        <v>675100000</v>
      </c>
      <c r="H72" s="5" cm="1">
        <f t="array" aca="1" ref="H72" ca="1">G72/INDIRECT("EUR!$B$48")</f>
        <v>787427290.4033246</v>
      </c>
      <c r="I72" s="10">
        <v>2745</v>
      </c>
      <c r="J72" s="12">
        <v>28680</v>
      </c>
      <c r="K72" s="13">
        <v>58.62</v>
      </c>
      <c r="L72" s="14">
        <v>2.2000000000000002</v>
      </c>
      <c r="M72" s="11">
        <v>42</v>
      </c>
      <c r="N72" s="32">
        <f>LOG((D72+E72)/(F72+E72)+1,V$3)</f>
        <v>18.422842875108596</v>
      </c>
      <c r="O72" s="15">
        <f ca="1">LOG(I72*H72/J72^2,W$3)</f>
        <v>51.47468947917352</v>
      </c>
      <c r="P72" s="10">
        <f>LOG(K72/J72+1,X$3)</f>
        <v>38.283733887506664</v>
      </c>
      <c r="Q72" s="26">
        <f>LOG(L72*M72/J72+1,Y$3)</f>
        <v>43.332504241313956</v>
      </c>
      <c r="R72" s="15">
        <f ca="1">(N72+O72)/2</f>
        <v>34.94876617714106</v>
      </c>
      <c r="S72" s="10">
        <f ca="1">(N72+O72+P72)/3</f>
        <v>36.060422080596261</v>
      </c>
      <c r="T72" s="11">
        <f ca="1">(N72+O72+Q72)/3</f>
        <v>37.743345531865359</v>
      </c>
      <c r="U72" s="26">
        <f ca="1">(N72*2+O72*2+P72+Q72)/6</f>
        <v>36.901883806230806</v>
      </c>
    </row>
    <row r="73" spans="1:21">
      <c r="A73" s="70" t="s">
        <v>14</v>
      </c>
      <c r="B73" s="69" t="s">
        <v>83</v>
      </c>
      <c r="C73" s="19">
        <v>2022</v>
      </c>
      <c r="D73" s="23"/>
      <c r="E73" s="8">
        <v>318235849.14999998</v>
      </c>
      <c r="F73" s="8">
        <v>86177594.299999997</v>
      </c>
      <c r="G73" s="8">
        <v>582806127.85000002</v>
      </c>
      <c r="H73" s="5">
        <f>G73</f>
        <v>582806127.85000002</v>
      </c>
      <c r="I73" s="10">
        <v>1627</v>
      </c>
      <c r="J73" s="12">
        <v>47959</v>
      </c>
      <c r="K73" s="13">
        <v>18.43</v>
      </c>
      <c r="L73" s="14">
        <v>2.1</v>
      </c>
      <c r="M73" s="11">
        <v>38</v>
      </c>
      <c r="N73" s="32">
        <f>LOG((D73+E73)/(F73+E73)+1,V$3)</f>
        <v>53.25920730861872</v>
      </c>
      <c r="O73" s="15">
        <f>LOG(I73*H73/J73^2,W$3)</f>
        <v>39.36581847125062</v>
      </c>
      <c r="P73" s="10">
        <f>LOG(K73/J73+1,X$3)</f>
        <v>7.2038201442903436</v>
      </c>
      <c r="Q73" s="26">
        <f>LOG(L73*M73/J73+1,Y$3)</f>
        <v>22.397076277110823</v>
      </c>
      <c r="R73" s="15">
        <f>(N73+O73)/2</f>
        <v>46.312512889934666</v>
      </c>
      <c r="S73" s="10">
        <f>(N73+O73+P73)/3</f>
        <v>33.276281974719893</v>
      </c>
      <c r="T73" s="11">
        <f>(N73+O73+Q73)/3</f>
        <v>38.340700685660053</v>
      </c>
      <c r="U73" s="26">
        <f>(N73*2+O73*2+P73+Q73)/6</f>
        <v>35.808491330189973</v>
      </c>
    </row>
    <row r="74" spans="1:21">
      <c r="A74" s="40" t="s">
        <v>313</v>
      </c>
      <c r="B74" s="36" t="s">
        <v>314</v>
      </c>
      <c r="C74" s="19">
        <v>2022</v>
      </c>
      <c r="D74" s="23">
        <v>7500</v>
      </c>
      <c r="E74" s="8">
        <v>59146671</v>
      </c>
      <c r="F74" s="8"/>
      <c r="G74" s="8">
        <v>85680826</v>
      </c>
      <c r="H74" s="5">
        <f>G74</f>
        <v>85680826</v>
      </c>
      <c r="I74" s="10">
        <v>1377</v>
      </c>
      <c r="J74" s="12">
        <v>13039</v>
      </c>
      <c r="K74" s="13">
        <v>1.27</v>
      </c>
      <c r="N74" s="32">
        <f>LOG((D74+E74)/(F74+E74)+1,V$3)</f>
        <v>63.601579997054642</v>
      </c>
      <c r="O74" s="15">
        <f>LOG(I74*H74/J74^2,W$3)</f>
        <v>42.770137799172069</v>
      </c>
      <c r="P74" s="10">
        <f>LOG(K74/J74+1,X$3)</f>
        <v>1.8261202182519687</v>
      </c>
      <c r="R74" s="15">
        <f>(N74+O74)/2</f>
        <v>53.185858898113352</v>
      </c>
      <c r="S74" s="10">
        <f>(N74+O74+P74)/3</f>
        <v>36.065946004826223</v>
      </c>
      <c r="T74" s="11">
        <f>(N74+O74+Q74)/3</f>
        <v>35.457239265408901</v>
      </c>
      <c r="U74" s="26">
        <f>(N74*2+O74*2+P74+Q74)/6</f>
        <v>35.761592635117559</v>
      </c>
    </row>
    <row r="75" spans="1:21">
      <c r="A75" s="40" t="s">
        <v>14</v>
      </c>
      <c r="B75" s="36" t="s">
        <v>286</v>
      </c>
      <c r="C75" s="19">
        <v>2022</v>
      </c>
      <c r="D75" s="23"/>
      <c r="E75" s="8">
        <v>243288828.80000001</v>
      </c>
      <c r="F75" s="8">
        <v>47175453.299999997</v>
      </c>
      <c r="G75" s="8">
        <v>360460467.07999998</v>
      </c>
      <c r="H75" s="5">
        <f>G75</f>
        <v>360460467.07999998</v>
      </c>
      <c r="I75" s="10">
        <v>1355</v>
      </c>
      <c r="J75" s="12">
        <v>26339</v>
      </c>
      <c r="K75" s="13">
        <v>10.59</v>
      </c>
      <c r="L75" s="14">
        <v>1.3</v>
      </c>
      <c r="M75" s="11">
        <v>10</v>
      </c>
      <c r="N75" s="32">
        <f>LOG((D75+E75)/(F75+E75)+1,V$3)</f>
        <v>55.82511158346972</v>
      </c>
      <c r="O75" s="15">
        <f>LOG(I75*H75/J75^2,W$3)</f>
        <v>42.864509582075108</v>
      </c>
      <c r="P75" s="10">
        <f>LOG(K75/J75+1,X$3)</f>
        <v>7.5370338126032435</v>
      </c>
      <c r="Q75" s="26">
        <f>LOG(L75*M75/J75+1,Y$3)</f>
        <v>6.647472329095053</v>
      </c>
      <c r="R75" s="15">
        <f>(N75+O75)/2</f>
        <v>49.344810582772411</v>
      </c>
      <c r="S75" s="10">
        <f>(N75+O75+P75)/3</f>
        <v>35.408884992716018</v>
      </c>
      <c r="T75" s="11">
        <f>(N75+O75+Q75)/3</f>
        <v>35.112364498213289</v>
      </c>
      <c r="U75" s="26">
        <f>(N75*2+O75*2+P75+Q75)/6</f>
        <v>35.260624745464661</v>
      </c>
    </row>
    <row r="76" spans="1:21">
      <c r="A76" s="40" t="s">
        <v>14</v>
      </c>
      <c r="B76" s="36" t="s">
        <v>280</v>
      </c>
      <c r="C76" s="19">
        <v>2022</v>
      </c>
      <c r="D76" s="23"/>
      <c r="E76" s="8">
        <v>212140470</v>
      </c>
      <c r="F76" s="8">
        <v>32808958</v>
      </c>
      <c r="G76" s="8">
        <v>330933638</v>
      </c>
      <c r="H76" s="5">
        <f>G76</f>
        <v>330933638</v>
      </c>
      <c r="I76" s="10">
        <v>1310</v>
      </c>
      <c r="J76" s="12">
        <v>29362</v>
      </c>
      <c r="K76" s="13">
        <v>22.73</v>
      </c>
      <c r="N76" s="32">
        <f>LOG((D76+E76)/(F76+E76)+1,V$3)</f>
        <v>57.235806000455121</v>
      </c>
      <c r="O76" s="15">
        <f>LOG(I76*H76/J76^2,W$3)</f>
        <v>40.664421721917414</v>
      </c>
      <c r="P76" s="10">
        <f>LOG(K76/J76+1,X$3)</f>
        <v>14.508978394453045</v>
      </c>
      <c r="R76" s="15">
        <f>(N76+O76)/2</f>
        <v>48.950113861186267</v>
      </c>
      <c r="S76" s="10">
        <f>(N76+O76+P76)/3</f>
        <v>37.469735372275188</v>
      </c>
      <c r="T76" s="11">
        <f>(N76+O76+Q76)/3</f>
        <v>32.633409240790847</v>
      </c>
      <c r="U76" s="26">
        <f>(N76*2+O76*2+P76+Q76)/6</f>
        <v>35.051572306533018</v>
      </c>
    </row>
    <row r="77" spans="1:21">
      <c r="A77" s="70" t="s">
        <v>15</v>
      </c>
      <c r="B77" s="69" t="s">
        <v>88</v>
      </c>
      <c r="C77" s="19">
        <v>2023</v>
      </c>
      <c r="D77" s="22">
        <v>4000000</v>
      </c>
      <c r="E77" s="7">
        <v>74400000</v>
      </c>
      <c r="F77" s="7">
        <v>453800000</v>
      </c>
      <c r="G77" s="7">
        <v>839400000</v>
      </c>
      <c r="H77" s="5" cm="1">
        <f t="array" aca="1" ref="H77" ca="1">G77/INDIRECT("EUR!$B$48")</f>
        <v>979064534.97933745</v>
      </c>
      <c r="I77" s="10">
        <v>2745</v>
      </c>
      <c r="J77" s="12">
        <v>28825</v>
      </c>
      <c r="K77" s="13">
        <v>58.98</v>
      </c>
      <c r="L77" s="14">
        <v>2.4</v>
      </c>
      <c r="M77" s="11">
        <v>35</v>
      </c>
      <c r="N77" s="32">
        <f>LOG((D77+E77)/(F77+E77)+1,V$3)</f>
        <v>12.69760615405454</v>
      </c>
      <c r="O77" s="15">
        <f ca="1">LOG(I77*H77/J77^2,W$3)</f>
        <v>52.832766635409115</v>
      </c>
      <c r="P77" s="10">
        <f>LOG(K77/J77+1,X$3)</f>
        <v>38.325038109434423</v>
      </c>
      <c r="Q77" s="26">
        <f>LOG(L77*M77/J77+1,Y$3)</f>
        <v>39.201037625208272</v>
      </c>
      <c r="R77" s="15">
        <f ca="1">(N77+O77)/2</f>
        <v>32.765186394731828</v>
      </c>
      <c r="S77" s="10">
        <f ca="1">(N77+O77+P77)/3</f>
        <v>34.618470299632691</v>
      </c>
      <c r="T77" s="11">
        <f ca="1">(N77+O77+Q77)/3</f>
        <v>34.910470138223978</v>
      </c>
      <c r="U77" s="26">
        <f ca="1">(N77*2+O77*2+P77+Q77)/6</f>
        <v>34.764470218928331</v>
      </c>
    </row>
    <row r="78" spans="1:21">
      <c r="A78" s="70" t="s">
        <v>18</v>
      </c>
      <c r="B78" s="69" t="s">
        <v>23</v>
      </c>
      <c r="C78" s="19">
        <v>2022</v>
      </c>
      <c r="D78" s="23"/>
      <c r="E78" s="8">
        <v>196693950</v>
      </c>
      <c r="F78" s="8">
        <v>33135497</v>
      </c>
      <c r="G78" s="8">
        <v>291296473</v>
      </c>
      <c r="H78" s="5">
        <f>G78</f>
        <v>291296473</v>
      </c>
      <c r="I78" s="10">
        <v>1294.4680000000001</v>
      </c>
      <c r="J78" s="12">
        <v>19497</v>
      </c>
      <c r="K78" s="13">
        <v>1.74</v>
      </c>
      <c r="L78" s="14">
        <v>1.1000000000000001</v>
      </c>
      <c r="M78" s="11">
        <v>4</v>
      </c>
      <c r="N78" s="32">
        <f>LOG((D78+E78)/(F78+E78)+1,V$3)</f>
        <v>56.731314491935237</v>
      </c>
      <c r="O78" s="15">
        <f>LOG(I78*H78/J78^2,W$3)</f>
        <v>45.10576941522794</v>
      </c>
      <c r="P78" s="10">
        <f>LOG(K78/J78+1,X$3)</f>
        <v>1.6732204223089437</v>
      </c>
      <c r="Q78" s="26">
        <f>LOG(L78*M78/J78+1,Y$3)</f>
        <v>3.03987346824939</v>
      </c>
      <c r="R78" s="15">
        <f>(N78+O78)/2</f>
        <v>50.918541953581588</v>
      </c>
      <c r="S78" s="10">
        <f>(N78+O78+P78)/3</f>
        <v>34.503434776490707</v>
      </c>
      <c r="T78" s="11">
        <f>(N78+O78+Q78)/3</f>
        <v>34.958985791804189</v>
      </c>
      <c r="U78" s="26">
        <f>(N78*2+O78*2+P78+Q78)/6</f>
        <v>34.731210284147444</v>
      </c>
    </row>
    <row r="79" spans="1:21">
      <c r="A79" s="40" t="s">
        <v>14</v>
      </c>
      <c r="B79" s="36" t="s">
        <v>283</v>
      </c>
      <c r="C79" s="19">
        <v>2022</v>
      </c>
      <c r="D79" s="23"/>
      <c r="E79" s="8">
        <v>128991623.3</v>
      </c>
      <c r="F79" s="8">
        <v>20005825.18</v>
      </c>
      <c r="G79" s="8">
        <v>173093242.25999999</v>
      </c>
      <c r="H79" s="5">
        <f>G79</f>
        <v>173093242.25999999</v>
      </c>
      <c r="I79" s="10">
        <v>644</v>
      </c>
      <c r="J79" s="12">
        <v>17201</v>
      </c>
      <c r="K79" s="13">
        <v>13.5</v>
      </c>
      <c r="N79" s="32">
        <f>LOG((D79+E79)/(F79+E79)+1,V$3)</f>
        <v>57.219686501764315</v>
      </c>
      <c r="O79" s="15">
        <f>LOG(I79*H79/J79^2,W$3)</f>
        <v>38.777058291833427</v>
      </c>
      <c r="P79" s="10">
        <f>LOG(K79/J79+1,X$3)</f>
        <v>14.709597236629058</v>
      </c>
      <c r="R79" s="15">
        <f>(N79+O79)/2</f>
        <v>47.998372396798871</v>
      </c>
      <c r="S79" s="10">
        <f>(N79+O79+P79)/3</f>
        <v>36.9021140100756</v>
      </c>
      <c r="T79" s="11">
        <f>(N79+O79+Q79)/3</f>
        <v>31.998914931199248</v>
      </c>
      <c r="U79" s="26">
        <f>(N79*2+O79*2+P79+Q79)/6</f>
        <v>34.450514470637422</v>
      </c>
    </row>
    <row r="80" spans="1:21">
      <c r="A80" s="70" t="s">
        <v>15</v>
      </c>
      <c r="B80" s="69" t="s">
        <v>90</v>
      </c>
      <c r="C80" s="19">
        <v>2023</v>
      </c>
      <c r="D80" s="22">
        <v>18564000</v>
      </c>
      <c r="E80" s="7">
        <v>184180000</v>
      </c>
      <c r="F80" s="7">
        <v>659945000</v>
      </c>
      <c r="G80" s="7">
        <v>1344665000</v>
      </c>
      <c r="H80" s="5" cm="1">
        <f t="array" aca="1" ref="H80" ca="1">G80/INDIRECT("EUR!$B$48")</f>
        <v>1568398633.4619856</v>
      </c>
      <c r="I80" s="10">
        <v>4820</v>
      </c>
      <c r="J80" s="12">
        <v>46410</v>
      </c>
      <c r="K80" s="13">
        <v>131.31</v>
      </c>
      <c r="L80" s="14">
        <v>1.4</v>
      </c>
      <c r="M80" s="11">
        <v>18</v>
      </c>
      <c r="N80" s="32">
        <f>LOG((D80+E80)/(F80+E80)+1,V$3)</f>
        <v>19.749814598809802</v>
      </c>
      <c r="O80" s="15">
        <f ca="1">LOG(I80*H80/J80^2,W$3)</f>
        <v>53.366621264300605</v>
      </c>
      <c r="P80" s="10">
        <f>LOG(K80/J80+1,X$3)</f>
        <v>52.974107634179951</v>
      </c>
      <c r="Q80" s="26">
        <f>LOG(L80*M80/J80+1,Y$3)</f>
        <v>7.3129181632515596</v>
      </c>
      <c r="R80" s="15">
        <f ca="1">(N80+O80)/2</f>
        <v>36.558217931555205</v>
      </c>
      <c r="S80" s="10">
        <f ca="1">(N80+O80+P80)/3</f>
        <v>42.030181165763452</v>
      </c>
      <c r="T80" s="11">
        <f ca="1">(N80+O80+Q80)/3</f>
        <v>26.809784675453994</v>
      </c>
      <c r="U80" s="26">
        <f ca="1">(N80*2+O80*2+P80+Q80)/6</f>
        <v>34.419982920608724</v>
      </c>
    </row>
    <row r="81" spans="1:21">
      <c r="A81" s="65" t="s">
        <v>15</v>
      </c>
      <c r="B81" s="64" t="s">
        <v>5</v>
      </c>
      <c r="C81" s="34">
        <v>2023</v>
      </c>
      <c r="D81" s="22">
        <v>2099000</v>
      </c>
      <c r="E81" s="7">
        <v>48390000</v>
      </c>
      <c r="F81" s="7">
        <v>150726000</v>
      </c>
      <c r="G81" s="7">
        <v>316331000</v>
      </c>
      <c r="H81" s="5" cm="1">
        <f t="array" aca="1" ref="H81" ca="1">G81/INDIRECT("EUR!$B$48")</f>
        <v>368964097.46789229</v>
      </c>
      <c r="I81" s="10">
        <v>1300</v>
      </c>
      <c r="J81" s="12">
        <v>15575</v>
      </c>
      <c r="K81" s="13">
        <v>18.079999999999998</v>
      </c>
      <c r="L81" s="14">
        <v>1.9</v>
      </c>
      <c r="M81" s="11">
        <v>26</v>
      </c>
      <c r="N81" s="32">
        <f>LOG((D81+E81)/(F81+E81)+1,V$3)</f>
        <v>20.734615086341471</v>
      </c>
      <c r="O81" s="15">
        <f ca="1">LOG(I81*H81/J81^2,W$3)</f>
        <v>49.615312109507038</v>
      </c>
      <c r="P81" s="10">
        <f>LOG(K81/J81+1,X$3)</f>
        <v>21.752516119320987</v>
      </c>
      <c r="Q81" s="26">
        <f>LOG(L81*M81/J81+1,Y$3)</f>
        <v>42.660966247829869</v>
      </c>
      <c r="R81" s="15">
        <f ca="1">(N81+O81)/2</f>
        <v>35.174963597924254</v>
      </c>
      <c r="S81" s="10">
        <f ca="1">(N81+O81+P81)/3</f>
        <v>30.70081443838983</v>
      </c>
      <c r="T81" s="11">
        <f ca="1">(N81+O81+Q81)/3</f>
        <v>37.670297814559461</v>
      </c>
      <c r="U81" s="26">
        <f ca="1">(N81*2+O81*2+P81+Q81)/6</f>
        <v>34.185556126474644</v>
      </c>
    </row>
    <row r="82" spans="1:21">
      <c r="A82" s="70" t="s">
        <v>15</v>
      </c>
      <c r="B82" s="69" t="s">
        <v>89</v>
      </c>
      <c r="C82" s="34">
        <v>2023</v>
      </c>
      <c r="D82" s="22">
        <v>9000000</v>
      </c>
      <c r="E82" s="7">
        <v>113000000</v>
      </c>
      <c r="F82" s="7">
        <v>445000000</v>
      </c>
      <c r="G82" s="7">
        <v>929000000</v>
      </c>
      <c r="H82" s="5" cm="1">
        <f t="array" aca="1" ref="H82" ca="1">G82/INDIRECT("EUR!$B$48")</f>
        <v>1083572734.0907845</v>
      </c>
      <c r="I82" s="10">
        <v>3665</v>
      </c>
      <c r="J82" s="12">
        <v>37990</v>
      </c>
      <c r="K82" s="13">
        <v>72.36</v>
      </c>
      <c r="L82" s="14">
        <v>2.1</v>
      </c>
      <c r="M82" s="11">
        <v>38</v>
      </c>
      <c r="N82" s="32">
        <f>LOG((D82+E82)/(F82+E82)+1,V$3)</f>
        <v>18.141939452733393</v>
      </c>
      <c r="O82" s="15">
        <f ca="1">LOG(I82*H82/J82^2,W$3)</f>
        <v>51.775730839395081</v>
      </c>
      <c r="P82" s="10">
        <f>LOG(K82/J82+1,X$3)</f>
        <v>35.678539493437214</v>
      </c>
      <c r="Q82" s="26">
        <f>LOG(L82*M82/J82+1,Y$3)</f>
        <v>28.268156670214552</v>
      </c>
      <c r="R82" s="15">
        <f ca="1">(N82+O82)/2</f>
        <v>34.958835146064239</v>
      </c>
      <c r="S82" s="10">
        <f ca="1">(N82+O82+P82)/3</f>
        <v>35.198736595188564</v>
      </c>
      <c r="T82" s="11">
        <f ca="1">(N82+O82+Q82)/3</f>
        <v>32.728608987447679</v>
      </c>
      <c r="U82" s="26">
        <f ca="1">(N82*2+O82*2+P82+Q82)/6</f>
        <v>33.963672791318125</v>
      </c>
    </row>
    <row r="83" spans="1:21">
      <c r="A83" s="65" t="s">
        <v>15</v>
      </c>
      <c r="B83" s="64" t="s">
        <v>11</v>
      </c>
      <c r="C83" s="34">
        <v>2023</v>
      </c>
      <c r="D83" s="22">
        <v>9373000</v>
      </c>
      <c r="E83" s="7">
        <v>46778000</v>
      </c>
      <c r="F83" s="7">
        <v>289887000</v>
      </c>
      <c r="G83" s="7">
        <v>484223000</v>
      </c>
      <c r="H83" s="5" cm="1">
        <f t="array" aca="1" ref="H83" ca="1">G83/INDIRECT("EUR!$B$48")</f>
        <v>564791001.09756935</v>
      </c>
      <c r="I83" s="10">
        <v>2020</v>
      </c>
      <c r="J83" s="12">
        <v>22230</v>
      </c>
      <c r="K83" s="13">
        <v>72.89</v>
      </c>
      <c r="L83" s="14">
        <v>1.4</v>
      </c>
      <c r="M83" s="11">
        <v>15</v>
      </c>
      <c r="N83" s="32">
        <f>LOG((D83+E83)/(F83+E83)+1,V$3)</f>
        <v>14.152597879144125</v>
      </c>
      <c r="O83" s="15">
        <f ca="1">LOG(I83*H83/J83^2,W$3)</f>
        <v>50.628202166979158</v>
      </c>
      <c r="P83" s="10">
        <f>LOG(K83/J83+1,X$3)</f>
        <v>61.377406348716136</v>
      </c>
      <c r="Q83" s="26">
        <f>LOG(L83*M83/J83+1,Y$3)</f>
        <v>12.720213559774043</v>
      </c>
      <c r="R83" s="15">
        <f ca="1">(N83+O83)/2</f>
        <v>32.390400023061645</v>
      </c>
      <c r="S83" s="10">
        <f ca="1">(N83+O83+P83)/3</f>
        <v>42.052735464946473</v>
      </c>
      <c r="T83" s="11">
        <f ca="1">(N83+O83+Q83)/3</f>
        <v>25.833671201965775</v>
      </c>
      <c r="U83" s="26">
        <f ca="1">(N83*2+O83*2+P83+Q83)/6</f>
        <v>33.943203333456125</v>
      </c>
    </row>
    <row r="84" spans="1:21">
      <c r="A84" s="70" t="s">
        <v>14</v>
      </c>
      <c r="B84" s="69" t="s">
        <v>98</v>
      </c>
      <c r="C84" s="34">
        <v>2022</v>
      </c>
      <c r="D84" s="23"/>
      <c r="E84" s="8">
        <v>486789762</v>
      </c>
      <c r="F84" s="8">
        <v>69227637</v>
      </c>
      <c r="G84" s="8">
        <v>681246368</v>
      </c>
      <c r="H84" s="5">
        <f>G84</f>
        <v>681246368</v>
      </c>
      <c r="I84" s="10">
        <v>2867</v>
      </c>
      <c r="J84" s="12">
        <v>73553</v>
      </c>
      <c r="K84" s="13">
        <v>38.32</v>
      </c>
      <c r="N84" s="32">
        <f>LOG((D84+E84)/(F84+E84)+1,V$3)</f>
        <v>57.698557336946322</v>
      </c>
      <c r="O84" s="15">
        <f>LOG(I84*H84/J84^2,W$3)</f>
        <v>38.498166700147301</v>
      </c>
      <c r="P84" s="10">
        <f>LOG(K84/J84+1,X$3)</f>
        <v>9.7656933305171467</v>
      </c>
      <c r="R84" s="15">
        <f>(N84+O84)/2</f>
        <v>48.098362018546808</v>
      </c>
      <c r="S84" s="10">
        <f>(N84+O84+P84)/3</f>
        <v>35.32080578920359</v>
      </c>
      <c r="T84" s="11">
        <f>(N84+O84+Q84)/3</f>
        <v>32.065574679031208</v>
      </c>
      <c r="U84" s="26">
        <f>(N84*2+O84*2+P84+Q84)/6</f>
        <v>33.693190234117395</v>
      </c>
    </row>
    <row r="85" spans="1:21">
      <c r="A85" s="70" t="s">
        <v>15</v>
      </c>
      <c r="B85" s="69" t="s">
        <v>7</v>
      </c>
      <c r="C85" s="34">
        <v>2023</v>
      </c>
      <c r="D85" s="22">
        <v>8000000</v>
      </c>
      <c r="E85" s="7">
        <v>185900000</v>
      </c>
      <c r="F85" s="7">
        <v>410800000</v>
      </c>
      <c r="G85" s="7">
        <v>952200000</v>
      </c>
      <c r="H85" s="5" cm="1">
        <f t="array" aca="1" ref="H85" ca="1">G85/INDIRECT("EUR!$B$48")</f>
        <v>1110632892.7892842</v>
      </c>
      <c r="I85" s="10">
        <v>3810</v>
      </c>
      <c r="J85" s="12">
        <v>42980</v>
      </c>
      <c r="K85" s="13">
        <v>77.62</v>
      </c>
      <c r="L85" s="14">
        <v>1.7</v>
      </c>
      <c r="M85" s="11">
        <v>28</v>
      </c>
      <c r="N85" s="32">
        <f>LOG((D85+E85)/(F85+E85)+1,V$3)</f>
        <v>25.816202609165547</v>
      </c>
      <c r="O85" s="15">
        <f ca="1">LOG(I85*H85/J85^2,W$3)</f>
        <v>50.577059647829145</v>
      </c>
      <c r="P85" s="10">
        <f>LOG(K85/J85+1,X$3)</f>
        <v>33.830346202356047</v>
      </c>
      <c r="Q85" s="26">
        <f>LOG(L85*M85/J85+1,Y$3)</f>
        <v>14.911446889823594</v>
      </c>
      <c r="R85" s="15">
        <f ca="1">(N85+O85)/2</f>
        <v>38.196631128497344</v>
      </c>
      <c r="S85" s="10">
        <f ca="1">(N85+O85+P85)/3</f>
        <v>36.741202819783581</v>
      </c>
      <c r="T85" s="11">
        <f ca="1">(N85+O85+Q85)/3</f>
        <v>30.434903048939429</v>
      </c>
      <c r="U85" s="26">
        <f ca="1">(N85*2+O85*2+P85+Q85)/6</f>
        <v>33.588052934361507</v>
      </c>
    </row>
    <row r="86" spans="1:21">
      <c r="A86" s="70" t="s">
        <v>14</v>
      </c>
      <c r="B86" s="69" t="s">
        <v>13</v>
      </c>
      <c r="C86" s="34">
        <v>2022</v>
      </c>
      <c r="D86" s="23"/>
      <c r="E86" s="8">
        <v>644619668.87</v>
      </c>
      <c r="F86" s="8">
        <v>116819770.81999999</v>
      </c>
      <c r="G86" s="8">
        <v>880317964.64999998</v>
      </c>
      <c r="H86" s="5">
        <f>G86</f>
        <v>880317964.64999998</v>
      </c>
      <c r="I86" s="10">
        <v>3576</v>
      </c>
      <c r="J86" s="12">
        <v>122143</v>
      </c>
      <c r="K86" s="13">
        <v>53.85</v>
      </c>
      <c r="L86" s="14">
        <v>2.4</v>
      </c>
      <c r="M86" s="11">
        <v>40</v>
      </c>
      <c r="N86" s="32">
        <f>LOG((D86+E86)/(F86+E86)+1,V$3)</f>
        <v>56.273095194613234</v>
      </c>
      <c r="O86" s="15">
        <f>LOG(I86*H86/J86^2,W$3)</f>
        <v>34.987369260517326</v>
      </c>
      <c r="P86" s="10">
        <f>LOG(K86/J86+1,X$3)</f>
        <v>8.2644220156751036</v>
      </c>
      <c r="Q86" s="26">
        <f>LOG(L86*M86/J86+1,Y$3)</f>
        <v>10.584044537648918</v>
      </c>
      <c r="R86" s="15">
        <f>(N86+O86)/2</f>
        <v>45.63023222756528</v>
      </c>
      <c r="S86" s="10">
        <f>(N86+O86+P86)/3</f>
        <v>33.174962156935223</v>
      </c>
      <c r="T86" s="11">
        <f>(N86+O86+Q86)/3</f>
        <v>33.948169664259829</v>
      </c>
      <c r="U86" s="26">
        <f>(N86*2+O86*2+P86+Q86)/6</f>
        <v>33.561565910597523</v>
      </c>
    </row>
    <row r="87" spans="1:21">
      <c r="A87" s="70" t="s">
        <v>14</v>
      </c>
      <c r="B87" s="69" t="s">
        <v>87</v>
      </c>
      <c r="C87" s="19">
        <v>2023</v>
      </c>
      <c r="D87" s="23"/>
      <c r="E87" s="8">
        <v>271160973</v>
      </c>
      <c r="F87" s="8">
        <v>64849737</v>
      </c>
      <c r="G87" s="8">
        <v>405512751</v>
      </c>
      <c r="H87" s="5">
        <f>G87</f>
        <v>405512751</v>
      </c>
      <c r="I87" s="10">
        <v>1518</v>
      </c>
      <c r="J87" s="12">
        <v>52583</v>
      </c>
      <c r="K87" s="13">
        <v>40.5</v>
      </c>
      <c r="L87" s="14">
        <v>1.4</v>
      </c>
      <c r="M87" s="11">
        <v>20</v>
      </c>
      <c r="N87" s="32">
        <f>LOG((D87+E87)/(F87+E87)+1,V$3)</f>
        <v>54.285171078766808</v>
      </c>
      <c r="O87" s="15">
        <f>LOG(I87*H87/J87^2,W$3)</f>
        <v>35.337885071871469</v>
      </c>
      <c r="P87" s="10">
        <f>LOG(K87/J87+1,X$3)</f>
        <v>14.435557006613646</v>
      </c>
      <c r="Q87" s="26">
        <f>LOG(L87*M87/J87+1,Y$3)</f>
        <v>7.171610429962425</v>
      </c>
      <c r="R87" s="15">
        <f>(N87+O87)/2</f>
        <v>44.811528075319139</v>
      </c>
      <c r="S87" s="10">
        <f>(N87+O87+P87)/3</f>
        <v>34.686204385750642</v>
      </c>
      <c r="T87" s="11">
        <f>(N87+O87+Q87)/3</f>
        <v>32.264888860200237</v>
      </c>
      <c r="U87" s="26">
        <f>(N87*2+O87*2+P87+Q87)/6</f>
        <v>33.475546622975436</v>
      </c>
    </row>
    <row r="88" spans="1:21">
      <c r="A88" s="40" t="s">
        <v>14</v>
      </c>
      <c r="B88" s="36" t="s">
        <v>278</v>
      </c>
      <c r="C88" s="19">
        <v>2022</v>
      </c>
      <c r="D88" s="23"/>
      <c r="E88" s="8">
        <v>420860592.89999998</v>
      </c>
      <c r="F88" s="8">
        <v>89463377.120000005</v>
      </c>
      <c r="G88" s="8">
        <v>640822754.27999997</v>
      </c>
      <c r="H88" s="5">
        <f>G88</f>
        <v>640822754.27999997</v>
      </c>
      <c r="I88" s="10">
        <v>2538</v>
      </c>
      <c r="J88" s="12">
        <v>59773</v>
      </c>
      <c r="K88" s="13">
        <v>30.47</v>
      </c>
      <c r="N88" s="32">
        <f>LOG((D88+E88)/(F88+E88)+1,V$3)</f>
        <v>55.179101375804407</v>
      </c>
      <c r="O88" s="15">
        <f>LOG(I88*H88/J88^2,W$3)</f>
        <v>40.013814296009734</v>
      </c>
      <c r="P88" s="10">
        <f>LOG(K88/J88+1,X$3)</f>
        <v>9.5553766222633367</v>
      </c>
      <c r="R88" s="15">
        <f>(N88+O88)/2</f>
        <v>47.596457835907074</v>
      </c>
      <c r="S88" s="10">
        <f>(N88+O88+P88)/3</f>
        <v>34.916097431359162</v>
      </c>
      <c r="T88" s="11">
        <f>(N88+O88+Q88)/3</f>
        <v>31.730971890604717</v>
      </c>
      <c r="U88" s="26">
        <f>(N88*2+O88*2+P88+Q88)/6</f>
        <v>33.323534660981942</v>
      </c>
    </row>
    <row r="89" spans="1:21">
      <c r="A89" s="70" t="s">
        <v>15</v>
      </c>
      <c r="B89" s="69" t="s">
        <v>94</v>
      </c>
      <c r="C89" s="39">
        <v>2023</v>
      </c>
      <c r="D89" s="22">
        <v>2900000</v>
      </c>
      <c r="E89" s="7">
        <v>80000000</v>
      </c>
      <c r="F89" s="7">
        <v>382900000</v>
      </c>
      <c r="G89" s="7">
        <v>679800000</v>
      </c>
      <c r="H89" s="5" cm="1">
        <f t="array" aca="1" ref="H89" ca="1">G89/INDIRECT("EUR!$B$48")</f>
        <v>792909305.3120724</v>
      </c>
      <c r="I89" s="10">
        <v>2505</v>
      </c>
      <c r="J89" s="12">
        <v>26045</v>
      </c>
      <c r="K89" s="13">
        <v>61.42</v>
      </c>
      <c r="L89" s="14">
        <v>1.8</v>
      </c>
      <c r="M89" s="11">
        <v>20</v>
      </c>
      <c r="N89" s="32">
        <f>LOG((D89+E89)/(F89+E89)+1,V$3)</f>
        <v>15.114921526937716</v>
      </c>
      <c r="O89" s="15">
        <f ca="1">LOG(I89*H89/J89^2,W$3)</f>
        <v>52.1819934912957</v>
      </c>
      <c r="P89" s="10">
        <f>LOG(K89/J89+1,X$3)</f>
        <v>44.163648946721175</v>
      </c>
      <c r="Q89" s="26">
        <f>LOG(L89*M89/J89+1,Y$3)</f>
        <v>18.60791819624848</v>
      </c>
      <c r="R89" s="15">
        <f ca="1">(N89+O89)/2</f>
        <v>33.64845750911671</v>
      </c>
      <c r="S89" s="10">
        <f ca="1">(N89+O89+P89)/3</f>
        <v>37.153521321651532</v>
      </c>
      <c r="T89" s="11">
        <f ca="1">(N89+O89+Q89)/3</f>
        <v>28.634944404827298</v>
      </c>
      <c r="U89" s="26">
        <f ca="1">(N89*2+O89*2+P89+Q89)/6</f>
        <v>32.894232863239417</v>
      </c>
    </row>
    <row r="90" spans="1:21">
      <c r="A90" s="40" t="s">
        <v>14</v>
      </c>
      <c r="B90" s="36" t="s">
        <v>279</v>
      </c>
      <c r="C90" s="19">
        <v>2022</v>
      </c>
      <c r="D90" s="23"/>
      <c r="E90" s="8">
        <v>321313102.60000002</v>
      </c>
      <c r="F90" s="8">
        <v>57047349.450000003</v>
      </c>
      <c r="G90" s="8">
        <v>459478287.31999999</v>
      </c>
      <c r="H90" s="5">
        <f>G90</f>
        <v>459478287.31999999</v>
      </c>
      <c r="I90" s="10">
        <v>1800</v>
      </c>
      <c r="J90" s="12">
        <v>51000</v>
      </c>
      <c r="K90" s="13">
        <v>24.93</v>
      </c>
      <c r="N90" s="32">
        <f>LOG((D90+E90)/(F90+E90)+1,V$3)</f>
        <v>56.404396456384085</v>
      </c>
      <c r="O90" s="15">
        <f>LOG(I90*H90/J90^2,W$3)</f>
        <v>37.668242659628895</v>
      </c>
      <c r="P90" s="10">
        <f>LOG(K90/J90+1,X$3)</f>
        <v>9.1629866937209048</v>
      </c>
      <c r="R90" s="15">
        <f>(N90+O90)/2</f>
        <v>47.03631955800649</v>
      </c>
      <c r="S90" s="10">
        <f>(N90+O90+P90)/3</f>
        <v>34.411875269911299</v>
      </c>
      <c r="T90" s="11">
        <f>(N90+O90+Q90)/3</f>
        <v>31.357546372004325</v>
      </c>
      <c r="U90" s="26">
        <f>(N90*2+O90*2+P90+Q90)/6</f>
        <v>32.884710820957814</v>
      </c>
    </row>
    <row r="91" spans="1:21">
      <c r="A91" s="70" t="s">
        <v>15</v>
      </c>
      <c r="B91" s="69" t="s">
        <v>91</v>
      </c>
      <c r="C91" s="19">
        <v>2023</v>
      </c>
      <c r="D91" s="22">
        <v>11700000</v>
      </c>
      <c r="E91" s="7">
        <v>111500000</v>
      </c>
      <c r="F91" s="7">
        <v>397500000</v>
      </c>
      <c r="G91" s="7">
        <v>887000000</v>
      </c>
      <c r="H91" s="5" cm="1">
        <f t="array" aca="1" ref="H91" ca="1">G91/INDIRECT("EUR!$B$48")</f>
        <v>1034584515.7572937</v>
      </c>
      <c r="I91" s="10">
        <v>3345</v>
      </c>
      <c r="J91" s="12">
        <v>30860</v>
      </c>
      <c r="K91" s="13">
        <v>48.8</v>
      </c>
      <c r="L91" s="14">
        <v>1.6</v>
      </c>
      <c r="M91" s="11">
        <v>28</v>
      </c>
      <c r="N91" s="32">
        <f>LOG((D91+E91)/(F91+E91)+1,V$3)</f>
        <v>19.887373163006878</v>
      </c>
      <c r="O91" s="15">
        <f ca="1">LOG(I91*H91/J91^2,W$3)</f>
        <v>53.59376741221844</v>
      </c>
      <c r="P91" s="10">
        <f>LOG(K91/J91+1,X$3)</f>
        <v>29.625918401116202</v>
      </c>
      <c r="Q91" s="26">
        <f>LOG(L91*M91/J91+1,Y$3)</f>
        <v>19.542794654642403</v>
      </c>
      <c r="R91" s="15">
        <f ca="1">(N91+O91)/2</f>
        <v>36.740570287612655</v>
      </c>
      <c r="S91" s="10">
        <f ca="1">(N91+O91+P91)/3</f>
        <v>34.369019658780502</v>
      </c>
      <c r="T91" s="11">
        <f ca="1">(N91+O91+Q91)/3</f>
        <v>31.007978409955907</v>
      </c>
      <c r="U91" s="26">
        <f ca="1">(N91*2+O91*2+P91+Q91)/6</f>
        <v>32.688499034368199</v>
      </c>
    </row>
    <row r="92" spans="1:21">
      <c r="A92" s="40" t="s">
        <v>14</v>
      </c>
      <c r="B92" s="36" t="s">
        <v>285</v>
      </c>
      <c r="C92" s="19">
        <v>2021</v>
      </c>
      <c r="D92" s="23">
        <v>71722.16</v>
      </c>
      <c r="E92" s="8">
        <v>167965881</v>
      </c>
      <c r="F92" s="8">
        <v>39368427.289999999</v>
      </c>
      <c r="G92" s="8">
        <v>251080695.05000001</v>
      </c>
      <c r="H92" s="5">
        <f>G92</f>
        <v>251080695.05000001</v>
      </c>
      <c r="I92" s="10">
        <v>896</v>
      </c>
      <c r="J92" s="12">
        <v>24023</v>
      </c>
      <c r="K92" s="13">
        <v>11.79</v>
      </c>
      <c r="N92" s="32">
        <f>LOG((D92+E92)/(F92+E92)+1,V$3)</f>
        <v>54.460984446558371</v>
      </c>
      <c r="O92" s="15">
        <f>LOG(I92*H92/J92^2,W$3)</f>
        <v>38.999965019377406</v>
      </c>
      <c r="P92" s="10">
        <f>LOG(K92/J92+1,X$3)</f>
        <v>9.1996455036556295</v>
      </c>
      <c r="R92" s="15">
        <f>(N92+O92)/2</f>
        <v>46.730474732967892</v>
      </c>
      <c r="S92" s="10">
        <f>(N92+O92+P92)/3</f>
        <v>34.220198323197138</v>
      </c>
      <c r="T92" s="11">
        <f>(N92+O92+Q92)/3</f>
        <v>31.153649821978593</v>
      </c>
      <c r="U92" s="26">
        <f>(N92*2+O92*2+P92+Q92)/6</f>
        <v>32.686924072587864</v>
      </c>
    </row>
    <row r="93" spans="1:21">
      <c r="A93" s="40" t="s">
        <v>14</v>
      </c>
      <c r="B93" s="36" t="s">
        <v>287</v>
      </c>
      <c r="C93" s="52">
        <v>2022</v>
      </c>
      <c r="D93" s="23"/>
      <c r="E93" s="8">
        <v>178626191</v>
      </c>
      <c r="F93" s="8">
        <v>61887234</v>
      </c>
      <c r="G93" s="8">
        <v>253060701</v>
      </c>
      <c r="H93" s="5">
        <f>G93</f>
        <v>253060701</v>
      </c>
      <c r="I93" s="10">
        <v>944</v>
      </c>
      <c r="J93" s="12">
        <v>20087</v>
      </c>
      <c r="K93" s="13">
        <v>10.56</v>
      </c>
      <c r="N93" s="32">
        <f>LOG((D93+E93)/(F93+E93)+1,V$3)</f>
        <v>50.960141178649991</v>
      </c>
      <c r="O93" s="15">
        <f>LOG(I93*H93/J93^2,W$3)</f>
        <v>41.732055116780082</v>
      </c>
      <c r="P93" s="10">
        <f>LOG(K93/J93+1,X$3)</f>
        <v>9.8543001227659914</v>
      </c>
      <c r="R93" s="15">
        <f>(N93+O93)/2</f>
        <v>46.34609814771504</v>
      </c>
      <c r="S93" s="10">
        <f>(N93+O93+P93)/3</f>
        <v>34.182165472732024</v>
      </c>
      <c r="T93" s="11">
        <f>(N93+O93+Q93)/3</f>
        <v>30.897398765143361</v>
      </c>
      <c r="U93" s="26">
        <f>(N93*2+O93*2+P93+Q93)/6</f>
        <v>32.539782118937694</v>
      </c>
    </row>
    <row r="94" spans="1:21">
      <c r="A94" s="40" t="s">
        <v>17</v>
      </c>
      <c r="B94" s="36" t="s">
        <v>300</v>
      </c>
      <c r="C94" s="19">
        <v>2022</v>
      </c>
      <c r="D94" s="21"/>
      <c r="E94" s="6">
        <v>18592397.989999998</v>
      </c>
      <c r="F94" s="6">
        <v>15175788.51</v>
      </c>
      <c r="G94" s="6">
        <v>140372577.91</v>
      </c>
      <c r="H94" s="5" cm="1">
        <f t="array" aca="1" ref="H94" ca="1">G94/INDIRECT("EUR!$B$30")</f>
        <v>143327123.22822666</v>
      </c>
      <c r="I94" s="10">
        <v>933</v>
      </c>
      <c r="J94" s="12">
        <v>6010</v>
      </c>
      <c r="K94" s="13">
        <v>1.77</v>
      </c>
      <c r="N94" s="32">
        <f>LOG((D94+E94)/(F94+E94)+1,V$3)</f>
        <v>40.244448200770478</v>
      </c>
      <c r="O94" s="15">
        <f ca="1">LOG(I94*H94/J94^2,W$3)</f>
        <v>53.715557586336757</v>
      </c>
      <c r="P94" s="10">
        <f>LOG(K94/J94+1,X$3)</f>
        <v>5.5211040123253472</v>
      </c>
      <c r="R94" s="15">
        <f ca="1">(N94+O94)/2</f>
        <v>46.980002893553618</v>
      </c>
      <c r="S94" s="10">
        <f ca="1">(N94+O94+P94)/3</f>
        <v>33.160369933144196</v>
      </c>
      <c r="T94" s="11">
        <f ca="1">(N94+O94+Q94)/3</f>
        <v>31.320001929035744</v>
      </c>
      <c r="U94" s="26">
        <f ca="1">(N94*2+O94*2+P94+Q94)/6</f>
        <v>32.240185931089968</v>
      </c>
    </row>
    <row r="95" spans="1:21">
      <c r="A95" s="40" t="s">
        <v>14</v>
      </c>
      <c r="B95" s="36" t="s">
        <v>281</v>
      </c>
      <c r="C95" s="19">
        <v>2022</v>
      </c>
      <c r="D95" s="23"/>
      <c r="E95" s="8">
        <v>199030207.40000001</v>
      </c>
      <c r="F95" s="8">
        <v>49636756.810000002</v>
      </c>
      <c r="G95" s="8">
        <v>307976955.69999999</v>
      </c>
      <c r="H95" s="5">
        <f>G95</f>
        <v>307976955.69999999</v>
      </c>
      <c r="I95" s="10">
        <v>900</v>
      </c>
      <c r="J95" s="12">
        <v>32841</v>
      </c>
      <c r="K95" s="13">
        <v>22.08</v>
      </c>
      <c r="N95" s="32">
        <f>LOG((D95+E95)/(F95+E95)+1,V$3)</f>
        <v>53.948816740232957</v>
      </c>
      <c r="O95" s="15">
        <f>LOG(I95*H95/J95^2,W$3)</f>
        <v>36.276317002576704</v>
      </c>
      <c r="P95" s="10">
        <f>LOG(K95/J95+1,X$3)</f>
        <v>12.601661830721239</v>
      </c>
      <c r="R95" s="15">
        <f>(N95+O95)/2</f>
        <v>45.11256687140483</v>
      </c>
      <c r="S95" s="10">
        <f>(N95+O95+P95)/3</f>
        <v>34.275598524510301</v>
      </c>
      <c r="T95" s="11">
        <f>(N95+O95+Q95)/3</f>
        <v>30.075044580936552</v>
      </c>
      <c r="U95" s="26">
        <f>(N95*2+O95*2+P95+Q95)/6</f>
        <v>32.175321552723425</v>
      </c>
    </row>
    <row r="96" spans="1:21">
      <c r="A96" s="70" t="s">
        <v>15</v>
      </c>
      <c r="B96" s="69" t="s">
        <v>93</v>
      </c>
      <c r="C96" s="19">
        <v>2023</v>
      </c>
      <c r="D96" s="22">
        <v>3135000</v>
      </c>
      <c r="E96" s="7">
        <v>108240000</v>
      </c>
      <c r="F96" s="7">
        <v>160937000</v>
      </c>
      <c r="G96" s="7">
        <v>460525000</v>
      </c>
      <c r="H96" s="5" cm="1">
        <f t="array" aca="1" ref="H96" ca="1">G96/INDIRECT("EUR!$B$48")</f>
        <v>537149982.09597254</v>
      </c>
      <c r="I96" s="10">
        <v>1915</v>
      </c>
      <c r="J96" s="12">
        <v>25295</v>
      </c>
      <c r="K96" s="13">
        <v>24.1</v>
      </c>
      <c r="L96" s="14">
        <v>1.5</v>
      </c>
      <c r="M96" s="11">
        <v>17</v>
      </c>
      <c r="N96" s="32">
        <f>LOG((D96+E96)/(F96+E96)+1,V$3)</f>
        <v>31.768529510336418</v>
      </c>
      <c r="O96" s="15">
        <f ca="1">LOG(I96*H96/J96^2,W$3)</f>
        <v>48.262415322227412</v>
      </c>
      <c r="P96" s="10">
        <f>LOG(K96/J96+1,X$3)</f>
        <v>17.855278593299133</v>
      </c>
      <c r="Q96" s="26">
        <f>LOG(L96*M96/J96+1,Y$3)</f>
        <v>13.573951835951014</v>
      </c>
      <c r="R96" s="15">
        <f ca="1">(N96+O96)/2</f>
        <v>40.015472416281916</v>
      </c>
      <c r="S96" s="10">
        <f ca="1">(N96+O96+P96)/3</f>
        <v>32.628741141954322</v>
      </c>
      <c r="T96" s="11">
        <f ca="1">(N96+O96+Q96)/3</f>
        <v>31.201632222838281</v>
      </c>
      <c r="U96" s="26">
        <f ca="1">(N96*2+O96*2+P96+Q96)/6</f>
        <v>31.9151866823963</v>
      </c>
    </row>
    <row r="97" spans="1:21">
      <c r="A97" s="70" t="s">
        <v>14</v>
      </c>
      <c r="B97" s="69" t="s">
        <v>99</v>
      </c>
      <c r="C97" s="19">
        <v>2022</v>
      </c>
      <c r="D97" s="23">
        <v>75940</v>
      </c>
      <c r="E97" s="8">
        <v>566196229.53999996</v>
      </c>
      <c r="F97" s="8">
        <v>134624131.96000001</v>
      </c>
      <c r="G97" s="8">
        <v>879831965</v>
      </c>
      <c r="H97" s="5">
        <f>G97</f>
        <v>879831965</v>
      </c>
      <c r="I97" s="10">
        <v>3382</v>
      </c>
      <c r="J97" s="12">
        <v>96984</v>
      </c>
      <c r="K97" s="13">
        <v>37.11</v>
      </c>
      <c r="N97" s="32">
        <f>LOG((D97+E97)/(F97+E97)+1,V$3)</f>
        <v>54.336556209441973</v>
      </c>
      <c r="O97" s="15">
        <f>LOG(I97*H97/J97^2,W$3)</f>
        <v>37.634765221421326</v>
      </c>
      <c r="P97" s="10">
        <f>LOG(K97/J97+1,X$3)</f>
        <v>7.1729675261549017</v>
      </c>
      <c r="R97" s="15">
        <f>(N97+O97)/2</f>
        <v>45.985660715431649</v>
      </c>
      <c r="S97" s="10">
        <f>(N97+O97+P97)/3</f>
        <v>33.048096319006071</v>
      </c>
      <c r="T97" s="11">
        <f>(N97+O97+Q97)/3</f>
        <v>30.657107143621101</v>
      </c>
      <c r="U97" s="26">
        <f>(N97*2+O97*2+P97+Q97)/6</f>
        <v>31.852601731313584</v>
      </c>
    </row>
    <row r="98" spans="1:21">
      <c r="A98" s="40" t="s">
        <v>294</v>
      </c>
      <c r="B98" s="36" t="s">
        <v>293</v>
      </c>
      <c r="C98" s="55">
        <v>2022</v>
      </c>
      <c r="D98" s="58"/>
      <c r="E98" s="59">
        <v>5377274805</v>
      </c>
      <c r="F98" s="59"/>
      <c r="G98" s="59">
        <v>18406500000</v>
      </c>
      <c r="H98" s="5" cm="1">
        <f t="array" aca="1" ref="H98" ca="1">G98/INDIRECT("EUR!$B$61")</f>
        <v>46960721.446900383</v>
      </c>
      <c r="I98" s="10">
        <v>1800</v>
      </c>
      <c r="J98" s="12">
        <v>35870</v>
      </c>
      <c r="K98" s="13">
        <v>14.98</v>
      </c>
      <c r="N98" s="32">
        <f>LOG((D98+E98)/(F98+E98)+1,V$3)</f>
        <v>63.595763119571409</v>
      </c>
      <c r="O98" s="15">
        <f ca="1">LOG(I98*H98/J98^2,W$3)</f>
        <v>27.359249437643058</v>
      </c>
      <c r="P98" s="10">
        <f>LOG(K98/J98+1,X$3)</f>
        <v>7.828541283741048</v>
      </c>
      <c r="R98" s="15">
        <f ca="1">(N98+O98)/2</f>
        <v>45.477506278607237</v>
      </c>
      <c r="S98" s="10">
        <f ca="1">(N98+O98+P98)/3</f>
        <v>32.927851280318507</v>
      </c>
      <c r="T98" s="11">
        <f ca="1">(N98+O98+Q98)/3</f>
        <v>30.318337519071491</v>
      </c>
      <c r="U98" s="26">
        <f ca="1">(N98*2+O98*2+P98+Q98)/6</f>
        <v>31.623094399695002</v>
      </c>
    </row>
    <row r="99" spans="1:21">
      <c r="A99" s="40" t="s">
        <v>14</v>
      </c>
      <c r="B99" s="36" t="s">
        <v>282</v>
      </c>
      <c r="C99" s="55">
        <v>2022</v>
      </c>
      <c r="D99" s="23">
        <v>1422000</v>
      </c>
      <c r="E99" s="8">
        <v>171231415.30000001</v>
      </c>
      <c r="F99" s="8">
        <v>37795692.32</v>
      </c>
      <c r="G99" s="8">
        <v>237228536.25</v>
      </c>
      <c r="H99" s="5">
        <f>G99</f>
        <v>237228536.25</v>
      </c>
      <c r="I99" s="10">
        <v>960</v>
      </c>
      <c r="J99" s="12">
        <v>32000</v>
      </c>
      <c r="K99" s="13">
        <v>14.41</v>
      </c>
      <c r="N99" s="32">
        <f>LOG((D99+E99)/(F99+E99)+1,V$3)</f>
        <v>55.244082474772284</v>
      </c>
      <c r="O99" s="15">
        <f>LOG(I99*H99/J99^2,W$3)</f>
        <v>35.331151015301536</v>
      </c>
      <c r="P99" s="10">
        <f>LOG(K99/J99+1,X$3)</f>
        <v>8.4412607396703354</v>
      </c>
      <c r="R99" s="15">
        <f>(N99+O99)/2</f>
        <v>45.287616745036914</v>
      </c>
      <c r="S99" s="10">
        <f>(N99+O99+P99)/3</f>
        <v>33.005498076581389</v>
      </c>
      <c r="T99" s="11">
        <f>(N99+O99+Q99)/3</f>
        <v>30.191744496691275</v>
      </c>
      <c r="U99" s="26">
        <f>(N99*2+O99*2+P99+Q99)/6</f>
        <v>31.59862128663633</v>
      </c>
    </row>
    <row r="100" spans="1:21">
      <c r="A100" s="40" t="s">
        <v>14</v>
      </c>
      <c r="B100" s="36" t="s">
        <v>271</v>
      </c>
      <c r="C100" s="55">
        <v>2022</v>
      </c>
      <c r="D100" s="23">
        <v>51422.97</v>
      </c>
      <c r="E100" s="8">
        <v>417456877.80000001</v>
      </c>
      <c r="F100" s="8">
        <v>92035021.359999999</v>
      </c>
      <c r="G100" s="8">
        <v>596878424.63999999</v>
      </c>
      <c r="H100" s="5">
        <f>G100</f>
        <v>596878424.63999999</v>
      </c>
      <c r="I100" s="10">
        <v>2377</v>
      </c>
      <c r="J100" s="12">
        <v>81000</v>
      </c>
      <c r="K100" s="13">
        <v>33.51</v>
      </c>
      <c r="N100" s="32">
        <f>LOG((D100+E100)/(F100+E100)+1,V$3)</f>
        <v>54.915605523931468</v>
      </c>
      <c r="O100" s="15">
        <f>LOG(I100*H100/J100^2,W$3)</f>
        <v>35.147608728163917</v>
      </c>
      <c r="P100" s="10">
        <f>LOG(K100/J100+1,X$3)</f>
        <v>7.7551583217890041</v>
      </c>
      <c r="R100" s="15">
        <f>(N100+O100)/2</f>
        <v>45.031607126047689</v>
      </c>
      <c r="S100" s="10">
        <f>(N100+O100+P100)/3</f>
        <v>32.606124191294789</v>
      </c>
      <c r="T100" s="11">
        <f>(N100+O100+Q100)/3</f>
        <v>30.021071417365125</v>
      </c>
      <c r="U100" s="26">
        <f>(N100*2+O100*2+P100+Q100)/6</f>
        <v>31.313597804329959</v>
      </c>
    </row>
    <row r="101" spans="1:21">
      <c r="A101" s="70" t="s">
        <v>15</v>
      </c>
      <c r="B101" s="69" t="s">
        <v>92</v>
      </c>
      <c r="C101" s="55">
        <v>2023</v>
      </c>
      <c r="D101" s="22">
        <v>655000</v>
      </c>
      <c r="E101" s="7">
        <v>22578000</v>
      </c>
      <c r="F101" s="7">
        <v>136722000</v>
      </c>
      <c r="G101" s="7">
        <v>216104000</v>
      </c>
      <c r="H101" s="5" cm="1">
        <f t="array" aca="1" ref="H101" ca="1">G101/INDIRECT("EUR!$B$48")</f>
        <v>252060712.73192129</v>
      </c>
      <c r="I101" s="10">
        <v>880</v>
      </c>
      <c r="J101" s="12">
        <v>12480</v>
      </c>
      <c r="K101" s="13">
        <v>8.6999999999999993</v>
      </c>
      <c r="L101" s="14">
        <v>1.8</v>
      </c>
      <c r="M101" s="11">
        <v>28</v>
      </c>
      <c r="N101" s="32">
        <f>LOG((D101+E101)/(F101+E101)+1,V$3)</f>
        <v>12.490910255688396</v>
      </c>
      <c r="O101" s="15">
        <f ca="1">LOG(I101*H101/J101^2,W$3)</f>
        <v>47.470088057483622</v>
      </c>
      <c r="P101" s="10">
        <f>LOG(K101/J101+1,X$3)</f>
        <v>13.066052927911596</v>
      </c>
      <c r="Q101" s="26">
        <f>LOG(L101*M101/J101+1,Y$3)</f>
        <v>54.295033414113746</v>
      </c>
      <c r="R101" s="15">
        <f ca="1">(N101+O101)/2</f>
        <v>29.98049915658601</v>
      </c>
      <c r="S101" s="10">
        <f ca="1">(N101+O101+P101)/3</f>
        <v>24.342350413694536</v>
      </c>
      <c r="T101" s="11">
        <f ca="1">(N101+O101+Q101)/3</f>
        <v>38.085343909095258</v>
      </c>
      <c r="U101" s="26">
        <f ca="1">(N101*2+O101*2+P101+Q101)/6</f>
        <v>31.213847161394899</v>
      </c>
    </row>
    <row r="102" spans="1:21">
      <c r="A102" s="70" t="s">
        <v>14</v>
      </c>
      <c r="B102" s="69" t="s">
        <v>97</v>
      </c>
      <c r="C102" s="55">
        <v>2021</v>
      </c>
      <c r="D102" s="23"/>
      <c r="E102" s="8">
        <v>174402468</v>
      </c>
      <c r="F102" s="8">
        <v>32620403</v>
      </c>
      <c r="G102" s="8">
        <v>296151444</v>
      </c>
      <c r="H102" s="5">
        <f>G102</f>
        <v>296151444</v>
      </c>
      <c r="I102" s="10">
        <v>1217</v>
      </c>
      <c r="J102" s="12">
        <v>39700</v>
      </c>
      <c r="K102" s="13">
        <v>8.24</v>
      </c>
      <c r="N102" s="32">
        <f>LOG((D102+E102)/(F102+E102)+1,V$3)</f>
        <v>56.066694380518065</v>
      </c>
      <c r="O102" s="15">
        <f>LOG(I102*H102/J102^2,W$3)</f>
        <v>35.513068087210591</v>
      </c>
      <c r="P102" s="10">
        <f>LOG(K102/J102+1,X$3)</f>
        <v>3.8911925075375047</v>
      </c>
      <c r="R102" s="15">
        <f>(N102+O102)/2</f>
        <v>45.789881233864328</v>
      </c>
      <c r="S102" s="10">
        <f>(N102+O102+P102)/3</f>
        <v>31.823651658422055</v>
      </c>
      <c r="T102" s="11">
        <f>(N102+O102+Q102)/3</f>
        <v>30.526587489242885</v>
      </c>
      <c r="U102" s="26">
        <f>(N102*2+O102*2+P102+Q102)/6</f>
        <v>31.175119573832472</v>
      </c>
    </row>
    <row r="103" spans="1:21">
      <c r="A103" s="70" t="s">
        <v>15</v>
      </c>
      <c r="B103" s="69" t="s">
        <v>9</v>
      </c>
      <c r="C103" s="19">
        <v>2023</v>
      </c>
      <c r="D103" s="22">
        <v>15058000</v>
      </c>
      <c r="E103" s="7">
        <v>107002000</v>
      </c>
      <c r="F103" s="7">
        <v>507211000</v>
      </c>
      <c r="G103" s="7">
        <v>985279000</v>
      </c>
      <c r="H103" s="5" cm="1">
        <f t="array" aca="1" ref="H103" ca="1">G103/INDIRECT("EUR!$B$48")</f>
        <v>1149215780.2715113</v>
      </c>
      <c r="I103" s="10">
        <v>3530</v>
      </c>
      <c r="J103" s="12">
        <v>37190</v>
      </c>
      <c r="K103" s="13">
        <v>74.2</v>
      </c>
      <c r="L103" s="14">
        <v>1.5</v>
      </c>
      <c r="M103" s="11">
        <v>18</v>
      </c>
      <c r="N103" s="32">
        <f>LOG((D103+E103)/(F103+E103)+1,V$3)</f>
        <v>16.630403313109881</v>
      </c>
      <c r="O103" s="15">
        <f ca="1">LOG(I103*H103/J103^2,W$3)</f>
        <v>52.193153807681334</v>
      </c>
      <c r="P103" s="10">
        <f>LOG(K103/J103+1,X$3)</f>
        <v>37.371103479597203</v>
      </c>
      <c r="Q103" s="26">
        <f>LOG(L103*M103/J103+1,Y$3)</f>
        <v>9.7768647330418403</v>
      </c>
      <c r="R103" s="15">
        <f ca="1">(N103+O103)/2</f>
        <v>34.411778560395604</v>
      </c>
      <c r="S103" s="10">
        <f ca="1">(N103+O103+P103)/3</f>
        <v>35.398220200129465</v>
      </c>
      <c r="T103" s="11">
        <f ca="1">(N103+O103+Q103)/3</f>
        <v>26.200140617944346</v>
      </c>
      <c r="U103" s="26">
        <f ca="1">(N103*2+O103*2+P103+Q103)/6</f>
        <v>30.799180409036907</v>
      </c>
    </row>
    <row r="104" spans="1:21">
      <c r="A104" s="40" t="s">
        <v>14</v>
      </c>
      <c r="B104" s="36" t="s">
        <v>288</v>
      </c>
      <c r="C104" s="61">
        <v>2021</v>
      </c>
      <c r="D104" s="23"/>
      <c r="E104" s="8">
        <v>147784124.19999999</v>
      </c>
      <c r="F104" s="8">
        <v>29747686.010000002</v>
      </c>
      <c r="G104" s="8">
        <v>201622056.19999999</v>
      </c>
      <c r="H104" s="5">
        <f>G104</f>
        <v>201622056.19999999</v>
      </c>
      <c r="I104" s="10">
        <v>893</v>
      </c>
      <c r="J104" s="12">
        <v>32549</v>
      </c>
      <c r="K104" s="13">
        <v>10.27</v>
      </c>
      <c r="N104" s="32">
        <f>LOG((D104+E104)/(F104+E104)+1,V$3)</f>
        <v>55.567684479304347</v>
      </c>
      <c r="O104" s="15">
        <f>LOG(I104*H104/J104^2,W$3)</f>
        <v>33.572615172340669</v>
      </c>
      <c r="P104" s="10">
        <f>LOG(K104/J104+1,X$3)</f>
        <v>5.9150083986028514</v>
      </c>
      <c r="R104" s="15">
        <f>(N104+O104)/2</f>
        <v>44.570149825822512</v>
      </c>
      <c r="S104" s="10">
        <f>(N104+O104+P104)/3</f>
        <v>31.685102683415959</v>
      </c>
      <c r="T104" s="11">
        <f>(N104+O104+Q104)/3</f>
        <v>29.713433217215009</v>
      </c>
      <c r="U104" s="26">
        <f>(N104*2+O104*2+P104+Q104)/6</f>
        <v>30.699267950315484</v>
      </c>
    </row>
    <row r="105" spans="1:21">
      <c r="A105" s="70" t="s">
        <v>15</v>
      </c>
      <c r="B105" s="69" t="s">
        <v>10</v>
      </c>
      <c r="C105" s="61">
        <v>2023</v>
      </c>
      <c r="D105" s="22">
        <v>3189000</v>
      </c>
      <c r="E105" s="7">
        <v>59459000</v>
      </c>
      <c r="F105" s="7">
        <v>256284000</v>
      </c>
      <c r="G105" s="7">
        <v>518675000</v>
      </c>
      <c r="H105" s="5" cm="1">
        <f t="array" aca="1" ref="H105" ca="1">G105/INDIRECT("EUR!$B$48")</f>
        <v>604975336.76484132</v>
      </c>
      <c r="I105" s="10">
        <v>2160</v>
      </c>
      <c r="J105" s="12">
        <v>23420</v>
      </c>
      <c r="K105" s="13">
        <v>35.11</v>
      </c>
      <c r="L105" s="14">
        <v>1.5</v>
      </c>
      <c r="M105" s="11">
        <v>23</v>
      </c>
      <c r="N105" s="32">
        <f>LOG((D105+E105)/(F105+E105)+1,V$3)</f>
        <v>16.606572411882254</v>
      </c>
      <c r="O105" s="15">
        <f ca="1">LOG(I105*H105/J105^2,W$3)</f>
        <v>50.833785554248443</v>
      </c>
      <c r="P105" s="10">
        <f>LOG(K105/J105+1,X$3)</f>
        <v>28.087280083451443</v>
      </c>
      <c r="Q105" s="26">
        <f>LOG(L105*M105/J105+1,Y$3)</f>
        <v>19.830430538826921</v>
      </c>
      <c r="R105" s="15">
        <f ca="1">(N105+O105)/2</f>
        <v>33.720178983065352</v>
      </c>
      <c r="S105" s="10">
        <f ca="1">(N105+O105+P105)/3</f>
        <v>31.842546016527383</v>
      </c>
      <c r="T105" s="11">
        <f ca="1">(N105+O105+Q105)/3</f>
        <v>29.090262834985875</v>
      </c>
      <c r="U105" s="26">
        <f ca="1">(N105*2+O105*2+P105+Q105)/6</f>
        <v>30.466404425756632</v>
      </c>
    </row>
    <row r="106" spans="1:21">
      <c r="A106" s="40" t="s">
        <v>313</v>
      </c>
      <c r="B106" s="36" t="s">
        <v>312</v>
      </c>
      <c r="C106" s="19">
        <v>2022</v>
      </c>
      <c r="D106" s="23"/>
      <c r="E106" s="8">
        <v>34000000</v>
      </c>
      <c r="F106" s="8">
        <v>16000000</v>
      </c>
      <c r="G106" s="8">
        <v>114000000</v>
      </c>
      <c r="H106" s="5">
        <f>G106</f>
        <v>114000000</v>
      </c>
      <c r="I106" s="10">
        <v>1432</v>
      </c>
      <c r="J106" s="12">
        <v>15250</v>
      </c>
      <c r="K106" s="13">
        <v>1.54</v>
      </c>
      <c r="N106" s="32">
        <f>LOG((D106+E106)/(F106+E106)+1,V$3)</f>
        <v>47.598963278306996</v>
      </c>
      <c r="O106" s="15">
        <f>LOG(I106*H106/J106^2,W$3)</f>
        <v>42.845088531047395</v>
      </c>
      <c r="P106" s="10">
        <f>LOG(K106/J106+1,X$3)</f>
        <v>1.8933025870268119</v>
      </c>
      <c r="R106" s="15">
        <f>(N106+O106)/2</f>
        <v>45.222025904677196</v>
      </c>
      <c r="S106" s="10">
        <f>(N106+O106+P106)/3</f>
        <v>30.779118132127067</v>
      </c>
      <c r="T106" s="11">
        <f>(N106+O106+Q106)/3</f>
        <v>30.148017269784798</v>
      </c>
      <c r="U106" s="26">
        <f>(N106*2+O106*2+P106+Q106)/6</f>
        <v>30.463567700955934</v>
      </c>
    </row>
    <row r="107" spans="1:21">
      <c r="A107" s="65" t="s">
        <v>15</v>
      </c>
      <c r="B107" s="64" t="s">
        <v>12</v>
      </c>
      <c r="C107" s="66">
        <v>2023</v>
      </c>
      <c r="D107" s="22">
        <v>3954000</v>
      </c>
      <c r="E107" s="7">
        <v>50464000</v>
      </c>
      <c r="F107" s="7">
        <v>199319000</v>
      </c>
      <c r="G107" s="7">
        <v>381775000</v>
      </c>
      <c r="H107" s="5" cm="1">
        <f t="array" aca="1" ref="H107" ca="1">G107/INDIRECT("EUR!$B$48")</f>
        <v>445297072.72067732</v>
      </c>
      <c r="I107" s="10">
        <v>1495</v>
      </c>
      <c r="J107" s="12">
        <v>17770</v>
      </c>
      <c r="K107" s="13">
        <v>18.32</v>
      </c>
      <c r="L107" s="14">
        <v>1.4</v>
      </c>
      <c r="M107" s="11">
        <v>25</v>
      </c>
      <c r="N107" s="32">
        <f>LOG((D107+E107)/(F107+E107)+1,V$3)</f>
        <v>18.083430049284903</v>
      </c>
      <c r="O107" s="15">
        <f ca="1">LOG(I107*H107/J107^2,W$3)</f>
        <v>50.034456488970001</v>
      </c>
      <c r="P107" s="10">
        <f>LOG(K107/J107+1,X$3)</f>
        <v>19.319921079138897</v>
      </c>
      <c r="Q107" s="26">
        <f>LOG(L107*M107/J107+1,Y$3)</f>
        <v>26.507751692196006</v>
      </c>
      <c r="R107" s="15">
        <f ca="1">(N107+O107)/2</f>
        <v>34.058943269127454</v>
      </c>
      <c r="S107" s="10">
        <f ca="1">(N107+O107+P107)/3</f>
        <v>29.145935872464602</v>
      </c>
      <c r="T107" s="11">
        <f ca="1">(N107+O107+Q107)/3</f>
        <v>31.541879410150305</v>
      </c>
      <c r="U107" s="26">
        <f ca="1">(N107*2+O107*2+P107+Q107)/6</f>
        <v>30.343907641307453</v>
      </c>
    </row>
    <row r="108" spans="1:21">
      <c r="A108" s="70" t="s">
        <v>15</v>
      </c>
      <c r="B108" s="69" t="s">
        <v>8</v>
      </c>
      <c r="C108" s="19">
        <v>2023</v>
      </c>
      <c r="D108" s="22">
        <v>1500000</v>
      </c>
      <c r="E108" s="7">
        <v>46700000</v>
      </c>
      <c r="F108" s="7">
        <v>205900000</v>
      </c>
      <c r="G108" s="7">
        <v>363000000</v>
      </c>
      <c r="H108" s="5" cm="1">
        <f t="array" aca="1" ref="H108" ca="1">G108/INDIRECT("EUR!$B$48")</f>
        <v>423398172.73945618</v>
      </c>
      <c r="I108" s="10">
        <v>1290</v>
      </c>
      <c r="J108" s="12">
        <v>18890</v>
      </c>
      <c r="K108" s="13">
        <v>34.130000000000003</v>
      </c>
      <c r="L108" s="14">
        <v>1.6</v>
      </c>
      <c r="M108" s="11">
        <v>16</v>
      </c>
      <c r="N108" s="32">
        <f>LOG((D108+E108)/(F108+E108)+1,V$3)</f>
        <v>16.022947932090958</v>
      </c>
      <c r="O108" s="15">
        <f ca="1">LOG(I108*H108/J108^2,W$3)</f>
        <v>47.941485223528176</v>
      </c>
      <c r="P108" s="10">
        <f>LOG(K108/J108+1,X$3)</f>
        <v>33.845689624558581</v>
      </c>
      <c r="Q108" s="26">
        <f>LOG(L108*M108/J108+1,Y$3)</f>
        <v>18.244565069656872</v>
      </c>
      <c r="R108" s="15">
        <f ca="1">(N108+O108)/2</f>
        <v>31.982216577809567</v>
      </c>
      <c r="S108" s="10">
        <f ca="1">(N108+O108+P108)/3</f>
        <v>32.60337426005924</v>
      </c>
      <c r="T108" s="11">
        <f ca="1">(N108+O108+Q108)/3</f>
        <v>27.402999408425334</v>
      </c>
      <c r="U108" s="26">
        <f ca="1">(N108*2+O108*2+P108+Q108)/6</f>
        <v>30.003186834242285</v>
      </c>
    </row>
    <row r="109" spans="1:21">
      <c r="A109" s="70" t="s">
        <v>15</v>
      </c>
      <c r="B109" s="69" t="s">
        <v>6</v>
      </c>
      <c r="C109" s="19">
        <v>2023</v>
      </c>
      <c r="D109" s="22">
        <v>1397000</v>
      </c>
      <c r="E109" s="7">
        <v>90199000</v>
      </c>
      <c r="F109" s="7">
        <v>310617000</v>
      </c>
      <c r="G109" s="7">
        <v>636381000</v>
      </c>
      <c r="H109" s="5" cm="1">
        <f t="array" aca="1" ref="H109" ca="1">G109/INDIRECT("EUR!$B$48")</f>
        <v>742265985.03060007</v>
      </c>
      <c r="I109" s="10">
        <v>2940</v>
      </c>
      <c r="J109" s="12">
        <v>33985</v>
      </c>
      <c r="K109" s="13">
        <v>41.21</v>
      </c>
      <c r="L109" s="14">
        <v>1.7</v>
      </c>
      <c r="M109" s="11">
        <v>26</v>
      </c>
      <c r="N109" s="32">
        <f>LOG((D109+E109)/(F109+E109)+1,V$3)</f>
        <v>18.883224144172804</v>
      </c>
      <c r="O109" s="15">
        <f ca="1">LOG(I109*H109/J109^2,W$3)</f>
        <v>49.318183497286775</v>
      </c>
      <c r="P109" s="10">
        <f>LOG(K109/J109+1,X$3)</f>
        <v>22.721826554777358</v>
      </c>
      <c r="Q109" s="26">
        <f>LOG(L109*M109/J109+1,Y$3)</f>
        <v>17.509443950781222</v>
      </c>
      <c r="R109" s="15">
        <f ca="1">(N109+O109)/2</f>
        <v>34.100703820729791</v>
      </c>
      <c r="S109" s="10">
        <f ca="1">(N109+O109+P109)/3</f>
        <v>30.307744732078977</v>
      </c>
      <c r="T109" s="11">
        <f ca="1">(N109+O109+Q109)/3</f>
        <v>28.570283864080267</v>
      </c>
      <c r="U109" s="26">
        <f ca="1">(N109*2+O109*2+P109+Q109)/6</f>
        <v>29.439014298079623</v>
      </c>
    </row>
    <row r="110" spans="1:21">
      <c r="A110" s="65" t="s">
        <v>15</v>
      </c>
      <c r="B110" s="64" t="s">
        <v>95</v>
      </c>
      <c r="C110" s="19">
        <v>2022</v>
      </c>
      <c r="D110" s="22">
        <v>4300000</v>
      </c>
      <c r="E110" s="7">
        <v>108500000</v>
      </c>
      <c r="F110" s="7">
        <v>433700000</v>
      </c>
      <c r="G110" s="7">
        <v>801800000</v>
      </c>
      <c r="H110" s="5" cm="1">
        <f t="array" aca="1" ref="H110" ca="1">G110/INDIRECT("EUR!$B$48")</f>
        <v>935208415.70935524</v>
      </c>
      <c r="I110" s="10">
        <v>3320</v>
      </c>
      <c r="J110" s="12">
        <v>37260</v>
      </c>
      <c r="K110" s="13">
        <v>57.68</v>
      </c>
      <c r="L110" s="14">
        <v>1.4</v>
      </c>
      <c r="M110" s="11">
        <v>22</v>
      </c>
      <c r="N110" s="32">
        <f>LOG((D110+E110)/(F110+E110)+1,V$3)</f>
        <v>17.340643595664424</v>
      </c>
      <c r="O110" s="15">
        <f ca="1">LOG(I110*H110/J110^2,W$3)</f>
        <v>50.420481327161106</v>
      </c>
      <c r="P110" s="10">
        <f>LOG(K110/J110+1,X$3)</f>
        <v>29.002640779225963</v>
      </c>
      <c r="Q110" s="26">
        <f>LOG(L110*M110/J110+1,Y$3)</f>
        <v>11.13135545081772</v>
      </c>
      <c r="R110" s="15">
        <f ca="1">(N110+O110)/2</f>
        <v>33.880562461412765</v>
      </c>
      <c r="S110" s="10">
        <f ca="1">(N110+O110+P110)/3</f>
        <v>32.254588567350503</v>
      </c>
      <c r="T110" s="11">
        <f ca="1">(N110+O110+Q110)/3</f>
        <v>26.297493457881085</v>
      </c>
      <c r="U110" s="26">
        <f ca="1">(N110*2+O110*2+P110+Q110)/6</f>
        <v>29.276041012615792</v>
      </c>
    </row>
    <row r="111" spans="1:21">
      <c r="A111" s="40" t="s">
        <v>298</v>
      </c>
      <c r="B111" s="36" t="s">
        <v>297</v>
      </c>
      <c r="C111" s="19">
        <v>2023</v>
      </c>
      <c r="D111" s="23"/>
      <c r="E111" s="8">
        <v>9994324.3000000007</v>
      </c>
      <c r="F111" s="8"/>
      <c r="G111" s="8">
        <v>21431000.629999999</v>
      </c>
      <c r="H111" s="5">
        <f>G111</f>
        <v>21431000.629999999</v>
      </c>
      <c r="I111" s="10">
        <v>7900</v>
      </c>
      <c r="J111" s="12">
        <v>72480</v>
      </c>
      <c r="K111" s="13">
        <v>10.83</v>
      </c>
      <c r="N111" s="32">
        <f>LOG((D111+E111)/(F111+E111)+1,V$3)</f>
        <v>63.595763119571409</v>
      </c>
      <c r="O111" s="15">
        <f>LOG(I111*H111/J111^2,W$3)</f>
        <v>22.703228043785153</v>
      </c>
      <c r="P111" s="10">
        <f>LOG(K111/J111+1,X$3)</f>
        <v>2.8013598910632562</v>
      </c>
      <c r="R111" s="15">
        <f>(N111+O111)/2</f>
        <v>43.149495581678281</v>
      </c>
      <c r="S111" s="10">
        <f>(N111+O111+P111)/3</f>
        <v>29.700117018139938</v>
      </c>
      <c r="T111" s="11">
        <f>(N111+O111+Q111)/3</f>
        <v>28.766330387785519</v>
      </c>
      <c r="U111" s="26">
        <f>(N111*2+O111*2+P111+Q111)/6</f>
        <v>29.233223702962729</v>
      </c>
    </row>
    <row r="112" spans="1:21">
      <c r="A112" s="70" t="s">
        <v>14</v>
      </c>
      <c r="B112" s="69" t="s">
        <v>16</v>
      </c>
      <c r="C112" s="19">
        <v>2023</v>
      </c>
      <c r="D112" s="23">
        <v>5500000</v>
      </c>
      <c r="E112" s="8">
        <v>12600000</v>
      </c>
      <c r="F112" s="8">
        <v>219892056</v>
      </c>
      <c r="G112" s="8">
        <v>291098453</v>
      </c>
      <c r="H112" s="5">
        <f>G112</f>
        <v>291098453</v>
      </c>
      <c r="I112" s="10">
        <v>689</v>
      </c>
      <c r="J112" s="12">
        <v>15107</v>
      </c>
      <c r="K112" s="13">
        <v>1.68</v>
      </c>
      <c r="L112" s="14">
        <v>1.4</v>
      </c>
      <c r="M112" s="11">
        <v>10</v>
      </c>
      <c r="N112" s="32">
        <f>LOG((D112+E112)/(F112+E112)+1,V$3)</f>
        <v>6.878470606320203</v>
      </c>
      <c r="O112" s="15">
        <f>LOG(I112*H112/J112^2,W$3)</f>
        <v>44.314164901362041</v>
      </c>
      <c r="P112" s="10">
        <f>LOG(K112/J112+1,X$3)</f>
        <v>2.0849612314740447</v>
      </c>
      <c r="Q112" s="26">
        <f>LOG(L112*M112/J112+1,Y$3)</f>
        <v>12.478669175840365</v>
      </c>
      <c r="R112" s="15">
        <f>(N112+O112)/2</f>
        <v>25.59631775384112</v>
      </c>
      <c r="S112" s="10">
        <f>(N112+O112+P112)/3</f>
        <v>17.759198913052096</v>
      </c>
      <c r="T112" s="11">
        <f>(N112+O112+Q112)/3</f>
        <v>21.223768227840868</v>
      </c>
      <c r="U112" s="26">
        <f>(N112*2+O112*2+P112+Q112)/6</f>
        <v>19.49148357044648</v>
      </c>
    </row>
    <row r="113" spans="1:21">
      <c r="A113" s="70" t="s">
        <v>15</v>
      </c>
      <c r="B113" s="69" t="s">
        <v>96</v>
      </c>
      <c r="C113" s="19">
        <v>2022</v>
      </c>
      <c r="D113" s="22">
        <v>5800000</v>
      </c>
      <c r="E113" s="7">
        <v>113800000</v>
      </c>
      <c r="F113" s="7">
        <v>432100000</v>
      </c>
      <c r="G113" s="7">
        <v>554000000</v>
      </c>
      <c r="H113" s="5" cm="1">
        <f t="array" aca="1" ref="H113" ca="1">G113/INDIRECT("EUR!$B$48")</f>
        <v>646177927.54175949</v>
      </c>
      <c r="I113" s="10">
        <v>3255</v>
      </c>
      <c r="J113" s="12">
        <v>151840</v>
      </c>
      <c r="K113" s="13">
        <v>4.3600000000000003</v>
      </c>
      <c r="L113" s="14">
        <v>1.4</v>
      </c>
      <c r="M113" s="11">
        <v>16</v>
      </c>
      <c r="N113" s="32">
        <f>LOG((D113+E113)/(F113+E113)+1,V$3)</f>
        <v>18.175794322991276</v>
      </c>
      <c r="O113" s="15">
        <f ca="1">LOG(I113*H113/J113^2,W$3)</f>
        <v>29.505580190542489</v>
      </c>
      <c r="P113" s="10">
        <f>LOG(K113/J113+1,X$3)</f>
        <v>0.53837531336512445</v>
      </c>
      <c r="Q113" s="26">
        <f>LOG(L113*M113/J113+1,Y$3)</f>
        <v>1.9872358496230897</v>
      </c>
      <c r="R113" s="15">
        <f ca="1">(N113+O113)/2</f>
        <v>23.840687256766884</v>
      </c>
      <c r="S113" s="10">
        <f ca="1">(N113+O113+P113)/3</f>
        <v>16.073249942299629</v>
      </c>
      <c r="T113" s="11">
        <f ca="1">(N113+O113+Q113)/3</f>
        <v>16.556203454385621</v>
      </c>
      <c r="U113" s="26">
        <f ca="1">(N113*2+O113*2+P113+Q113)/6</f>
        <v>16.314726698342625</v>
      </c>
    </row>
  </sheetData>
  <scenarios current="0">
    <scenario name="0" count="1" user="Anto" comment="创建者 Anto 日期 4/4/2024">
      <inputCells r="W3" val="1.17542306466173" numFmtId="185"/>
    </scenario>
  </scenarios>
  <sortState xmlns:xlrd2="http://schemas.microsoft.com/office/spreadsheetml/2017/richdata2" ref="A1:U79">
    <sortCondition descending="1" ref="U1:U79"/>
  </sortState>
  <mergeCells count="3">
    <mergeCell ref="V2:Y2"/>
    <mergeCell ref="V4:Y4"/>
    <mergeCell ref="V6:Y6"/>
  </mergeCells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6EA9-6100-4B2B-A460-4AE93F42605B}">
  <dimension ref="A1:B163"/>
  <sheetViews>
    <sheetView topLeftCell="A28" workbookViewId="0">
      <selection activeCell="B30" sqref="B30"/>
    </sheetView>
  </sheetViews>
  <sheetFormatPr defaultRowHeight="14.15"/>
  <cols>
    <col min="1" max="1" width="8.28515625" bestFit="1" customWidth="1"/>
    <col min="2" max="2" width="12.28515625" bestFit="1" customWidth="1"/>
  </cols>
  <sheetData>
    <row r="1" spans="1:2">
      <c r="A1" t="s">
        <v>100</v>
      </c>
      <c r="B1" t="s">
        <v>101</v>
      </c>
    </row>
    <row r="2" spans="1:2">
      <c r="A2" t="s">
        <v>103</v>
      </c>
      <c r="B2" s="17">
        <v>1</v>
      </c>
    </row>
    <row r="3" spans="1:2">
      <c r="A3" t="s">
        <v>104</v>
      </c>
      <c r="B3" s="17">
        <v>3.9831379999999998</v>
      </c>
    </row>
    <row r="4" spans="1:2">
      <c r="A4" t="s">
        <v>105</v>
      </c>
      <c r="B4" s="17">
        <v>76.715892999999994</v>
      </c>
    </row>
    <row r="5" spans="1:2">
      <c r="A5" t="s">
        <v>106</v>
      </c>
      <c r="B5" s="17">
        <v>102.55709899999999</v>
      </c>
    </row>
    <row r="6" spans="1:2">
      <c r="A6" t="s">
        <v>107</v>
      </c>
      <c r="B6" s="17">
        <v>421.98076300000002</v>
      </c>
    </row>
    <row r="7" spans="1:2">
      <c r="A7" t="s">
        <v>108</v>
      </c>
      <c r="B7" s="17">
        <v>1.9414070000000001</v>
      </c>
    </row>
    <row r="8" spans="1:2">
      <c r="A8" t="s">
        <v>109</v>
      </c>
      <c r="B8" s="17">
        <v>917.142336</v>
      </c>
    </row>
    <row r="9" spans="1:2">
      <c r="A9" t="s">
        <v>110</v>
      </c>
      <c r="B9" s="17">
        <v>934.64097200000003</v>
      </c>
    </row>
    <row r="10" spans="1:2">
      <c r="A10" t="s">
        <v>111</v>
      </c>
      <c r="B10" s="17">
        <v>1.644609</v>
      </c>
    </row>
    <row r="11" spans="1:2">
      <c r="A11" t="s">
        <v>112</v>
      </c>
      <c r="B11" s="17">
        <v>1.9414070000000001</v>
      </c>
    </row>
    <row r="12" spans="1:2">
      <c r="A12" t="s">
        <v>113</v>
      </c>
      <c r="B12" s="17">
        <v>1.8437920000000001</v>
      </c>
    </row>
    <row r="13" spans="1:2">
      <c r="A13" t="s">
        <v>114</v>
      </c>
      <c r="B13" s="17">
        <v>1.95583</v>
      </c>
    </row>
    <row r="14" spans="1:2">
      <c r="A14" t="s">
        <v>115</v>
      </c>
      <c r="B14" s="17">
        <v>2.1691699999999998</v>
      </c>
    </row>
    <row r="15" spans="1:2">
      <c r="A15" t="s">
        <v>116</v>
      </c>
      <c r="B15" s="17">
        <v>119.000201</v>
      </c>
    </row>
    <row r="16" spans="1:2">
      <c r="A16" t="s">
        <v>117</v>
      </c>
      <c r="B16" s="17">
        <v>1.95583</v>
      </c>
    </row>
    <row r="17" spans="1:2">
      <c r="A17" t="s">
        <v>118</v>
      </c>
      <c r="B17" s="17">
        <v>0.407804</v>
      </c>
    </row>
    <row r="18" spans="1:2">
      <c r="A18" t="s">
        <v>119</v>
      </c>
      <c r="B18" s="17">
        <v>3089.9566639999998</v>
      </c>
    </row>
    <row r="19" spans="1:2">
      <c r="A19" t="s">
        <v>120</v>
      </c>
      <c r="B19" s="17">
        <v>1.0845849999999999</v>
      </c>
    </row>
    <row r="20" spans="1:2">
      <c r="A20" t="s">
        <v>121</v>
      </c>
      <c r="B20" s="17">
        <v>1.4621409999999999</v>
      </c>
    </row>
    <row r="21" spans="1:2">
      <c r="A21" t="s">
        <v>122</v>
      </c>
      <c r="B21" s="17">
        <v>7.4900700000000002</v>
      </c>
    </row>
    <row r="22" spans="1:2">
      <c r="A22" t="s">
        <v>123</v>
      </c>
      <c r="B22" s="17">
        <v>5.4767989999999998</v>
      </c>
    </row>
    <row r="23" spans="1:2">
      <c r="A23" t="s">
        <v>124</v>
      </c>
      <c r="B23" s="17">
        <v>1.0845849999999999</v>
      </c>
    </row>
    <row r="24" spans="1:2">
      <c r="A24" t="s">
        <v>125</v>
      </c>
      <c r="B24" s="17">
        <v>90.493437999999998</v>
      </c>
    </row>
    <row r="25" spans="1:2">
      <c r="A25" t="s">
        <v>126</v>
      </c>
      <c r="B25" s="17">
        <v>14.860794</v>
      </c>
    </row>
    <row r="26" spans="1:2">
      <c r="A26" t="s">
        <v>127</v>
      </c>
      <c r="B26" s="17">
        <v>3.5435439999999998</v>
      </c>
    </row>
    <row r="27" spans="1:2">
      <c r="A27" t="s">
        <v>128</v>
      </c>
      <c r="B27" s="17">
        <v>2.1691699999999998</v>
      </c>
    </row>
    <row r="28" spans="1:2">
      <c r="A28" t="s">
        <v>129</v>
      </c>
      <c r="B28" s="17">
        <v>1.4668950000000001</v>
      </c>
    </row>
    <row r="29" spans="1:2">
      <c r="A29" t="s">
        <v>130</v>
      </c>
      <c r="B29" s="17">
        <v>2983.8558560000001</v>
      </c>
    </row>
    <row r="30" spans="1:2">
      <c r="A30" t="s">
        <v>131</v>
      </c>
      <c r="B30" s="17">
        <v>0.97938599999999998</v>
      </c>
    </row>
    <row r="31" spans="1:2">
      <c r="A31" t="s">
        <v>132</v>
      </c>
      <c r="B31" s="17">
        <v>1038.259963</v>
      </c>
    </row>
    <row r="32" spans="1:2">
      <c r="A32" t="s">
        <v>133</v>
      </c>
      <c r="B32" s="17">
        <v>7.853815</v>
      </c>
    </row>
    <row r="33" spans="1:2">
      <c r="A33" t="s">
        <v>134</v>
      </c>
      <c r="B33" s="17">
        <v>4123.8486370000001</v>
      </c>
    </row>
    <row r="34" spans="1:2">
      <c r="A34" t="s">
        <v>135</v>
      </c>
      <c r="B34" s="17">
        <v>544.54505800000004</v>
      </c>
    </row>
    <row r="35" spans="1:2">
      <c r="A35" t="s">
        <v>136</v>
      </c>
      <c r="B35" s="17">
        <v>26.030035999999999</v>
      </c>
    </row>
    <row r="36" spans="1:2">
      <c r="A36" t="s">
        <v>137</v>
      </c>
      <c r="B36" s="17">
        <v>110.265</v>
      </c>
    </row>
    <row r="37" spans="1:2">
      <c r="A37" t="s">
        <v>138</v>
      </c>
      <c r="B37" s="17">
        <v>25.302481</v>
      </c>
    </row>
    <row r="38" spans="1:2">
      <c r="A38" t="s">
        <v>139</v>
      </c>
      <c r="B38" s="17">
        <v>192.75349900000001</v>
      </c>
    </row>
    <row r="39" spans="1:2">
      <c r="A39" t="s">
        <v>140</v>
      </c>
      <c r="B39" s="17">
        <v>7.4601620000000004</v>
      </c>
    </row>
    <row r="40" spans="1:2">
      <c r="A40" t="s">
        <v>141</v>
      </c>
      <c r="B40" s="17">
        <v>64.149823999999995</v>
      </c>
    </row>
    <row r="41" spans="1:2">
      <c r="A41" t="s">
        <v>142</v>
      </c>
      <c r="B41" s="17">
        <v>145.72650999999999</v>
      </c>
    </row>
    <row r="42" spans="1:2">
      <c r="A42" t="s">
        <v>143</v>
      </c>
      <c r="B42" s="17">
        <v>51.348382000000001</v>
      </c>
    </row>
    <row r="43" spans="1:2">
      <c r="A43" t="s">
        <v>144</v>
      </c>
      <c r="B43" s="17">
        <v>16.268771999999998</v>
      </c>
    </row>
    <row r="44" spans="1:2">
      <c r="A44" t="s">
        <v>145</v>
      </c>
      <c r="B44" s="17">
        <v>61.514729000000003</v>
      </c>
    </row>
    <row r="45" spans="1:2">
      <c r="A45" t="s">
        <v>146</v>
      </c>
      <c r="B45" s="17">
        <v>2.4309240000000001</v>
      </c>
    </row>
    <row r="46" spans="1:2">
      <c r="A46" t="s">
        <v>147</v>
      </c>
      <c r="B46" s="17">
        <v>0.85734500000000002</v>
      </c>
    </row>
    <row r="47" spans="1:2">
      <c r="A47" t="s">
        <v>148</v>
      </c>
      <c r="B47" s="17">
        <v>7.4601620000000004</v>
      </c>
    </row>
    <row r="48" spans="1:2">
      <c r="A48" t="s">
        <v>149</v>
      </c>
      <c r="B48" s="17">
        <v>0.85734900000000003</v>
      </c>
    </row>
    <row r="49" spans="1:2">
      <c r="A49" t="s">
        <v>150</v>
      </c>
      <c r="B49" s="17">
        <v>2.908585</v>
      </c>
    </row>
    <row r="50" spans="1:2">
      <c r="A50" t="s">
        <v>151</v>
      </c>
      <c r="B50" s="17">
        <v>0.85734500000000002</v>
      </c>
    </row>
    <row r="51" spans="1:2">
      <c r="A51" t="s">
        <v>152</v>
      </c>
      <c r="B51" s="17">
        <v>14.608696999999999</v>
      </c>
    </row>
    <row r="52" spans="1:2">
      <c r="A52" t="s">
        <v>153</v>
      </c>
      <c r="B52" s="17">
        <v>0.85734500000000002</v>
      </c>
    </row>
    <row r="53" spans="1:2">
      <c r="A53" t="s">
        <v>154</v>
      </c>
      <c r="B53" s="17">
        <v>70.056130999999993</v>
      </c>
    </row>
    <row r="54" spans="1:2">
      <c r="A54" t="s">
        <v>155</v>
      </c>
      <c r="B54" s="17">
        <v>9311.993923</v>
      </c>
    </row>
    <row r="55" spans="1:2">
      <c r="A55" t="s">
        <v>156</v>
      </c>
      <c r="B55" s="17">
        <v>8.4320149999999998</v>
      </c>
    </row>
    <row r="56" spans="1:2">
      <c r="A56" t="s">
        <v>157</v>
      </c>
      <c r="B56" s="17">
        <v>225.46494200000001</v>
      </c>
    </row>
    <row r="57" spans="1:2">
      <c r="A57" t="s">
        <v>158</v>
      </c>
      <c r="B57" s="17">
        <v>8.4931099999999997</v>
      </c>
    </row>
    <row r="58" spans="1:2">
      <c r="A58" t="s">
        <v>159</v>
      </c>
      <c r="B58" s="17">
        <v>26.710497</v>
      </c>
    </row>
    <row r="59" spans="1:2">
      <c r="A59" t="s">
        <v>160</v>
      </c>
      <c r="B59" s="17">
        <v>7.5345000000000004</v>
      </c>
    </row>
    <row r="60" spans="1:2">
      <c r="A60" t="s">
        <v>161</v>
      </c>
      <c r="B60" s="17">
        <v>142.82363100000001</v>
      </c>
    </row>
    <row r="61" spans="1:2">
      <c r="A61" t="s">
        <v>162</v>
      </c>
      <c r="B61" s="17">
        <v>391.95522199999999</v>
      </c>
    </row>
    <row r="62" spans="1:2">
      <c r="A62" t="s">
        <v>163</v>
      </c>
      <c r="B62" s="17">
        <v>17244.525441999998</v>
      </c>
    </row>
    <row r="63" spans="1:2">
      <c r="A63" t="s">
        <v>164</v>
      </c>
      <c r="B63" s="17">
        <v>4.0469350000000004</v>
      </c>
    </row>
    <row r="64" spans="1:2">
      <c r="A64" t="s">
        <v>165</v>
      </c>
      <c r="B64" s="17">
        <v>0.85734500000000002</v>
      </c>
    </row>
    <row r="65" spans="1:2">
      <c r="A65" t="s">
        <v>166</v>
      </c>
      <c r="B65" s="17">
        <v>90.493613999999994</v>
      </c>
    </row>
    <row r="66" spans="1:2">
      <c r="A66" t="s">
        <v>167</v>
      </c>
      <c r="B66" s="17">
        <v>1409.395745</v>
      </c>
    </row>
    <row r="67" spans="1:2">
      <c r="A67" t="s">
        <v>168</v>
      </c>
      <c r="B67" s="17">
        <v>45748.968508999998</v>
      </c>
    </row>
    <row r="68" spans="1:2">
      <c r="A68" t="s">
        <v>169</v>
      </c>
      <c r="B68" s="17">
        <v>150.33531400000001</v>
      </c>
    </row>
    <row r="69" spans="1:2">
      <c r="A69" t="s">
        <v>170</v>
      </c>
      <c r="B69" s="17">
        <v>0.85734500000000002</v>
      </c>
    </row>
    <row r="70" spans="1:2">
      <c r="A70" t="s">
        <v>171</v>
      </c>
      <c r="B70" s="17">
        <v>166.01544899999999</v>
      </c>
    </row>
    <row r="71" spans="1:2">
      <c r="A71" t="s">
        <v>172</v>
      </c>
      <c r="B71" s="17">
        <v>0.76897099999999996</v>
      </c>
    </row>
    <row r="72" spans="1:2">
      <c r="A72" t="s">
        <v>173</v>
      </c>
      <c r="B72" s="17">
        <v>164.27262099999999</v>
      </c>
    </row>
    <row r="73" spans="1:2">
      <c r="A73" t="s">
        <v>174</v>
      </c>
      <c r="B73" s="17">
        <v>141.35202699999999</v>
      </c>
    </row>
    <row r="74" spans="1:2">
      <c r="A74" t="s">
        <v>175</v>
      </c>
      <c r="B74" s="17">
        <v>96.891709000000006</v>
      </c>
    </row>
    <row r="75" spans="1:2">
      <c r="A75" t="s">
        <v>176</v>
      </c>
      <c r="B75" s="17">
        <v>4358</v>
      </c>
    </row>
    <row r="76" spans="1:2">
      <c r="A76" t="s">
        <v>177</v>
      </c>
      <c r="B76" s="17">
        <v>1.6446149999999999</v>
      </c>
    </row>
    <row r="77" spans="1:2">
      <c r="A77" t="s">
        <v>178</v>
      </c>
      <c r="B77" s="17">
        <v>491.96775000000002</v>
      </c>
    </row>
    <row r="78" spans="1:2">
      <c r="A78" t="s">
        <v>179</v>
      </c>
      <c r="B78" s="17">
        <v>1463.80342</v>
      </c>
    </row>
    <row r="79" spans="1:2">
      <c r="A79" t="s">
        <v>180</v>
      </c>
      <c r="B79" s="17">
        <v>0.333588</v>
      </c>
    </row>
    <row r="80" spans="1:2">
      <c r="A80" t="s">
        <v>181</v>
      </c>
      <c r="B80" s="17">
        <v>0.90381999999999996</v>
      </c>
    </row>
    <row r="81" spans="1:2">
      <c r="A81" t="s">
        <v>182</v>
      </c>
      <c r="B81" s="17">
        <v>483.94300399999997</v>
      </c>
    </row>
    <row r="82" spans="1:2">
      <c r="A82" t="s">
        <v>183</v>
      </c>
      <c r="B82" s="17">
        <v>22741.246251</v>
      </c>
    </row>
    <row r="83" spans="1:2">
      <c r="A83" t="s">
        <v>184</v>
      </c>
      <c r="B83" s="17">
        <v>97070.341740000003</v>
      </c>
    </row>
    <row r="84" spans="1:2">
      <c r="A84" t="s">
        <v>185</v>
      </c>
      <c r="B84" s="17">
        <v>324.76434</v>
      </c>
    </row>
    <row r="85" spans="1:2">
      <c r="A85" t="s">
        <v>186</v>
      </c>
      <c r="B85" s="17">
        <v>209.353542</v>
      </c>
    </row>
    <row r="86" spans="1:2">
      <c r="A86" t="s">
        <v>187</v>
      </c>
      <c r="B86" s="17">
        <v>20.272459000000001</v>
      </c>
    </row>
    <row r="87" spans="1:2">
      <c r="A87" t="s">
        <v>188</v>
      </c>
      <c r="B87" s="17">
        <v>5.2289669999999999</v>
      </c>
    </row>
    <row r="88" spans="1:2">
      <c r="A88" t="s">
        <v>189</v>
      </c>
      <c r="B88" s="17">
        <v>10.911747999999999</v>
      </c>
    </row>
    <row r="89" spans="1:2">
      <c r="A89" t="s">
        <v>190</v>
      </c>
      <c r="B89" s="17">
        <v>19.192374000000001</v>
      </c>
    </row>
    <row r="90" spans="1:2">
      <c r="A90" t="s">
        <v>191</v>
      </c>
      <c r="B90" s="17">
        <v>4658.8887580000001</v>
      </c>
    </row>
    <row r="91" spans="1:2">
      <c r="A91" t="s">
        <v>192</v>
      </c>
      <c r="B91" s="17">
        <v>61.494999999999997</v>
      </c>
    </row>
    <row r="92" spans="1:2">
      <c r="A92" t="s">
        <v>193</v>
      </c>
      <c r="B92" s="17">
        <v>2854.8043550000002</v>
      </c>
    </row>
    <row r="93" spans="1:2">
      <c r="A93" t="s">
        <v>194</v>
      </c>
      <c r="B93" s="17">
        <v>3663.8446979999999</v>
      </c>
    </row>
    <row r="94" spans="1:2">
      <c r="A94" t="s">
        <v>195</v>
      </c>
      <c r="B94" s="17">
        <v>8.7478899999999999</v>
      </c>
    </row>
    <row r="95" spans="1:2">
      <c r="A95" t="s">
        <v>196</v>
      </c>
      <c r="B95" s="17">
        <v>42.991692999999998</v>
      </c>
    </row>
    <row r="96" spans="1:2">
      <c r="A96" t="s">
        <v>197</v>
      </c>
      <c r="B96" s="17">
        <v>49.817247000000002</v>
      </c>
    </row>
    <row r="97" spans="1:2">
      <c r="A97" t="s">
        <v>198</v>
      </c>
      <c r="B97" s="17">
        <v>16.716348</v>
      </c>
    </row>
    <row r="98" spans="1:2">
      <c r="A98" t="s">
        <v>199</v>
      </c>
      <c r="B98" s="17">
        <v>1875.1168540000001</v>
      </c>
    </row>
    <row r="99" spans="1:2">
      <c r="A99" t="s">
        <v>200</v>
      </c>
      <c r="B99" s="17">
        <v>17.966602999999999</v>
      </c>
    </row>
    <row r="100" spans="1:2">
      <c r="A100" t="s">
        <v>201</v>
      </c>
      <c r="B100" s="17">
        <v>5.1426990000000004</v>
      </c>
    </row>
    <row r="101" spans="1:2">
      <c r="A101" t="s">
        <v>202</v>
      </c>
      <c r="B101" s="17">
        <v>69.317605</v>
      </c>
    </row>
    <row r="102" spans="1:2">
      <c r="A102" t="s">
        <v>203</v>
      </c>
      <c r="B102" s="17">
        <v>20.272459000000001</v>
      </c>
    </row>
    <row r="103" spans="1:2">
      <c r="A103" t="s">
        <v>204</v>
      </c>
      <c r="B103" s="17">
        <v>1444.9113540000001</v>
      </c>
    </row>
    <row r="104" spans="1:2">
      <c r="A104" t="s">
        <v>205</v>
      </c>
      <c r="B104" s="17">
        <v>39.844765000000002</v>
      </c>
    </row>
    <row r="105" spans="1:2">
      <c r="A105" t="s">
        <v>206</v>
      </c>
      <c r="B105" s="17">
        <v>11.623735</v>
      </c>
    </row>
    <row r="106" spans="1:2">
      <c r="A106" t="s">
        <v>207</v>
      </c>
      <c r="B106" s="17">
        <v>144.789501</v>
      </c>
    </row>
    <row r="107" spans="1:2">
      <c r="A107" t="s">
        <v>208</v>
      </c>
      <c r="B107" s="17">
        <v>1.798011</v>
      </c>
    </row>
    <row r="108" spans="1:2">
      <c r="A108" t="s">
        <v>209</v>
      </c>
      <c r="B108" s="17">
        <v>0.41702</v>
      </c>
    </row>
    <row r="109" spans="1:2">
      <c r="A109" t="s">
        <v>210</v>
      </c>
      <c r="B109" s="17">
        <v>1.0845849999999999</v>
      </c>
    </row>
    <row r="110" spans="1:2">
      <c r="A110" t="s">
        <v>211</v>
      </c>
      <c r="B110" s="17">
        <v>3.998583</v>
      </c>
    </row>
    <row r="111" spans="1:2">
      <c r="A111" t="s">
        <v>212</v>
      </c>
      <c r="B111" s="17">
        <v>4.0962579999999997</v>
      </c>
    </row>
    <row r="112" spans="1:2">
      <c r="A112" t="s">
        <v>213</v>
      </c>
      <c r="B112" s="17">
        <v>61.223180999999997</v>
      </c>
    </row>
    <row r="113" spans="1:2">
      <c r="A113" t="s">
        <v>214</v>
      </c>
      <c r="B113" s="17">
        <v>301.389003</v>
      </c>
    </row>
    <row r="114" spans="1:2">
      <c r="A114" t="s">
        <v>215</v>
      </c>
      <c r="B114" s="17">
        <v>4.2914440000000003</v>
      </c>
    </row>
    <row r="115" spans="1:2">
      <c r="A115" t="s">
        <v>216</v>
      </c>
      <c r="B115" s="17">
        <v>7965.262275</v>
      </c>
    </row>
    <row r="116" spans="1:2">
      <c r="A116" t="s">
        <v>217</v>
      </c>
      <c r="B116" s="17">
        <v>3.947889</v>
      </c>
    </row>
    <row r="117" spans="1:2">
      <c r="A117" t="s">
        <v>218</v>
      </c>
      <c r="B117" s="17">
        <v>4.9690019999999997</v>
      </c>
    </row>
    <row r="118" spans="1:2">
      <c r="A118" t="s">
        <v>219</v>
      </c>
      <c r="B118" s="17">
        <v>117.149995</v>
      </c>
    </row>
    <row r="119" spans="1:2">
      <c r="A119" t="s">
        <v>220</v>
      </c>
      <c r="B119" s="17">
        <v>100.1332</v>
      </c>
    </row>
    <row r="120" spans="1:2">
      <c r="A120" t="s">
        <v>221</v>
      </c>
      <c r="B120" s="17">
        <v>1441.5337689999999</v>
      </c>
    </row>
    <row r="121" spans="1:2">
      <c r="A121" t="s">
        <v>222</v>
      </c>
      <c r="B121" s="17">
        <v>4.0671929999999996</v>
      </c>
    </row>
    <row r="122" spans="1:2">
      <c r="A122" t="s">
        <v>223</v>
      </c>
      <c r="B122" s="17">
        <v>9.1779399999999995</v>
      </c>
    </row>
    <row r="123" spans="1:2">
      <c r="A123" t="s">
        <v>224</v>
      </c>
      <c r="B123" s="17">
        <v>14.764072000000001</v>
      </c>
    </row>
    <row r="124" spans="1:2">
      <c r="A124" t="s">
        <v>225</v>
      </c>
      <c r="B124" s="17">
        <v>481.40697699999998</v>
      </c>
    </row>
    <row r="125" spans="1:2">
      <c r="A125" t="s">
        <v>102</v>
      </c>
      <c r="B125" s="17">
        <v>11.521763</v>
      </c>
    </row>
    <row r="126" spans="1:2">
      <c r="A126" t="s">
        <v>226</v>
      </c>
      <c r="B126" s="17">
        <v>1.462143</v>
      </c>
    </row>
    <row r="127" spans="1:2">
      <c r="A127" t="s">
        <v>227</v>
      </c>
      <c r="B127" s="17">
        <v>0.85734500000000002</v>
      </c>
    </row>
    <row r="128" spans="1:2">
      <c r="A128" t="s">
        <v>228</v>
      </c>
      <c r="B128" s="17">
        <v>25.177878</v>
      </c>
    </row>
    <row r="129" spans="1:2">
      <c r="A129" t="s">
        <v>229</v>
      </c>
      <c r="B129" s="17">
        <v>25178.839569</v>
      </c>
    </row>
    <row r="130" spans="1:2">
      <c r="A130" t="s">
        <v>230</v>
      </c>
      <c r="B130" s="17">
        <v>615.62825299999997</v>
      </c>
    </row>
    <row r="131" spans="1:2">
      <c r="A131" t="s">
        <v>231</v>
      </c>
      <c r="B131" s="17">
        <v>37.637273</v>
      </c>
    </row>
    <row r="132" spans="1:2">
      <c r="A132" t="s">
        <v>232</v>
      </c>
      <c r="B132" s="17">
        <v>1697.666571</v>
      </c>
    </row>
    <row r="133" spans="1:2">
      <c r="A133" t="s">
        <v>233</v>
      </c>
      <c r="B133" s="17">
        <v>24.5</v>
      </c>
    </row>
    <row r="134" spans="1:2">
      <c r="A134" t="s">
        <v>234</v>
      </c>
      <c r="B134" s="17">
        <v>14012.777372</v>
      </c>
    </row>
    <row r="135" spans="1:2">
      <c r="A135" t="s">
        <v>235</v>
      </c>
      <c r="B135" s="17">
        <v>20.272459000000001</v>
      </c>
    </row>
    <row r="136" spans="1:2">
      <c r="A136" t="s">
        <v>236</v>
      </c>
      <c r="B136" s="17">
        <v>39.811422999999998</v>
      </c>
    </row>
    <row r="137" spans="1:2">
      <c r="A137" t="s">
        <v>237</v>
      </c>
      <c r="B137" s="17">
        <v>11.887382000000001</v>
      </c>
    </row>
    <row r="138" spans="1:2">
      <c r="A138" t="s">
        <v>238</v>
      </c>
      <c r="B138" s="17">
        <v>3.800214</v>
      </c>
    </row>
    <row r="139" spans="1:2">
      <c r="A139" t="s">
        <v>239</v>
      </c>
      <c r="B139" s="17">
        <v>3.3835679999999999</v>
      </c>
    </row>
    <row r="140" spans="1:2">
      <c r="A140" t="s">
        <v>240</v>
      </c>
      <c r="B140" s="17">
        <v>2.5403889999999998</v>
      </c>
    </row>
    <row r="141" spans="1:2">
      <c r="A141" t="s">
        <v>241</v>
      </c>
      <c r="B141" s="17">
        <v>34.637203999999997</v>
      </c>
    </row>
    <row r="142" spans="1:2">
      <c r="A142" t="s">
        <v>242</v>
      </c>
      <c r="B142" s="17">
        <v>8.0461980000000004</v>
      </c>
    </row>
    <row r="143" spans="1:2">
      <c r="A143" t="s">
        <v>243</v>
      </c>
      <c r="B143" s="17">
        <v>1.6446149999999999</v>
      </c>
    </row>
    <row r="144" spans="1:2">
      <c r="A144" t="s">
        <v>244</v>
      </c>
      <c r="B144" s="17">
        <v>34.776282999999999</v>
      </c>
    </row>
    <row r="145" spans="1:2">
      <c r="A145" t="s">
        <v>245</v>
      </c>
      <c r="B145" s="17">
        <v>2800.4437160000002</v>
      </c>
    </row>
    <row r="146" spans="1:2">
      <c r="A146" t="s">
        <v>246</v>
      </c>
      <c r="B146" s="17">
        <v>42.359119999999997</v>
      </c>
    </row>
    <row r="147" spans="1:2">
      <c r="A147" t="s">
        <v>247</v>
      </c>
      <c r="B147" s="17">
        <v>4187.7143820000001</v>
      </c>
    </row>
    <row r="148" spans="1:2">
      <c r="A148" t="s">
        <v>248</v>
      </c>
      <c r="B148" s="17">
        <v>1.0845899999999999</v>
      </c>
    </row>
    <row r="149" spans="1:2">
      <c r="A149" t="s">
        <v>249</v>
      </c>
      <c r="B149" s="17">
        <v>40.837747</v>
      </c>
    </row>
    <row r="150" spans="1:2">
      <c r="A150" t="s">
        <v>250</v>
      </c>
      <c r="B150" s="17">
        <v>13693.581400999999</v>
      </c>
    </row>
    <row r="151" spans="1:2">
      <c r="A151" t="s">
        <v>251</v>
      </c>
      <c r="B151" s="17">
        <v>39.345243000000004</v>
      </c>
    </row>
    <row r="152" spans="1:2">
      <c r="A152" t="s">
        <v>252</v>
      </c>
      <c r="B152" s="17">
        <v>27053.011878000001</v>
      </c>
    </row>
    <row r="153" spans="1:2">
      <c r="A153" t="s">
        <v>253</v>
      </c>
      <c r="B153" s="17">
        <v>130.05863600000001</v>
      </c>
    </row>
    <row r="154" spans="1:2">
      <c r="A154" t="s">
        <v>254</v>
      </c>
      <c r="B154" s="17">
        <v>2.9462959999999998</v>
      </c>
    </row>
    <row r="155" spans="1:2">
      <c r="A155" t="s">
        <v>255</v>
      </c>
      <c r="B155" s="17">
        <v>655.95699999999999</v>
      </c>
    </row>
    <row r="156" spans="1:2">
      <c r="A156" t="s">
        <v>256</v>
      </c>
      <c r="B156" s="17">
        <v>2.9283790000000001</v>
      </c>
    </row>
    <row r="157" spans="1:2">
      <c r="A157" t="s">
        <v>257</v>
      </c>
      <c r="B157" s="17">
        <v>0.817465</v>
      </c>
    </row>
    <row r="158" spans="1:2">
      <c r="A158" t="s">
        <v>258</v>
      </c>
      <c r="B158" s="17">
        <v>655.95699999999999</v>
      </c>
    </row>
    <row r="159" spans="1:2">
      <c r="A159" t="s">
        <v>259</v>
      </c>
      <c r="B159" s="17">
        <v>119.33199999999999</v>
      </c>
    </row>
    <row r="160" spans="1:2">
      <c r="A160" t="s">
        <v>260</v>
      </c>
      <c r="B160" s="17">
        <v>271.11157800000001</v>
      </c>
    </row>
    <row r="161" spans="1:2">
      <c r="A161" t="s">
        <v>261</v>
      </c>
      <c r="B161" s="17">
        <v>20.272468</v>
      </c>
    </row>
    <row r="162" spans="1:2">
      <c r="A162" t="s">
        <v>262</v>
      </c>
      <c r="B162" s="17">
        <v>26.994074000000001</v>
      </c>
    </row>
    <row r="163" spans="1:2">
      <c r="A163" t="s">
        <v>263</v>
      </c>
      <c r="B163" s="17">
        <v>28645.983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D24DCE-827B-4F2D-86DE-4335036B05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Ranking</vt:lpstr>
      <vt:lpstr>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2024-03-31T11:54:46Z</dcterms:created>
  <dcterms:modified xsi:type="dcterms:W3CDTF">2024-04-05T13:22:55Z</dcterms:modified>
</cp:coreProperties>
</file>