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热忱\Desktop\"/>
    </mc:Choice>
  </mc:AlternateContent>
  <xr:revisionPtr revIDLastSave="0" documentId="13_ncr:1_{84830AB5-CD15-463F-BFEA-6D12D6EF0B1B}" xr6:coauthVersionLast="46" xr6:coauthVersionMax="46" xr10:uidLastSave="{00000000-0000-0000-0000-000000000000}"/>
  <bookViews>
    <workbookView xWindow="390" yWindow="390" windowWidth="7500" windowHeight="6000" activeTab="1" xr2:uid="{D7F8C836-9AE3-430A-BEEC-10BE15FBD963}"/>
  </bookViews>
  <sheets>
    <sheet name="Local gravity" sheetId="1" r:id="rId1"/>
    <sheet name="Drag coeffici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3" i="2"/>
  <c r="J11" i="2"/>
  <c r="H10" i="2"/>
  <c r="M4" i="2"/>
  <c r="M5" i="2"/>
  <c r="M6" i="2"/>
  <c r="M7" i="2"/>
  <c r="M8" i="2"/>
  <c r="M9" i="2"/>
  <c r="M10" i="2"/>
  <c r="M3" i="2"/>
  <c r="K3" i="2"/>
  <c r="J3" i="2"/>
  <c r="L4" i="2"/>
  <c r="L5" i="2"/>
  <c r="L6" i="2"/>
  <c r="L7" i="2"/>
  <c r="L8" i="2"/>
  <c r="L9" i="2"/>
  <c r="L10" i="2"/>
  <c r="L3" i="2"/>
  <c r="E19" i="2"/>
  <c r="K4" i="2"/>
  <c r="K5" i="2"/>
  <c r="K6" i="2"/>
  <c r="K7" i="2"/>
  <c r="K8" i="2"/>
  <c r="K9" i="2"/>
  <c r="K10" i="2"/>
  <c r="J4" i="2"/>
  <c r="J5" i="2"/>
  <c r="J6" i="2"/>
  <c r="J7" i="2"/>
  <c r="J8" i="2"/>
  <c r="J9" i="2"/>
  <c r="J10" i="2"/>
  <c r="C4" i="2"/>
  <c r="C5" i="2"/>
  <c r="C6" i="2"/>
  <c r="C7" i="2"/>
  <c r="C8" i="2"/>
  <c r="C9" i="2"/>
  <c r="C10" i="2"/>
  <c r="C3" i="2"/>
  <c r="H4" i="2"/>
  <c r="H5" i="2"/>
  <c r="H6" i="2"/>
  <c r="H7" i="2"/>
  <c r="H8" i="2"/>
  <c r="H9" i="2"/>
  <c r="H3" i="2"/>
  <c r="G4" i="2"/>
  <c r="G5" i="2"/>
  <c r="G6" i="2"/>
  <c r="G7" i="2"/>
  <c r="G8" i="2"/>
  <c r="G9" i="2"/>
  <c r="G10" i="2"/>
  <c r="G3" i="2"/>
  <c r="K45" i="1"/>
  <c r="K31" i="1"/>
  <c r="K17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B4" i="1"/>
  <c r="B5" i="1"/>
  <c r="B6" i="1"/>
  <c r="B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<sst xmlns="http://schemas.openxmlformats.org/spreadsheetml/2006/main" count="33" uniqueCount="32">
  <si>
    <t>Trial 1 (sec)</t>
  </si>
  <si>
    <t>Trial 2 (sec)</t>
  </si>
  <si>
    <t>Trial 3 (sec)</t>
  </si>
  <si>
    <t>Mean time t (sec)</t>
  </si>
  <si>
    <t>Position L1 (m)</t>
  </si>
  <si>
    <t>Period T = t/20 (sec)</t>
  </si>
  <si>
    <t>Static length of spring (mm) L0</t>
  </si>
  <si>
    <t>Motor speed f (Hz)</t>
  </si>
  <si>
    <t>Air speed v (m/s)</t>
  </si>
  <si>
    <t>Spring length L (mm)</t>
  </si>
  <si>
    <t>L-L0 (mm)</t>
  </si>
  <si>
    <t>Diameter of Rocket (mm), D</t>
  </si>
  <si>
    <t>Length of Rocket (mm)</t>
  </si>
  <si>
    <t>Air temperature in celsius</t>
  </si>
  <si>
    <r>
      <t>Density of air at 25 celsius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</si>
  <si>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Kinematic viscosity of the air at 25 celsius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</si>
  <si>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1.004x-0.8603</t>
  </si>
  <si>
    <t>0.0251(L-L0)+0.13251</t>
  </si>
  <si>
    <t>Reynolds number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</si>
  <si>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</si>
  <si>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t>Local gravity g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</si>
  <si>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</si>
  <si>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</si>
  <si>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g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</si>
  <si>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Air speed calibration (equation) (m/s)</t>
  </si>
  <si>
    <t>Drag force calibration (equation) (N)</t>
  </si>
  <si>
    <r>
      <t>Cross sectinal area 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</si>
  <si>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 = 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/ v</t>
    </r>
    <r>
      <rPr>
        <vertAlign val="superscript"/>
        <sz val="11"/>
        <color theme="1"/>
        <rFont val="Calibri"/>
        <family val="2"/>
        <scheme val="minor"/>
      </rPr>
      <t>2</t>
    </r>
  </si>
  <si>
    <t>Cave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</si>
  <si>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</si>
  <si>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Measured drag force, 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</si>
  <si>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Cave v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</si>
</sst>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</a:t>
            </a:r>
            <a:r>
              <a:rPr lang="en-AU" baseline="-25000"/>
              <a:t>1</a:t>
            </a:r>
            <a:r>
              <a:rPr lang="en-AU" baseline="30000"/>
              <a:t>2</a:t>
            </a:r>
            <a:r>
              <a:rPr lang="en-AU" baseline="0"/>
              <a:t> VS L</a:t>
            </a:r>
            <a:r>
              <a:rPr lang="en-AU" baseline="-25000"/>
              <a:t>1</a:t>
            </a:r>
            <a:r>
              <a:rPr lang="en-AU" baseline="0"/>
              <a:t>T</a:t>
            </a:r>
            <a:r>
              <a:rPr lang="en-AU" baseline="30000"/>
              <a:t>2</a:t>
            </a:r>
            <a:r>
              <a:rPr lang="en-AU" baseline="0"/>
              <a:t> Diagram (position 1 to 5)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150000000000000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'Local gravity'!$H$2:$H$6</c:f>
              <c:numCache>
                <c:formatCode>General</c:formatCode>
                <c:ptCount val="5"/>
                <c:pt idx="0">
                  <c:v>0.36961814475000004</c:v>
                </c:pt>
                <c:pt idx="1">
                  <c:v>0.27565879777777774</c:v>
                </c:pt>
                <c:pt idx="2">
                  <c:v>0.20474913360000008</c:v>
                </c:pt>
                <c:pt idx="3">
                  <c:v>0.14992571360000001</c:v>
                </c:pt>
                <c:pt idx="4">
                  <c:v>0.11779497072777781</c:v>
                </c:pt>
              </c:numCache>
            </c:numRef>
          </c:xVal>
          <c:yVal>
            <c:numRef>
              <c:f>'Local gravity'!$I$2:$I$6</c:f>
              <c:numCache>
                <c:formatCode>General</c:formatCode>
                <c:ptCount val="5"/>
                <c:pt idx="0">
                  <c:v>6.3001000000000001E-2</c:v>
                </c:pt>
                <c:pt idx="1">
                  <c:v>4.0320640000000005E-2</c:v>
                </c:pt>
                <c:pt idx="2">
                  <c:v>2.2680360000000004E-2</c:v>
                </c:pt>
                <c:pt idx="3">
                  <c:v>1.0080160000000003E-2</c:v>
                </c:pt>
                <c:pt idx="4">
                  <c:v>2.5200400000000016E-3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F-4E63-B382-F22F81FA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01000"/>
        <c:axId val="383101328"/>
      </c:scatterChart>
      <c:valAx>
        <c:axId val="3831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</a:t>
                </a:r>
                <a:r>
                  <a:rPr lang="en-AU" baseline="-25000"/>
                  <a:t>1</a:t>
                </a:r>
                <a:r>
                  <a:rPr lang="en-AU"/>
                  <a:t>T</a:t>
                </a:r>
                <a:r>
                  <a:rPr lang="en-A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1328"/>
        <c:crosses val="autoZero"/>
        <c:crossBetween val="midCat"/>
      </c:valAx>
      <c:valAx>
        <c:axId val="383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L1</a:t>
                </a:r>
                <a:r>
                  <a:rPr lang="en-A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10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590" b="0" i="0" baseline="0">
                <a:effectLst/>
              </a:rPr>
              <a:t>L</a:t>
            </a:r>
            <a:r>
              <a:rPr lang="en-AU" sz="1590" b="0" i="0" baseline="-25000">
                <a:effectLst/>
              </a:rPr>
              <a:t>1</a:t>
            </a:r>
            <a:r>
              <a:rPr lang="en-AU" sz="1590" b="0" i="0" baseline="30000">
                <a:effectLst/>
              </a:rPr>
              <a:t>2</a:t>
            </a:r>
            <a:r>
              <a:rPr lang="en-AU" sz="1590" b="0" i="0" baseline="0">
                <a:effectLst/>
              </a:rPr>
              <a:t> VS L</a:t>
            </a:r>
            <a:r>
              <a:rPr lang="en-AU" sz="1590" b="0" i="0" baseline="-25000">
                <a:effectLst/>
              </a:rPr>
              <a:t>1</a:t>
            </a:r>
            <a:r>
              <a:rPr lang="en-AU" sz="1590" b="0" i="0" baseline="0">
                <a:effectLst/>
              </a:rPr>
              <a:t>T</a:t>
            </a:r>
            <a:r>
              <a:rPr lang="en-AU" sz="1590" b="0" i="0" baseline="30000">
                <a:effectLst/>
              </a:rPr>
              <a:t>2</a:t>
            </a:r>
            <a:r>
              <a:rPr lang="en-AU" sz="1590" b="0" i="0" baseline="0">
                <a:effectLst/>
              </a:rPr>
              <a:t> Diagram (position 6 to 10)</a:t>
            </a:r>
            <a:endParaRPr lang="en-AU" sz="159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150000000000000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'Local gravity'!$H$7:$H$11</c:f>
              <c:numCache>
                <c:formatCode>General</c:formatCode>
                <c:ptCount val="5"/>
                <c:pt idx="0">
                  <c:v>0.36860354697222225</c:v>
                </c:pt>
                <c:pt idx="1">
                  <c:v>0.27605105499999993</c:v>
                </c:pt>
                <c:pt idx="2">
                  <c:v>0.20868963698333343</c:v>
                </c:pt>
                <c:pt idx="3">
                  <c:v>0.15612290359999997</c:v>
                </c:pt>
                <c:pt idx="4">
                  <c:v>0.11846236299444446</c:v>
                </c:pt>
              </c:numCache>
            </c:numRef>
          </c:xVal>
          <c:yVal>
            <c:numRef>
              <c:f>'Local gravity'!$I$7:$I$11</c:f>
              <c:numCache>
                <c:formatCode>General</c:formatCode>
                <c:ptCount val="5"/>
                <c:pt idx="0">
                  <c:v>6.3001000000000001E-2</c:v>
                </c:pt>
                <c:pt idx="1">
                  <c:v>4.0320640000000005E-2</c:v>
                </c:pt>
                <c:pt idx="2">
                  <c:v>2.2680360000000004E-2</c:v>
                </c:pt>
                <c:pt idx="3">
                  <c:v>1.0080160000000001E-2</c:v>
                </c:pt>
                <c:pt idx="4">
                  <c:v>2.5200400000000003E-3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4-45F0-8C0C-6D48F4AB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82112"/>
        <c:axId val="544582440"/>
      </c:scatterChart>
      <c:valAx>
        <c:axId val="5445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</a:t>
                </a:r>
                <a:r>
                  <a:rPr lang="en-AU" baseline="-25000"/>
                  <a:t>1</a:t>
                </a:r>
                <a:r>
                  <a:rPr lang="en-AU"/>
                  <a:t>T</a:t>
                </a:r>
                <a:r>
                  <a:rPr lang="en-A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2440"/>
        <c:crosses val="autoZero"/>
        <c:crossBetween val="midCat"/>
      </c:valAx>
      <c:valAx>
        <c:axId val="5445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L1</a:t>
                </a:r>
                <a:r>
                  <a:rPr lang="en-A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</a:t>
            </a:r>
            <a:r>
              <a:rPr lang="en-AU" baseline="-25000"/>
              <a:t>D</a:t>
            </a:r>
            <a:r>
              <a:rPr lang="en-AU" baseline="0"/>
              <a:t> against Reynolds number diagram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2"/>
            <c:backward val="0.5"/>
            <c:dispRSqr val="0"/>
            <c:dispEq val="1"/>
            <c:trendlineLbl>
              <c:layout>
                <c:manualLayout>
                  <c:x val="-5.9710848643919512E-2"/>
                  <c:y val="-0.278764216972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'Drag coefficient'!$K$3:$K$9</c:f>
              <c:numCache>
                <c:formatCode>General</c:formatCode>
                <c:ptCount val="7"/>
                <c:pt idx="0">
                  <c:v>61621.339622641506</c:v>
                </c:pt>
                <c:pt idx="1">
                  <c:v>83406.24528301887</c:v>
                </c:pt>
                <c:pt idx="2">
                  <c:v>92120.207547169834</c:v>
                </c:pt>
                <c:pt idx="3">
                  <c:v>100834.16981132075</c:v>
                </c:pt>
                <c:pt idx="4">
                  <c:v>109548.1320754717</c:v>
                </c:pt>
                <c:pt idx="5">
                  <c:v>122619.0754716981</c:v>
                </c:pt>
                <c:pt idx="6">
                  <c:v>126976.0566037736</c:v>
                </c:pt>
              </c:numCache>
            </c:numRef>
          </c:xVal>
          <c:yVal>
            <c:numRef>
              <c:f>'Drag coefficient'!$L$3:$L$9</c:f>
              <c:numCache>
                <c:formatCode>General</c:formatCode>
                <c:ptCount val="7"/>
                <c:pt idx="0">
                  <c:v>0.29538286241335399</c:v>
                </c:pt>
                <c:pt idx="1">
                  <c:v>0.19177215072758211</c:v>
                </c:pt>
                <c:pt idx="2">
                  <c:v>0.18224323407509674</c:v>
                </c:pt>
                <c:pt idx="3">
                  <c:v>0.17300151248440868</c:v>
                </c:pt>
                <c:pt idx="4">
                  <c:v>0.15542530272240013</c:v>
                </c:pt>
                <c:pt idx="5">
                  <c:v>0.14525108187846564</c:v>
                </c:pt>
                <c:pt idx="6">
                  <c:v>0.14863135964471494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7-4EAB-BACF-7435F62C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77192"/>
        <c:axId val="544580472"/>
      </c:scatterChart>
      <c:valAx>
        <c:axId val="54457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0472"/>
        <c:crosses val="autoZero"/>
        <c:crossBetween val="midCat"/>
      </c:valAx>
      <c:valAx>
        <c:axId val="5445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7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</a:t>
            </a:r>
            <a:r>
              <a:rPr lang="en-AU" baseline="-25000"/>
              <a:t>D</a:t>
            </a:r>
            <a:r>
              <a:rPr lang="en-AU" baseline="0"/>
              <a:t> against v</a:t>
            </a:r>
            <a:r>
              <a:rPr lang="en-AU" baseline="30000"/>
              <a:t>2</a:t>
            </a:r>
            <a:r>
              <a:rPr lang="en-AU" baseline="0"/>
              <a:t>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661407247318653E-2"/>
                  <c:y val="0.1410564304461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'Drag coefficient'!$M$3:$M$9</c:f>
              <c:numCache>
                <c:formatCode>General</c:formatCode>
                <c:ptCount val="7"/>
                <c:pt idx="0">
                  <c:v>201.63148009</c:v>
                </c:pt>
                <c:pt idx="1">
                  <c:v>369.39686809</c:v>
                </c:pt>
                <c:pt idx="2">
                  <c:v>450.61524729000007</c:v>
                </c:pt>
                <c:pt idx="3">
                  <c:v>539.89775449000001</c:v>
                </c:pt>
                <c:pt idx="4">
                  <c:v>637.24438969000005</c:v>
                </c:pt>
                <c:pt idx="5">
                  <c:v>798.38458249000007</c:v>
                </c:pt>
                <c:pt idx="6">
                  <c:v>856.13004409000018</c:v>
                </c:pt>
              </c:numCache>
            </c:numRef>
          </c:xVal>
          <c:yVal>
            <c:numRef>
              <c:f>'Drag coefficient'!$H$3:$H$9</c:f>
              <c:numCache>
                <c:formatCode>General</c:formatCode>
                <c:ptCount val="7"/>
                <c:pt idx="0">
                  <c:v>0.13250999999999999</c:v>
                </c:pt>
                <c:pt idx="1">
                  <c:v>0.15761</c:v>
                </c:pt>
                <c:pt idx="2">
                  <c:v>0.18270999999999998</c:v>
                </c:pt>
                <c:pt idx="3">
                  <c:v>0.20780999999999999</c:v>
                </c:pt>
                <c:pt idx="4">
                  <c:v>0.22036</c:v>
                </c:pt>
                <c:pt idx="5">
                  <c:v>0.25800999999999996</c:v>
                </c:pt>
                <c:pt idx="6">
                  <c:v>0.28310999999999997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5CD-9192-4284961B70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971249515115798E-2"/>
                  <c:y val="1.5992271799358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'Drag coefficient'!$M$3:$M$9</c:f>
              <c:numCache>
                <c:formatCode>General</c:formatCode>
                <c:ptCount val="7"/>
                <c:pt idx="0">
                  <c:v>201.63148009</c:v>
                </c:pt>
                <c:pt idx="1">
                  <c:v>369.39686809</c:v>
                </c:pt>
                <c:pt idx="2">
                  <c:v>450.61524729000007</c:v>
                </c:pt>
                <c:pt idx="3">
                  <c:v>539.89775449000001</c:v>
                </c:pt>
                <c:pt idx="4">
                  <c:v>637.24438969000005</c:v>
                </c:pt>
                <c:pt idx="5">
                  <c:v>798.38458249000007</c:v>
                </c:pt>
                <c:pt idx="6">
                  <c:v>856.13004409000018</c:v>
                </c:pt>
              </c:numCache>
            </c:numRef>
          </c:xVal>
          <c:yVal>
            <c:numRef>
              <c:f>'Drag coefficient'!$N$3:$N$9</c:f>
              <c:numCache>
                <c:formatCode>General</c:formatCode>
                <c:ptCount val="7"/>
                <c:pt idx="0">
                  <c:v>8.5464797925775229E-2</c:v>
                </c:pt>
                <c:pt idx="1">
                  <c:v>0.15657489927482732</c:v>
                </c:pt>
                <c:pt idx="2">
                  <c:v>0.19100063658077118</c:v>
                </c:pt>
                <c:pt idx="3">
                  <c:v>0.22884448632461388</c:v>
                </c:pt>
                <c:pt idx="4">
                  <c:v>0.27010644850635546</c:v>
                </c:pt>
                <c:pt idx="5">
                  <c:v>0.33840835260002822</c:v>
                </c:pt>
                <c:pt idx="6">
                  <c:v>0.36288471018353524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8-45CD-9192-4284961B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0264"/>
        <c:axId val="545739280"/>
      </c:scatterChart>
      <c:valAx>
        <c:axId val="5457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</a:t>
                </a:r>
                <a:r>
                  <a:rPr lang="en-A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9280"/>
        <c:crosses val="autoZero"/>
        <c:crossBetween val="midCat"/>
      </c:valAx>
      <c:valAx>
        <c:axId val="545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</a:t>
                </a:r>
                <a:r>
                  <a:rPr lang="en-AU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13</xdr:row>
      <xdr:rowOff>119062</xdr:rowOff>
    </xdr:from>
    <xdr:to>
      <xdr:col>8</xdr:col>
      <xdr:colOff>428625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DBF8F-4C83-4323-8F53-7744CC33C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29</xdr:row>
      <xdr:rowOff>23812</xdr:rowOff>
    </xdr:from>
    <xdr:to>
      <xdr:col>8</xdr:col>
      <xdr:colOff>466725</xdr:colOff>
      <xdr:row>43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020CA-FC14-4063-943B-BB0353F8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147637</xdr:rowOff>
    </xdr:from>
    <xdr:to>
      <xdr:col>12</xdr:col>
      <xdr:colOff>504825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5218D-5998-49E4-B36D-6520BE51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27</xdr:row>
      <xdr:rowOff>119062</xdr:rowOff>
    </xdr:from>
    <xdr:to>
      <xdr:col>12</xdr:col>
      <xdr:colOff>428625</xdr:colOff>
      <xdr:row>42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EF9E03-75F1-4703-AF01-1AE390FE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F21F-BDD4-44C1-96F6-D5E39ED64C06}">
  <dimension ref="A1:K45"/>
  <sheetViews>
    <sheetView topLeftCell="F1" zoomScale="103" workbookViewId="0">
      <selection activeCell="J23" sqref="J23"/>
    </sheetView>
  </sheetViews>
  <sheetFormatPr defaultRowHeight="15" x14ac:dyDescent="0.25"/>
  <cols>
    <col min="2" max="2" width="14.85546875" customWidth="1"/>
    <col min="3" max="3" width="11.28515625" customWidth="1"/>
    <col min="4" max="4" width="11" customWidth="1"/>
    <col min="5" max="5" width="10.7109375" customWidth="1"/>
    <col min="6" max="6" width="16.5703125" bestFit="1" customWidth="1"/>
    <col min="7" max="7" width="18.42578125" customWidth="1"/>
    <col min="8" max="8" width="9.28515625" customWidth="1"/>
    <col min="10" max="10" width="18.28515625" customWidth="1"/>
  </cols>
  <sheetData>
    <row r="1" spans="1:9" ht="15.75" customHeight="1" x14ac:dyDescent="0.35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21</v>
      </c>
      <c r="I1" t="s">
        <v>22</v>
      </c>
    </row>
    <row r="2" spans="1:9" x14ac:dyDescent="0.25">
      <c r="A2">
        <v>1</v>
      </c>
      <c r="B2">
        <v>0.251</v>
      </c>
      <c r="C2">
        <v>24.25</v>
      </c>
      <c r="D2">
        <v>24.61</v>
      </c>
      <c r="E2">
        <v>23.95</v>
      </c>
      <c r="F2">
        <f>(C2+D2+E2)/3</f>
        <v>24.27</v>
      </c>
      <c r="G2">
        <f>F2/20</f>
        <v>1.2135</v>
      </c>
      <c r="H2">
        <f>B2*G2^2</f>
        <v>0.36961814475000004</v>
      </c>
      <c r="I2">
        <f>B2^2</f>
        <v>6.3001000000000001E-2</v>
      </c>
    </row>
    <row r="3" spans="1:9" x14ac:dyDescent="0.25">
      <c r="A3">
        <v>2</v>
      </c>
      <c r="B3">
        <f>B2-0.0502</f>
        <v>0.20080000000000001</v>
      </c>
      <c r="C3">
        <v>23.41</v>
      </c>
      <c r="D3">
        <v>23.44</v>
      </c>
      <c r="E3">
        <v>23.45</v>
      </c>
      <c r="F3">
        <f t="shared" ref="F3:F11" si="0">(C3+D3+E3)/3</f>
        <v>23.433333333333334</v>
      </c>
      <c r="G3">
        <f t="shared" ref="G3:G11" si="1">F3/20</f>
        <v>1.1716666666666666</v>
      </c>
      <c r="H3">
        <f t="shared" ref="H3:H11" si="2">B3*G3^2</f>
        <v>0.27565879777777774</v>
      </c>
      <c r="I3">
        <f t="shared" ref="I3:I11" si="3">B3^2</f>
        <v>4.0320640000000005E-2</v>
      </c>
    </row>
    <row r="4" spans="1:9" x14ac:dyDescent="0.25">
      <c r="A4">
        <v>3</v>
      </c>
      <c r="B4">
        <f t="shared" ref="B4:B11" si="4">B3-0.0502</f>
        <v>0.15060000000000001</v>
      </c>
      <c r="C4">
        <v>23.31</v>
      </c>
      <c r="D4">
        <v>23.25</v>
      </c>
      <c r="E4">
        <v>23.4</v>
      </c>
      <c r="F4">
        <f t="shared" si="0"/>
        <v>23.320000000000004</v>
      </c>
      <c r="G4">
        <f t="shared" si="1"/>
        <v>1.1660000000000001</v>
      </c>
      <c r="H4">
        <f t="shared" si="2"/>
        <v>0.20474913360000008</v>
      </c>
      <c r="I4">
        <f t="shared" si="3"/>
        <v>2.2680360000000004E-2</v>
      </c>
    </row>
    <row r="5" spans="1:9" x14ac:dyDescent="0.25">
      <c r="A5">
        <v>4</v>
      </c>
      <c r="B5">
        <f t="shared" si="4"/>
        <v>0.10040000000000002</v>
      </c>
      <c r="C5">
        <v>24.63</v>
      </c>
      <c r="D5">
        <v>24.21</v>
      </c>
      <c r="E5">
        <v>24.48</v>
      </c>
      <c r="F5">
        <f t="shared" si="0"/>
        <v>24.44</v>
      </c>
      <c r="G5">
        <f t="shared" si="1"/>
        <v>1.222</v>
      </c>
      <c r="H5">
        <f t="shared" si="2"/>
        <v>0.14992571360000001</v>
      </c>
      <c r="I5">
        <f t="shared" si="3"/>
        <v>1.0080160000000003E-2</v>
      </c>
    </row>
    <row r="6" spans="1:9" x14ac:dyDescent="0.25">
      <c r="A6">
        <v>5</v>
      </c>
      <c r="B6">
        <f t="shared" si="4"/>
        <v>5.0200000000000015E-2</v>
      </c>
      <c r="C6">
        <v>30.58</v>
      </c>
      <c r="D6">
        <v>30.63</v>
      </c>
      <c r="E6">
        <v>30.7</v>
      </c>
      <c r="F6">
        <f t="shared" si="0"/>
        <v>30.636666666666667</v>
      </c>
      <c r="G6">
        <f t="shared" si="1"/>
        <v>1.5318333333333334</v>
      </c>
      <c r="H6">
        <f t="shared" si="2"/>
        <v>0.11779497072777781</v>
      </c>
      <c r="I6">
        <f t="shared" si="3"/>
        <v>2.5200400000000016E-3</v>
      </c>
    </row>
    <row r="7" spans="1:9" x14ac:dyDescent="0.25">
      <c r="A7" s="1">
        <v>6</v>
      </c>
      <c r="B7">
        <v>0.251</v>
      </c>
      <c r="C7">
        <v>24.36</v>
      </c>
      <c r="D7">
        <v>24.25</v>
      </c>
      <c r="E7">
        <v>24.1</v>
      </c>
      <c r="F7">
        <f t="shared" si="0"/>
        <v>24.236666666666668</v>
      </c>
      <c r="G7">
        <f t="shared" si="1"/>
        <v>1.2118333333333333</v>
      </c>
      <c r="H7">
        <f t="shared" si="2"/>
        <v>0.36860354697222225</v>
      </c>
      <c r="I7">
        <f t="shared" si="3"/>
        <v>6.3001000000000001E-2</v>
      </c>
    </row>
    <row r="8" spans="1:9" x14ac:dyDescent="0.25">
      <c r="A8">
        <v>7</v>
      </c>
      <c r="B8">
        <v>0.20080000000000001</v>
      </c>
      <c r="C8">
        <v>23.24</v>
      </c>
      <c r="D8">
        <v>23.57</v>
      </c>
      <c r="E8">
        <v>23.54</v>
      </c>
      <c r="F8">
        <f t="shared" si="0"/>
        <v>23.45</v>
      </c>
      <c r="G8">
        <f t="shared" si="1"/>
        <v>1.1724999999999999</v>
      </c>
      <c r="H8">
        <f t="shared" si="2"/>
        <v>0.27605105499999993</v>
      </c>
      <c r="I8">
        <f t="shared" si="3"/>
        <v>4.0320640000000005E-2</v>
      </c>
    </row>
    <row r="9" spans="1:9" x14ac:dyDescent="0.25">
      <c r="A9">
        <v>8</v>
      </c>
      <c r="B9">
        <v>0.15060000000000001</v>
      </c>
      <c r="C9">
        <v>23.45</v>
      </c>
      <c r="D9">
        <v>23.67</v>
      </c>
      <c r="E9">
        <v>23.51</v>
      </c>
      <c r="F9">
        <f t="shared" si="0"/>
        <v>23.543333333333337</v>
      </c>
      <c r="G9">
        <f t="shared" si="1"/>
        <v>1.1771666666666669</v>
      </c>
      <c r="H9">
        <f t="shared" si="2"/>
        <v>0.20868963698333343</v>
      </c>
      <c r="I9">
        <f t="shared" si="3"/>
        <v>2.2680360000000004E-2</v>
      </c>
    </row>
    <row r="10" spans="1:9" x14ac:dyDescent="0.25">
      <c r="A10">
        <v>9</v>
      </c>
      <c r="B10">
        <v>0.1004</v>
      </c>
      <c r="C10">
        <v>25.01</v>
      </c>
      <c r="D10">
        <v>24.79</v>
      </c>
      <c r="E10">
        <v>25.02</v>
      </c>
      <c r="F10">
        <f t="shared" si="0"/>
        <v>24.939999999999998</v>
      </c>
      <c r="G10">
        <f t="shared" si="1"/>
        <v>1.2469999999999999</v>
      </c>
      <c r="H10">
        <f t="shared" si="2"/>
        <v>0.15612290359999997</v>
      </c>
      <c r="I10">
        <f t="shared" si="3"/>
        <v>1.0080160000000001E-2</v>
      </c>
    </row>
    <row r="11" spans="1:9" x14ac:dyDescent="0.25">
      <c r="A11">
        <v>10</v>
      </c>
      <c r="B11">
        <v>5.0200000000000002E-2</v>
      </c>
      <c r="C11">
        <v>30.81</v>
      </c>
      <c r="D11">
        <v>30.92</v>
      </c>
      <c r="E11">
        <v>30.44</v>
      </c>
      <c r="F11">
        <f t="shared" si="0"/>
        <v>30.723333333333333</v>
      </c>
      <c r="G11">
        <f t="shared" si="1"/>
        <v>1.5361666666666667</v>
      </c>
      <c r="H11">
        <f t="shared" si="2"/>
        <v>0.11846236299444446</v>
      </c>
      <c r="I11">
        <f t="shared" si="3"/>
        <v>2.5200400000000003E-3</v>
      </c>
    </row>
    <row r="17" spans="10:11" ht="17.25" x14ac:dyDescent="0.25">
      <c r="J17" t="s">
        <v>20</v>
      </c>
      <c r="K17">
        <f>0.2406 *4*3.14159^2</f>
        <v>9.4984912295234398</v>
      </c>
    </row>
    <row r="31" spans="10:11" ht="17.25" x14ac:dyDescent="0.25">
      <c r="J31" t="s">
        <v>20</v>
      </c>
      <c r="K31">
        <f>0.2448*4*3.1415926^2</f>
        <v>9.6643162998357646</v>
      </c>
    </row>
    <row r="45" spans="10:11" ht="17.25" x14ac:dyDescent="0.25">
      <c r="J45" t="s">
        <v>23</v>
      </c>
      <c r="K45">
        <f>(K17+K31)/2</f>
        <v>9.5814037646796031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9C64-E9D9-4E92-A6DE-846180A72DA4}">
  <dimension ref="A1:N19"/>
  <sheetViews>
    <sheetView tabSelected="1" topLeftCell="B1" workbookViewId="0">
      <selection activeCell="C33" sqref="C33"/>
    </sheetView>
  </sheetViews>
  <sheetFormatPr defaultRowHeight="15" x14ac:dyDescent="0.25"/>
  <cols>
    <col min="3" max="3" width="21.28515625" customWidth="1"/>
    <col min="5" max="5" width="20.28515625" customWidth="1"/>
    <col min="6" max="6" width="10.85546875" customWidth="1"/>
    <col min="7" max="7" width="10" customWidth="1"/>
    <col min="8" max="8" width="15" customWidth="1"/>
    <col min="10" max="10" width="10.140625" customWidth="1"/>
    <col min="11" max="11" width="17" customWidth="1"/>
    <col min="13" max="13" width="9.28515625" customWidth="1"/>
    <col min="14" max="14" width="12.140625" customWidth="1"/>
    <col min="15" max="15" width="13" customWidth="1"/>
  </cols>
  <sheetData>
    <row r="1" spans="1:14" x14ac:dyDescent="0.25">
      <c r="A1" s="2" t="s">
        <v>6</v>
      </c>
      <c r="B1" s="2"/>
      <c r="C1" s="2"/>
      <c r="D1">
        <v>76</v>
      </c>
    </row>
    <row r="2" spans="1:14" ht="18.75" x14ac:dyDescent="0.35">
      <c r="A2" s="2" t="s">
        <v>7</v>
      </c>
      <c r="B2" s="2"/>
      <c r="C2" s="2" t="s">
        <v>8</v>
      </c>
      <c r="D2" s="2"/>
      <c r="E2" s="2" t="s">
        <v>9</v>
      </c>
      <c r="F2" s="2"/>
      <c r="G2" t="s">
        <v>10</v>
      </c>
      <c r="H2" s="2" t="s">
        <v>30</v>
      </c>
      <c r="I2" s="2"/>
      <c r="J2" t="s">
        <v>27</v>
      </c>
      <c r="K2" t="s">
        <v>18</v>
      </c>
      <c r="L2" t="s">
        <v>19</v>
      </c>
      <c r="M2" t="s">
        <v>29</v>
      </c>
      <c r="N2" t="s">
        <v>31</v>
      </c>
    </row>
    <row r="3" spans="1:14" x14ac:dyDescent="0.25">
      <c r="A3">
        <v>15</v>
      </c>
      <c r="C3">
        <f>1.004*A3-0.8603</f>
        <v>14.1997</v>
      </c>
      <c r="E3">
        <v>76</v>
      </c>
      <c r="G3">
        <f>E3-$D$1</f>
        <v>0</v>
      </c>
      <c r="H3">
        <f>0.0251*G3+0.13251</f>
        <v>0.13250999999999999</v>
      </c>
      <c r="J3">
        <f>H3/C3^2</f>
        <v>6.5718904578220114E-4</v>
      </c>
      <c r="K3">
        <f>C3*$E$12*0.001/$E$18</f>
        <v>61621.339622641506</v>
      </c>
      <c r="L3">
        <f>2*J3/$E$17/$E$19</f>
        <v>0.29538286241335399</v>
      </c>
      <c r="M3">
        <f>C3^2</f>
        <v>201.63148009</v>
      </c>
      <c r="N3">
        <f>M3*$J$11</f>
        <v>8.5464797925775229E-2</v>
      </c>
    </row>
    <row r="4" spans="1:14" x14ac:dyDescent="0.25">
      <c r="A4">
        <v>20</v>
      </c>
      <c r="C4">
        <f t="shared" ref="C4:C10" si="0">1.004*A4-0.8603</f>
        <v>19.2197</v>
      </c>
      <c r="E4">
        <v>77</v>
      </c>
      <c r="G4">
        <f t="shared" ref="G4:G10" si="1">E4-$D$1</f>
        <v>1</v>
      </c>
      <c r="H4">
        <f t="shared" ref="H4:H10" si="2">0.0251*G4+0.13251</f>
        <v>0.15761</v>
      </c>
      <c r="J4">
        <f t="shared" ref="J4:J10" si="3">H4/C4^2</f>
        <v>4.2666847939165485E-4</v>
      </c>
      <c r="K4">
        <f t="shared" ref="K4:K10" si="4">C4*$E$12*0.001/$E$18</f>
        <v>83406.24528301887</v>
      </c>
      <c r="L4">
        <f t="shared" ref="L4:L11" si="5">2*J4/$E$17/$E$19</f>
        <v>0.19177215072758211</v>
      </c>
      <c r="M4">
        <f t="shared" ref="M4:M10" si="6">C4^2</f>
        <v>369.39686809</v>
      </c>
      <c r="N4">
        <f t="shared" ref="N4:N10" si="7">M4*$J$11</f>
        <v>0.15657489927482732</v>
      </c>
    </row>
    <row r="5" spans="1:14" x14ac:dyDescent="0.25">
      <c r="A5">
        <v>22</v>
      </c>
      <c r="C5">
        <f t="shared" si="0"/>
        <v>21.227700000000002</v>
      </c>
      <c r="E5">
        <v>78</v>
      </c>
      <c r="G5">
        <f t="shared" si="1"/>
        <v>2</v>
      </c>
      <c r="H5">
        <f t="shared" si="2"/>
        <v>0.18270999999999998</v>
      </c>
      <c r="J5">
        <f t="shared" si="3"/>
        <v>4.0546785999545702E-4</v>
      </c>
      <c r="K5">
        <f t="shared" si="4"/>
        <v>92120.207547169834</v>
      </c>
      <c r="L5">
        <f t="shared" si="5"/>
        <v>0.18224323407509674</v>
      </c>
      <c r="M5">
        <f t="shared" si="6"/>
        <v>450.61524729000007</v>
      </c>
      <c r="N5">
        <f t="shared" si="7"/>
        <v>0.19100063658077118</v>
      </c>
    </row>
    <row r="6" spans="1:14" x14ac:dyDescent="0.25">
      <c r="A6">
        <v>24</v>
      </c>
      <c r="C6">
        <f t="shared" si="0"/>
        <v>23.235700000000001</v>
      </c>
      <c r="E6">
        <v>79</v>
      </c>
      <c r="G6">
        <f t="shared" si="1"/>
        <v>3</v>
      </c>
      <c r="H6">
        <f t="shared" si="2"/>
        <v>0.20780999999999999</v>
      </c>
      <c r="J6">
        <f t="shared" si="3"/>
        <v>3.8490621283709942E-4</v>
      </c>
      <c r="K6">
        <f t="shared" si="4"/>
        <v>100834.16981132075</v>
      </c>
      <c r="L6">
        <f t="shared" si="5"/>
        <v>0.17300151248440868</v>
      </c>
      <c r="M6">
        <f t="shared" si="6"/>
        <v>539.89775449000001</v>
      </c>
      <c r="N6">
        <f t="shared" si="7"/>
        <v>0.22884448632461388</v>
      </c>
    </row>
    <row r="7" spans="1:14" x14ac:dyDescent="0.25">
      <c r="A7">
        <v>26</v>
      </c>
      <c r="C7">
        <f t="shared" si="0"/>
        <v>25.2437</v>
      </c>
      <c r="E7">
        <v>79.5</v>
      </c>
      <c r="G7">
        <f t="shared" si="1"/>
        <v>3.5</v>
      </c>
      <c r="H7">
        <f t="shared" si="2"/>
        <v>0.22036</v>
      </c>
      <c r="J7">
        <f t="shared" si="3"/>
        <v>3.4580139670935104E-4</v>
      </c>
      <c r="K7">
        <f t="shared" si="4"/>
        <v>109548.1320754717</v>
      </c>
      <c r="L7">
        <f t="shared" si="5"/>
        <v>0.15542530272240013</v>
      </c>
      <c r="M7">
        <f t="shared" si="6"/>
        <v>637.24438969000005</v>
      </c>
      <c r="N7">
        <f t="shared" si="7"/>
        <v>0.27010644850635546</v>
      </c>
    </row>
    <row r="8" spans="1:14" x14ac:dyDescent="0.25">
      <c r="A8">
        <v>29</v>
      </c>
      <c r="C8">
        <f t="shared" si="0"/>
        <v>28.255700000000001</v>
      </c>
      <c r="E8">
        <v>81</v>
      </c>
      <c r="G8">
        <f t="shared" si="1"/>
        <v>5</v>
      </c>
      <c r="H8">
        <f t="shared" si="2"/>
        <v>0.25800999999999996</v>
      </c>
      <c r="J8">
        <f t="shared" si="3"/>
        <v>3.2316505811687762E-4</v>
      </c>
      <c r="K8">
        <f t="shared" si="4"/>
        <v>122619.0754716981</v>
      </c>
      <c r="L8">
        <f t="shared" si="5"/>
        <v>0.14525108187846564</v>
      </c>
      <c r="M8">
        <f t="shared" si="6"/>
        <v>798.38458249000007</v>
      </c>
      <c r="N8">
        <f t="shared" si="7"/>
        <v>0.33840835260002822</v>
      </c>
    </row>
    <row r="9" spans="1:14" x14ac:dyDescent="0.25">
      <c r="A9">
        <v>30</v>
      </c>
      <c r="C9">
        <f t="shared" si="0"/>
        <v>29.259700000000002</v>
      </c>
      <c r="E9">
        <v>82</v>
      </c>
      <c r="G9">
        <f t="shared" si="1"/>
        <v>6</v>
      </c>
      <c r="H9">
        <f t="shared" si="2"/>
        <v>0.28310999999999997</v>
      </c>
      <c r="J9" s="3">
        <f t="shared" si="3"/>
        <v>3.3068574331008785E-4</v>
      </c>
      <c r="K9">
        <f t="shared" si="4"/>
        <v>126976.0566037736</v>
      </c>
      <c r="L9" s="3">
        <f t="shared" si="5"/>
        <v>0.14863135964471494</v>
      </c>
      <c r="M9">
        <f t="shared" si="6"/>
        <v>856.13004409000018</v>
      </c>
      <c r="N9">
        <f t="shared" si="7"/>
        <v>0.36288471018353524</v>
      </c>
    </row>
    <row r="10" spans="1:14" x14ac:dyDescent="0.25">
      <c r="A10">
        <v>24</v>
      </c>
      <c r="C10">
        <f t="shared" si="0"/>
        <v>23.235700000000001</v>
      </c>
      <c r="E10">
        <v>80.5</v>
      </c>
      <c r="G10">
        <f t="shared" si="1"/>
        <v>4.5</v>
      </c>
      <c r="H10">
        <f>0.0251*G10+0.13251</f>
        <v>0.24546000000000001</v>
      </c>
      <c r="J10">
        <f t="shared" si="3"/>
        <v>4.5464163901157032E-4</v>
      </c>
      <c r="K10">
        <f t="shared" si="4"/>
        <v>100834.16981132075</v>
      </c>
      <c r="L10">
        <f t="shared" si="5"/>
        <v>0.20434508086436143</v>
      </c>
      <c r="M10">
        <f t="shared" si="6"/>
        <v>539.89775449000001</v>
      </c>
      <c r="N10">
        <f t="shared" si="7"/>
        <v>0.22884448632461388</v>
      </c>
    </row>
    <row r="11" spans="1:14" x14ac:dyDescent="0.25">
      <c r="I11" t="s">
        <v>28</v>
      </c>
      <c r="J11" s="4">
        <f>AVERAGE(J3:J8)</f>
        <v>4.2386634213877349E-4</v>
      </c>
    </row>
    <row r="12" spans="1:14" x14ac:dyDescent="0.25">
      <c r="A12" s="2" t="s">
        <v>11</v>
      </c>
      <c r="B12" s="2"/>
      <c r="C12" s="2"/>
      <c r="D12" s="2"/>
      <c r="E12">
        <v>69</v>
      </c>
    </row>
    <row r="13" spans="1:14" x14ac:dyDescent="0.25">
      <c r="A13" s="2" t="s">
        <v>12</v>
      </c>
      <c r="B13" s="2"/>
      <c r="C13" s="2"/>
      <c r="D13" s="2"/>
      <c r="E13">
        <v>277</v>
      </c>
    </row>
    <row r="14" spans="1:14" x14ac:dyDescent="0.25">
      <c r="A14" s="2" t="s">
        <v>24</v>
      </c>
      <c r="B14" s="2"/>
      <c r="C14" s="2"/>
      <c r="D14" s="2"/>
      <c r="E14" s="1" t="s">
        <v>16</v>
      </c>
    </row>
    <row r="15" spans="1:14" x14ac:dyDescent="0.25">
      <c r="A15" s="2" t="s">
        <v>25</v>
      </c>
      <c r="B15" s="2"/>
      <c r="C15" s="2"/>
      <c r="D15" s="2"/>
      <c r="E15" s="1" t="s">
        <v>17</v>
      </c>
    </row>
    <row r="16" spans="1:14" x14ac:dyDescent="0.25">
      <c r="A16" s="2" t="s">
        <v>13</v>
      </c>
      <c r="B16" s="2"/>
      <c r="C16" s="2"/>
      <c r="D16" s="2"/>
      <c r="E16">
        <v>25</v>
      </c>
    </row>
    <row r="17" spans="1:5" ht="17.25" x14ac:dyDescent="0.25">
      <c r="A17" s="2" t="s">
        <v>14</v>
      </c>
      <c r="B17" s="2"/>
      <c r="C17" s="2"/>
      <c r="D17" s="2"/>
      <c r="E17">
        <v>1.19</v>
      </c>
    </row>
    <row r="18" spans="1:5" ht="17.25" x14ac:dyDescent="0.25">
      <c r="A18" s="2" t="s">
        <v>15</v>
      </c>
      <c r="B18" s="2"/>
      <c r="C18" s="2"/>
      <c r="D18" s="2"/>
      <c r="E18">
        <v>1.59E-5</v>
      </c>
    </row>
    <row r="19" spans="1:5" ht="17.25" x14ac:dyDescent="0.25">
      <c r="A19" s="2" t="s">
        <v>26</v>
      </c>
      <c r="B19" s="2"/>
      <c r="C19" s="2"/>
      <c r="D19" s="2"/>
      <c r="E19">
        <f>3.1415926*(E12*0.001/2)^2</f>
        <v>3.7392805921500002E-3</v>
      </c>
    </row>
  </sheetData>
  <mergeCells count="13">
    <mergeCell ref="A17:D17"/>
    <mergeCell ref="A19:D19"/>
    <mergeCell ref="A18:D18"/>
    <mergeCell ref="A13:D13"/>
    <mergeCell ref="A14:D14"/>
    <mergeCell ref="A15:D15"/>
    <mergeCell ref="A16:D16"/>
    <mergeCell ref="A1:C1"/>
    <mergeCell ref="A2:B2"/>
    <mergeCell ref="C2:D2"/>
    <mergeCell ref="E2:F2"/>
    <mergeCell ref="H2:I2"/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gravity</vt:lpstr>
      <vt:lpstr>Drag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热忱</dc:creator>
  <cp:lastModifiedBy>热忱</cp:lastModifiedBy>
  <dcterms:created xsi:type="dcterms:W3CDTF">2021-05-10T02:27:34Z</dcterms:created>
  <dcterms:modified xsi:type="dcterms:W3CDTF">2021-05-10T23:22:45Z</dcterms:modified>
</cp:coreProperties>
</file>