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44" windowWidth="15480" windowHeight="7944" activeTab="5"/>
  </bookViews>
  <sheets>
    <sheet name="Misc Aircraft Data" sheetId="8" r:id="rId1"/>
    <sheet name="Wing" sheetId="1" r:id="rId2"/>
    <sheet name="Fuselage" sheetId="11" r:id="rId3"/>
    <sheet name="H-Tail" sheetId="3" r:id="rId4"/>
    <sheet name="V-Tail" sheetId="4" r:id="rId5"/>
    <sheet name="Engines" sheetId="7" r:id="rId6"/>
  </sheets>
  <calcPr calcId="125725"/>
</workbook>
</file>

<file path=xl/calcChain.xml><?xml version="1.0" encoding="utf-8"?>
<calcChain xmlns="http://schemas.openxmlformats.org/spreadsheetml/2006/main">
  <c r="B33" i="1"/>
  <c r="B18" i="3"/>
  <c r="B11"/>
  <c r="B6"/>
  <c r="B17" i="4"/>
  <c r="B11"/>
  <c r="B8" i="7"/>
  <c r="B4"/>
  <c r="B10" i="8"/>
  <c r="B15" i="1"/>
  <c r="B13"/>
  <c r="B28"/>
  <c r="B11" i="11"/>
  <c r="B10"/>
  <c r="B10" i="3"/>
  <c r="B26" i="1"/>
  <c r="B11"/>
  <c r="B8" i="4"/>
  <c r="B14"/>
  <c r="B2"/>
  <c r="B4" i="8"/>
  <c r="B6"/>
  <c r="B2" i="1"/>
  <c r="B9" i="11"/>
  <c r="B8"/>
  <c r="B7"/>
  <c r="B6"/>
  <c r="B4"/>
  <c r="B3"/>
  <c r="B2"/>
  <c r="B25" i="3"/>
  <c r="B17"/>
  <c r="B3"/>
  <c r="B2"/>
  <c r="B22" i="4"/>
  <c r="B16"/>
  <c r="B10"/>
  <c r="B3"/>
  <c r="B12" i="7"/>
  <c r="B10"/>
  <c r="B6"/>
  <c r="B12" i="8"/>
  <c r="B11"/>
  <c r="B9"/>
  <c r="B8"/>
  <c r="B7"/>
</calcChain>
</file>

<file path=xl/sharedStrings.xml><?xml version="1.0" encoding="utf-8"?>
<sst xmlns="http://schemas.openxmlformats.org/spreadsheetml/2006/main" count="389" uniqueCount="238">
  <si>
    <t>Variable Name</t>
  </si>
  <si>
    <t>Variable Value</t>
  </si>
  <si>
    <t>Unit Label</t>
  </si>
  <si>
    <r>
      <t>b</t>
    </r>
    <r>
      <rPr>
        <vertAlign val="subscript"/>
        <sz val="14"/>
        <color theme="1"/>
        <rFont val="Calibri"/>
        <family val="2"/>
        <scheme val="minor"/>
      </rPr>
      <t>W</t>
    </r>
  </si>
  <si>
    <r>
      <t>i</t>
    </r>
    <r>
      <rPr>
        <vertAlign val="subscript"/>
        <sz val="14"/>
        <color theme="1"/>
        <rFont val="Calibri"/>
        <family val="2"/>
        <scheme val="minor"/>
      </rPr>
      <t>W</t>
    </r>
  </si>
  <si>
    <r>
      <t>c</t>
    </r>
    <r>
      <rPr>
        <vertAlign val="subscript"/>
        <sz val="14"/>
        <color theme="1"/>
        <rFont val="Calibri"/>
        <family val="2"/>
        <scheme val="minor"/>
      </rPr>
      <t>W_r</t>
    </r>
  </si>
  <si>
    <r>
      <t>c</t>
    </r>
    <r>
      <rPr>
        <vertAlign val="subscript"/>
        <sz val="14"/>
        <color theme="1"/>
        <rFont val="Calibri"/>
        <family val="2"/>
        <scheme val="minor"/>
      </rPr>
      <t>W_t</t>
    </r>
  </si>
  <si>
    <r>
      <t>b</t>
    </r>
    <r>
      <rPr>
        <vertAlign val="subscript"/>
        <sz val="14"/>
        <color theme="1"/>
        <rFont val="Calibri"/>
        <family val="2"/>
      </rPr>
      <t>W_1</t>
    </r>
  </si>
  <si>
    <r>
      <t>Λ</t>
    </r>
    <r>
      <rPr>
        <vertAlign val="subscript"/>
        <sz val="14"/>
        <color theme="1"/>
        <rFont val="Calibri"/>
        <family val="2"/>
        <scheme val="minor"/>
      </rPr>
      <t>W_LE_1</t>
    </r>
  </si>
  <si>
    <r>
      <t>Γ</t>
    </r>
    <r>
      <rPr>
        <vertAlign val="subscript"/>
        <sz val="14"/>
        <color theme="1"/>
        <rFont val="Calibri"/>
        <family val="2"/>
      </rPr>
      <t>W_1</t>
    </r>
  </si>
  <si>
    <r>
      <t>Λ</t>
    </r>
    <r>
      <rPr>
        <vertAlign val="subscript"/>
        <sz val="14"/>
        <color theme="1"/>
        <rFont val="Calibri"/>
        <family val="2"/>
      </rPr>
      <t>W_LE_2</t>
    </r>
  </si>
  <si>
    <r>
      <t>Γ</t>
    </r>
    <r>
      <rPr>
        <vertAlign val="subscript"/>
        <sz val="14"/>
        <color theme="1"/>
        <rFont val="Calibri"/>
        <family val="2"/>
      </rPr>
      <t>W_2</t>
    </r>
  </si>
  <si>
    <r>
      <t>ξ</t>
    </r>
    <r>
      <rPr>
        <vertAlign val="subscript"/>
        <sz val="14"/>
        <color theme="1"/>
        <rFont val="Calibri"/>
        <family val="2"/>
      </rPr>
      <t>tmax_W_1</t>
    </r>
  </si>
  <si>
    <r>
      <t>ξ</t>
    </r>
    <r>
      <rPr>
        <vertAlign val="subscript"/>
        <sz val="14"/>
        <color theme="1"/>
        <rFont val="Calibri"/>
        <family val="2"/>
      </rPr>
      <t>tmax_W_2</t>
    </r>
  </si>
  <si>
    <t>MT</t>
  </si>
  <si>
    <t>NONE</t>
  </si>
  <si>
    <t>Description</t>
  </si>
  <si>
    <t>DEG</t>
  </si>
  <si>
    <r>
      <t>b</t>
    </r>
    <r>
      <rPr>
        <vertAlign val="subscript"/>
        <sz val="14"/>
        <color theme="1"/>
        <rFont val="Calibri"/>
        <family val="2"/>
        <scheme val="minor"/>
      </rPr>
      <t>H</t>
    </r>
  </si>
  <si>
    <r>
      <t>c</t>
    </r>
    <r>
      <rPr>
        <vertAlign val="subscript"/>
        <sz val="14"/>
        <color theme="1"/>
        <rFont val="Calibri"/>
        <family val="2"/>
        <scheme val="minor"/>
      </rPr>
      <t>H_r</t>
    </r>
  </si>
  <si>
    <r>
      <t>c</t>
    </r>
    <r>
      <rPr>
        <vertAlign val="subscript"/>
        <sz val="14"/>
        <color theme="1"/>
        <rFont val="Calibri"/>
        <family val="2"/>
        <scheme val="minor"/>
      </rPr>
      <t>H_t</t>
    </r>
  </si>
  <si>
    <r>
      <t>i</t>
    </r>
    <r>
      <rPr>
        <vertAlign val="subscript"/>
        <sz val="14"/>
        <color theme="1"/>
        <rFont val="Calibri"/>
        <family val="2"/>
        <scheme val="minor"/>
      </rPr>
      <t>H</t>
    </r>
  </si>
  <si>
    <r>
      <t>Λ</t>
    </r>
    <r>
      <rPr>
        <vertAlign val="subscript"/>
        <sz val="14"/>
        <color theme="1"/>
        <rFont val="Calibri"/>
        <family val="2"/>
      </rPr>
      <t>H_LE</t>
    </r>
  </si>
  <si>
    <r>
      <t>Γ</t>
    </r>
    <r>
      <rPr>
        <vertAlign val="subscript"/>
        <sz val="14"/>
        <color theme="1"/>
        <rFont val="Calibri"/>
        <family val="2"/>
      </rPr>
      <t>H</t>
    </r>
  </si>
  <si>
    <r>
      <t>t_over_c</t>
    </r>
    <r>
      <rPr>
        <vertAlign val="subscript"/>
        <sz val="14"/>
        <color theme="1"/>
        <rFont val="Calibri"/>
        <family val="2"/>
      </rPr>
      <t>H_r</t>
    </r>
  </si>
  <si>
    <r>
      <t>t_over_c</t>
    </r>
    <r>
      <rPr>
        <vertAlign val="subscript"/>
        <sz val="14"/>
        <color theme="1"/>
        <rFont val="Calibri"/>
        <family val="2"/>
      </rPr>
      <t>H_t</t>
    </r>
  </si>
  <si>
    <r>
      <t>C</t>
    </r>
    <r>
      <rPr>
        <vertAlign val="subscript"/>
        <sz val="14"/>
        <color theme="1"/>
        <rFont val="Calibri"/>
        <family val="2"/>
      </rPr>
      <t>m_ac_H_r</t>
    </r>
  </si>
  <si>
    <r>
      <t>C</t>
    </r>
    <r>
      <rPr>
        <vertAlign val="subscript"/>
        <sz val="14"/>
        <color theme="1"/>
        <rFont val="Calibri"/>
        <family val="2"/>
      </rPr>
      <t>m_ac_H_t</t>
    </r>
  </si>
  <si>
    <r>
      <t>η</t>
    </r>
    <r>
      <rPr>
        <vertAlign val="subscript"/>
        <sz val="14"/>
        <color theme="1"/>
        <rFont val="Calibri"/>
        <family val="2"/>
      </rPr>
      <t>H</t>
    </r>
  </si>
  <si>
    <t>RAD</t>
  </si>
  <si>
    <t xml:space="preserve"> </t>
  </si>
  <si>
    <t>Wing root chord</t>
  </si>
  <si>
    <t>Wing span</t>
  </si>
  <si>
    <t>Wing tip chord</t>
  </si>
  <si>
    <t>Inner panel twist angle</t>
  </si>
  <si>
    <t>Inner panel dihedral angle</t>
  </si>
  <si>
    <t>Critical Mach number at outer panel tip chord</t>
  </si>
  <si>
    <t>Dynamic pressure ratio</t>
  </si>
  <si>
    <t>Horizontal tail span</t>
  </si>
  <si>
    <t>Incidence angle</t>
  </si>
  <si>
    <t>Horizontal tail dihedrical angle</t>
  </si>
  <si>
    <t>Elevator chord</t>
  </si>
  <si>
    <t>Horizontal tail leading edge sweep angle</t>
  </si>
  <si>
    <t>Relative thickness at root chord</t>
  </si>
  <si>
    <t>Relative thickness at tip chord</t>
  </si>
  <si>
    <t>Elevator inner station</t>
  </si>
  <si>
    <t>Elevator outer station</t>
  </si>
  <si>
    <t>RAD^(-1)</t>
  </si>
  <si>
    <t>Leading edge sweep angle of inner panel</t>
  </si>
  <si>
    <t>Leading edge sweep angle of outer panel</t>
  </si>
  <si>
    <t>Critical Mach number at chord between inner and outer panel</t>
  </si>
  <si>
    <t>Aileron chord</t>
  </si>
  <si>
    <t>Vertical tail span</t>
  </si>
  <si>
    <t>Vertical tail tip chord</t>
  </si>
  <si>
    <t>Geometric twist angle</t>
  </si>
  <si>
    <t>Vertical tail leading edge sweep angle</t>
  </si>
  <si>
    <t>Vertical tail dihedrical angle</t>
  </si>
  <si>
    <t>Rudder chord</t>
  </si>
  <si>
    <t>Rudder inner station</t>
  </si>
  <si>
    <t>Rudder outer station</t>
  </si>
  <si>
    <r>
      <t>b</t>
    </r>
    <r>
      <rPr>
        <vertAlign val="subscript"/>
        <sz val="14"/>
        <color theme="1"/>
        <rFont val="Calibri"/>
        <family val="2"/>
        <scheme val="minor"/>
      </rPr>
      <t>V</t>
    </r>
  </si>
  <si>
    <r>
      <t>c</t>
    </r>
    <r>
      <rPr>
        <vertAlign val="subscript"/>
        <sz val="14"/>
        <color theme="1"/>
        <rFont val="Calibri"/>
        <family val="2"/>
        <scheme val="minor"/>
      </rPr>
      <t>V_r</t>
    </r>
  </si>
  <si>
    <r>
      <t>c</t>
    </r>
    <r>
      <rPr>
        <vertAlign val="subscript"/>
        <sz val="14"/>
        <color theme="1"/>
        <rFont val="Calibri"/>
        <family val="2"/>
        <scheme val="minor"/>
      </rPr>
      <t>V_t</t>
    </r>
  </si>
  <si>
    <r>
      <t>ε</t>
    </r>
    <r>
      <rPr>
        <vertAlign val="subscript"/>
        <sz val="14"/>
        <color theme="1"/>
        <rFont val="Calibri"/>
        <family val="2"/>
      </rPr>
      <t>V</t>
    </r>
  </si>
  <si>
    <r>
      <t>Λ</t>
    </r>
    <r>
      <rPr>
        <vertAlign val="subscript"/>
        <sz val="14"/>
        <color theme="1"/>
        <rFont val="Calibri"/>
        <family val="2"/>
      </rPr>
      <t>V_LE</t>
    </r>
  </si>
  <si>
    <r>
      <t>Γ</t>
    </r>
    <r>
      <rPr>
        <vertAlign val="subscript"/>
        <sz val="14"/>
        <color theme="1"/>
        <rFont val="Calibri"/>
        <family val="2"/>
      </rPr>
      <t>V</t>
    </r>
  </si>
  <si>
    <r>
      <t>t_over_c</t>
    </r>
    <r>
      <rPr>
        <vertAlign val="subscript"/>
        <sz val="14"/>
        <color theme="1"/>
        <rFont val="Calibri"/>
        <family val="2"/>
      </rPr>
      <t>V_r</t>
    </r>
  </si>
  <si>
    <r>
      <t>t_over_c</t>
    </r>
    <r>
      <rPr>
        <vertAlign val="subscript"/>
        <sz val="14"/>
        <color theme="1"/>
        <rFont val="Calibri"/>
        <family val="2"/>
      </rPr>
      <t>V_t</t>
    </r>
  </si>
  <si>
    <r>
      <t>C</t>
    </r>
    <r>
      <rPr>
        <vertAlign val="subscript"/>
        <sz val="14"/>
        <color theme="1"/>
        <rFont val="Calibri"/>
        <family val="2"/>
      </rPr>
      <t>m_ac_V_r</t>
    </r>
  </si>
  <si>
    <r>
      <t>C</t>
    </r>
    <r>
      <rPr>
        <vertAlign val="subscript"/>
        <sz val="14"/>
        <color theme="1"/>
        <rFont val="Calibri"/>
        <family val="2"/>
      </rPr>
      <t>m_ac_V_t</t>
    </r>
  </si>
  <si>
    <r>
      <t>η</t>
    </r>
    <r>
      <rPr>
        <vertAlign val="subscript"/>
        <sz val="14"/>
        <color theme="1"/>
        <rFont val="Calibri"/>
        <family val="2"/>
      </rPr>
      <t>V</t>
    </r>
  </si>
  <si>
    <r>
      <t>α</t>
    </r>
    <r>
      <rPr>
        <vertAlign val="subscript"/>
        <sz val="14"/>
        <color theme="1"/>
        <rFont val="Calibri"/>
        <family val="2"/>
      </rPr>
      <t>0l_W_r</t>
    </r>
  </si>
  <si>
    <r>
      <t>C</t>
    </r>
    <r>
      <rPr>
        <vertAlign val="subscript"/>
        <sz val="14"/>
        <color theme="1"/>
        <rFont val="Calibri"/>
        <family val="2"/>
      </rPr>
      <t>lα_W_r</t>
    </r>
  </si>
  <si>
    <r>
      <t>C</t>
    </r>
    <r>
      <rPr>
        <vertAlign val="subscript"/>
        <sz val="14"/>
        <color theme="1"/>
        <rFont val="Calibri"/>
        <family val="2"/>
      </rPr>
      <t>m_ac_W_r</t>
    </r>
  </si>
  <si>
    <r>
      <t>ξ</t>
    </r>
    <r>
      <rPr>
        <vertAlign val="subscript"/>
        <sz val="14"/>
        <color theme="1"/>
        <rFont val="Calibri"/>
        <family val="2"/>
      </rPr>
      <t>ac_W_r</t>
    </r>
  </si>
  <si>
    <r>
      <t>t_over_c</t>
    </r>
    <r>
      <rPr>
        <vertAlign val="subscript"/>
        <sz val="14"/>
        <color theme="1"/>
        <rFont val="Calibri"/>
        <family val="2"/>
      </rPr>
      <t>W_r</t>
    </r>
  </si>
  <si>
    <r>
      <t>ξ</t>
    </r>
    <r>
      <rPr>
        <vertAlign val="subscript"/>
        <sz val="14"/>
        <color theme="1"/>
        <rFont val="Calibri"/>
        <family val="2"/>
      </rPr>
      <t>ac_W_kink</t>
    </r>
  </si>
  <si>
    <r>
      <t>c</t>
    </r>
    <r>
      <rPr>
        <vertAlign val="subscript"/>
        <sz val="14"/>
        <color theme="1"/>
        <rFont val="Calibri"/>
        <family val="2"/>
      </rPr>
      <t>W_kink</t>
    </r>
  </si>
  <si>
    <r>
      <t>ε</t>
    </r>
    <r>
      <rPr>
        <vertAlign val="subscript"/>
        <sz val="14"/>
        <color theme="1"/>
        <rFont val="Calibri"/>
        <family val="2"/>
      </rPr>
      <t>W_kink</t>
    </r>
  </si>
  <si>
    <r>
      <t>ε</t>
    </r>
    <r>
      <rPr>
        <vertAlign val="subscript"/>
        <sz val="14"/>
        <color theme="1"/>
        <rFont val="Calibri"/>
        <family val="2"/>
      </rPr>
      <t>W_t</t>
    </r>
  </si>
  <si>
    <t>Twist angle at wing tip</t>
  </si>
  <si>
    <r>
      <t>t_over_c</t>
    </r>
    <r>
      <rPr>
        <vertAlign val="subscript"/>
        <sz val="14"/>
        <color theme="1"/>
        <rFont val="Calibri"/>
        <family val="2"/>
      </rPr>
      <t>W_t</t>
    </r>
  </si>
  <si>
    <r>
      <t>α</t>
    </r>
    <r>
      <rPr>
        <vertAlign val="subscript"/>
        <sz val="14"/>
        <color theme="1"/>
        <rFont val="Calibri"/>
        <family val="2"/>
      </rPr>
      <t>0l_W_t</t>
    </r>
  </si>
  <si>
    <r>
      <t>C</t>
    </r>
    <r>
      <rPr>
        <vertAlign val="subscript"/>
        <sz val="14"/>
        <color theme="1"/>
        <rFont val="Calibri"/>
        <family val="2"/>
      </rPr>
      <t>lα_W_t</t>
    </r>
  </si>
  <si>
    <r>
      <t>C</t>
    </r>
    <r>
      <rPr>
        <vertAlign val="subscript"/>
        <sz val="14"/>
        <color theme="1"/>
        <rFont val="Calibri"/>
        <family val="2"/>
      </rPr>
      <t>m_ac_W_t</t>
    </r>
  </si>
  <si>
    <r>
      <t>ξ</t>
    </r>
    <r>
      <rPr>
        <vertAlign val="subscript"/>
        <sz val="14"/>
        <color theme="1"/>
        <rFont val="Calibri"/>
        <family val="2"/>
      </rPr>
      <t>ac_W_t</t>
    </r>
  </si>
  <si>
    <r>
      <t>M</t>
    </r>
    <r>
      <rPr>
        <vertAlign val="subscript"/>
        <sz val="14"/>
        <color theme="1"/>
        <rFont val="Calibri"/>
        <family val="2"/>
      </rPr>
      <t>cr_W_2D_t</t>
    </r>
  </si>
  <si>
    <t>Alpha zero lift angle at root chord</t>
  </si>
  <si>
    <t>Lift-curve slope at root chord</t>
  </si>
  <si>
    <t>Alpha zero lift angle at tip chord</t>
  </si>
  <si>
    <t>Lift-curve slope at tip chord</t>
  </si>
  <si>
    <t>Section's mean perc. position of max thickness of inner panel</t>
  </si>
  <si>
    <r>
      <t>M</t>
    </r>
    <r>
      <rPr>
        <vertAlign val="subscript"/>
        <sz val="14"/>
        <color theme="1"/>
        <rFont val="Calibri"/>
        <family val="2"/>
      </rPr>
      <t>cr_W_2D_kink</t>
    </r>
  </si>
  <si>
    <r>
      <t>C</t>
    </r>
    <r>
      <rPr>
        <vertAlign val="subscript"/>
        <sz val="14"/>
        <color theme="1"/>
        <rFont val="Calibri"/>
        <family val="2"/>
      </rPr>
      <t>m_ac_W_kink</t>
    </r>
  </si>
  <si>
    <r>
      <t>C</t>
    </r>
    <r>
      <rPr>
        <vertAlign val="subscript"/>
        <sz val="14"/>
        <color theme="1"/>
        <rFont val="Calibri"/>
        <family val="2"/>
      </rPr>
      <t>lα_W_kink</t>
    </r>
  </si>
  <si>
    <r>
      <t>α</t>
    </r>
    <r>
      <rPr>
        <vertAlign val="subscript"/>
        <sz val="14"/>
        <color theme="1"/>
        <rFont val="Calibri"/>
        <family val="2"/>
      </rPr>
      <t>0l_W_kink</t>
    </r>
  </si>
  <si>
    <r>
      <t>t_over_c</t>
    </r>
    <r>
      <rPr>
        <vertAlign val="subscript"/>
        <sz val="14"/>
        <color theme="1"/>
        <rFont val="Calibri"/>
        <family val="2"/>
      </rPr>
      <t>W_kink</t>
    </r>
  </si>
  <si>
    <t>Section's mean perc. position of max thickness of outer panel</t>
  </si>
  <si>
    <t>Section's aerodynamic center at root chord</t>
  </si>
  <si>
    <t>Section's aerodynamic center at tip chord</t>
  </si>
  <si>
    <r>
      <t>M</t>
    </r>
    <r>
      <rPr>
        <vertAlign val="subscript"/>
        <sz val="14"/>
        <color theme="1"/>
        <rFont val="Calibri"/>
        <family val="2"/>
      </rPr>
      <t>cr_W_2D_r</t>
    </r>
  </si>
  <si>
    <t>Critical Mach number at root chord</t>
  </si>
  <si>
    <t>Section's aerodynamic center at chord between inner and outer panel</t>
  </si>
  <si>
    <t>Wing chord at kink between inner and outer panel</t>
  </si>
  <si>
    <t>Aileron inner station over wing semi-span</t>
  </si>
  <si>
    <t>Aileron outer station over wing semi-span</t>
  </si>
  <si>
    <t>Outer panel dihedral angle</t>
  </si>
  <si>
    <t>Relative thickness at kink between inner and outer panel</t>
  </si>
  <si>
    <t>Alpha zero lift angle at kink between inner and outer panel</t>
  </si>
  <si>
    <t>Lift-curve slope at kink between inner and outer panel</t>
  </si>
  <si>
    <t>Pitching moment coefficient at kink between inner and outer panel evaluated at the condition of zero angle of attack</t>
  </si>
  <si>
    <t>Pitching moment coefficient at wing root chord evaluated at the condition of zero angle of attack</t>
  </si>
  <si>
    <t>Pitching moment coefficient at wing tip chord evaluated at the condition of zero angle of attack</t>
  </si>
  <si>
    <t>Pitching moment coefficient at V-tail root chord evaluated at the condition of zero angle of attack</t>
  </si>
  <si>
    <t>Pitching moment coefficient at V-tail tip chord evaluated at the condition of zero angle of attack</t>
  </si>
  <si>
    <t>Wing rigging angle</t>
  </si>
  <si>
    <r>
      <t>Δα</t>
    </r>
    <r>
      <rPr>
        <vertAlign val="subscript"/>
        <sz val="14"/>
        <color theme="1"/>
        <rFont val="Calibri"/>
        <family val="2"/>
      </rPr>
      <t>0l_W_flaps</t>
    </r>
  </si>
  <si>
    <r>
      <t>η</t>
    </r>
    <r>
      <rPr>
        <vertAlign val="subscript"/>
        <sz val="14"/>
        <color theme="1"/>
        <rFont val="Calibri"/>
        <family val="2"/>
      </rPr>
      <t>flap_in</t>
    </r>
  </si>
  <si>
    <r>
      <t>η</t>
    </r>
    <r>
      <rPr>
        <vertAlign val="subscript"/>
        <sz val="14"/>
        <color theme="1"/>
        <rFont val="Calibri"/>
        <family val="2"/>
      </rPr>
      <t>flap_out</t>
    </r>
  </si>
  <si>
    <t>Flap inner station over wing semi-span</t>
  </si>
  <si>
    <t>Flap outer station over wing semi-span</t>
  </si>
  <si>
    <t>Zero lift angle decrease due to flaps deflection</t>
  </si>
  <si>
    <r>
      <t>c</t>
    </r>
    <r>
      <rPr>
        <vertAlign val="subscript"/>
        <sz val="14"/>
        <color theme="1"/>
        <rFont val="Calibri"/>
        <family val="2"/>
      </rPr>
      <t>flap</t>
    </r>
  </si>
  <si>
    <t>Flap chord</t>
  </si>
  <si>
    <r>
      <t>η</t>
    </r>
    <r>
      <rPr>
        <vertAlign val="subscript"/>
        <sz val="14"/>
        <color theme="1"/>
        <rFont val="Calibri"/>
        <family val="2"/>
      </rPr>
      <t>e_in</t>
    </r>
  </si>
  <si>
    <r>
      <t>η</t>
    </r>
    <r>
      <rPr>
        <vertAlign val="subscript"/>
        <sz val="14"/>
        <color theme="1"/>
        <rFont val="Calibri"/>
        <family val="2"/>
      </rPr>
      <t>e_out</t>
    </r>
  </si>
  <si>
    <r>
      <t>c</t>
    </r>
    <r>
      <rPr>
        <vertAlign val="subscript"/>
        <sz val="14"/>
        <color theme="1"/>
        <rFont val="Calibri"/>
        <family val="2"/>
        <scheme val="minor"/>
      </rPr>
      <t>e</t>
    </r>
  </si>
  <si>
    <r>
      <t>ξ</t>
    </r>
    <r>
      <rPr>
        <vertAlign val="subscript"/>
        <sz val="14"/>
        <color theme="1"/>
        <rFont val="Calibri"/>
        <family val="2"/>
      </rPr>
      <t>tmax_H</t>
    </r>
  </si>
  <si>
    <r>
      <t>α</t>
    </r>
    <r>
      <rPr>
        <vertAlign val="subscript"/>
        <sz val="14"/>
        <color theme="1"/>
        <rFont val="Calibri"/>
        <family val="2"/>
      </rPr>
      <t>0l_H_r</t>
    </r>
  </si>
  <si>
    <r>
      <t>C</t>
    </r>
    <r>
      <rPr>
        <vertAlign val="subscript"/>
        <sz val="14"/>
        <color theme="1"/>
        <rFont val="Calibri"/>
        <family val="2"/>
      </rPr>
      <t>lα_H_r</t>
    </r>
  </si>
  <si>
    <r>
      <t>ξ</t>
    </r>
    <r>
      <rPr>
        <vertAlign val="subscript"/>
        <sz val="14"/>
        <color theme="1"/>
        <rFont val="Calibri"/>
        <family val="2"/>
      </rPr>
      <t>ac_H_r</t>
    </r>
  </si>
  <si>
    <r>
      <t>M</t>
    </r>
    <r>
      <rPr>
        <vertAlign val="subscript"/>
        <sz val="14"/>
        <color theme="1"/>
        <rFont val="Calibri"/>
        <family val="2"/>
      </rPr>
      <t>cr_H_2D_r</t>
    </r>
  </si>
  <si>
    <t>Horizontal Tail root chord</t>
  </si>
  <si>
    <t>Pitching moment coefficient at root chord evaluated at the condition of zero angle of attack</t>
  </si>
  <si>
    <t>Horizontal Tail tip chord</t>
  </si>
  <si>
    <r>
      <t>α</t>
    </r>
    <r>
      <rPr>
        <vertAlign val="subscript"/>
        <sz val="14"/>
        <color theme="1"/>
        <rFont val="Calibri"/>
        <family val="2"/>
      </rPr>
      <t>0l_H_t</t>
    </r>
  </si>
  <si>
    <r>
      <t>C</t>
    </r>
    <r>
      <rPr>
        <vertAlign val="subscript"/>
        <sz val="14"/>
        <color theme="1"/>
        <rFont val="Calibri"/>
        <family val="2"/>
      </rPr>
      <t>lα_H_t</t>
    </r>
  </si>
  <si>
    <r>
      <t>ξ</t>
    </r>
    <r>
      <rPr>
        <vertAlign val="subscript"/>
        <sz val="14"/>
        <color theme="1"/>
        <rFont val="Calibri"/>
        <family val="2"/>
      </rPr>
      <t>ac_H_t</t>
    </r>
  </si>
  <si>
    <r>
      <t>M</t>
    </r>
    <r>
      <rPr>
        <vertAlign val="subscript"/>
        <sz val="14"/>
        <color theme="1"/>
        <rFont val="Calibri"/>
        <family val="2"/>
      </rPr>
      <t>cr_H_2D_t</t>
    </r>
  </si>
  <si>
    <r>
      <t>ε</t>
    </r>
    <r>
      <rPr>
        <vertAlign val="subscript"/>
        <sz val="14"/>
        <color theme="1"/>
        <rFont val="Calibri"/>
        <family val="2"/>
      </rPr>
      <t>H_t</t>
    </r>
  </si>
  <si>
    <t>Twist angle at Horizontal Tail tip</t>
  </si>
  <si>
    <t>Critical Mach number at tip chord</t>
  </si>
  <si>
    <t>Pitching moment coefficient at tip chord evaluated at the condition of zero angle of attack</t>
  </si>
  <si>
    <t xml:space="preserve">Section's mean perc. position of max thickness </t>
  </si>
  <si>
    <r>
      <t>Inner panel span (if wing is not cranked, the same value as b</t>
    </r>
    <r>
      <rPr>
        <vertAlign val="subscript"/>
        <sz val="14"/>
        <color theme="1"/>
        <rFont val="Calibri"/>
        <family val="2"/>
        <scheme val="minor"/>
      </rPr>
      <t xml:space="preserve">w </t>
    </r>
    <r>
      <rPr>
        <sz val="14"/>
        <color theme="1"/>
        <rFont val="Calibri"/>
        <family val="2"/>
        <scheme val="minor"/>
      </rPr>
      <t>must be inserted here)</t>
    </r>
  </si>
  <si>
    <t>Upwash gradient at engines' inlet</t>
  </si>
  <si>
    <t>Engines' diameter</t>
  </si>
  <si>
    <r>
      <t>N</t>
    </r>
    <r>
      <rPr>
        <vertAlign val="subscript"/>
        <sz val="14"/>
        <color theme="1"/>
        <rFont val="Calibri"/>
        <family val="2"/>
        <scheme val="minor"/>
      </rPr>
      <t>eng_1</t>
    </r>
  </si>
  <si>
    <t>Number of engines from the first set</t>
  </si>
  <si>
    <r>
      <t>N</t>
    </r>
    <r>
      <rPr>
        <vertAlign val="subscript"/>
        <sz val="14"/>
        <color theme="1"/>
        <rFont val="Calibri"/>
        <family val="2"/>
        <scheme val="minor"/>
      </rPr>
      <t>eng_2</t>
    </r>
  </si>
  <si>
    <t>Number of engines from the second set</t>
  </si>
  <si>
    <t>1/RAD</t>
  </si>
  <si>
    <r>
      <t xml:space="preserve">Longitudinal distance of first set of engines from the aircraft center of gravity (can be </t>
    </r>
    <r>
      <rPr>
        <sz val="14"/>
        <color theme="1"/>
        <rFont val="Calibri"/>
        <family val="2"/>
      </rPr>
      <t>≥ or ≤ 0)</t>
    </r>
  </si>
  <si>
    <t>Longitudinal distance of second set of engines from the aircraft center of gravity (can be ≥ or ≤ 0)</t>
  </si>
  <si>
    <t>Vertical distance of first set of engines from the aircraft center of gravity (can be ≥ or ≤ 0)</t>
  </si>
  <si>
    <t>Vertical distance of second set of engines from the aircraft center of gravity (can be ≥ or ≤ 0)</t>
  </si>
  <si>
    <t>Lateral distance of first set of engines</t>
  </si>
  <si>
    <t>Lateral distance of second set of engines</t>
  </si>
  <si>
    <r>
      <t>ξ</t>
    </r>
    <r>
      <rPr>
        <vertAlign val="subscript"/>
        <sz val="14"/>
        <color theme="1"/>
        <rFont val="Calibri"/>
        <family val="2"/>
      </rPr>
      <t>ac_V_r</t>
    </r>
  </si>
  <si>
    <t>Section aerodynamic center percent position at root chord</t>
  </si>
  <si>
    <r>
      <t>M</t>
    </r>
    <r>
      <rPr>
        <vertAlign val="subscript"/>
        <sz val="14"/>
        <color theme="1"/>
        <rFont val="Calibri"/>
        <family val="2"/>
      </rPr>
      <t>cr_V_2D_r</t>
    </r>
  </si>
  <si>
    <t>Vertical tail bidimensional critical Mach number at root chord</t>
  </si>
  <si>
    <r>
      <t>ξ</t>
    </r>
    <r>
      <rPr>
        <vertAlign val="subscript"/>
        <sz val="14"/>
        <color theme="1"/>
        <rFont val="Calibri"/>
        <family val="2"/>
      </rPr>
      <t>ac_V_t</t>
    </r>
  </si>
  <si>
    <t>Section aerodynamic center percent position at tip chord</t>
  </si>
  <si>
    <r>
      <t>M</t>
    </r>
    <r>
      <rPr>
        <vertAlign val="subscript"/>
        <sz val="14"/>
        <color theme="1"/>
        <rFont val="Calibri"/>
        <family val="2"/>
      </rPr>
      <t>cr_V_2D_t</t>
    </r>
  </si>
  <si>
    <t>Vertical tail bidimensional critical Mach number at tip chord</t>
  </si>
  <si>
    <r>
      <t>c</t>
    </r>
    <r>
      <rPr>
        <vertAlign val="subscript"/>
        <sz val="14"/>
        <color theme="1"/>
        <rFont val="Calibri"/>
        <family val="2"/>
      </rPr>
      <t>rd</t>
    </r>
  </si>
  <si>
    <r>
      <t>η</t>
    </r>
    <r>
      <rPr>
        <vertAlign val="subscript"/>
        <sz val="14"/>
        <color theme="1"/>
        <rFont val="Calibri"/>
        <family val="2"/>
      </rPr>
      <t>rd_in</t>
    </r>
  </si>
  <si>
    <r>
      <t>η</t>
    </r>
    <r>
      <rPr>
        <vertAlign val="subscript"/>
        <sz val="14"/>
        <color theme="1"/>
        <rFont val="Calibri"/>
        <family val="2"/>
      </rPr>
      <t>rd_out</t>
    </r>
  </si>
  <si>
    <r>
      <t xml:space="preserve">Engines' normal-to-disk force coefficient derivative. Can be assumed (for JET </t>
    </r>
    <r>
      <rPr>
        <sz val="14"/>
        <color theme="1"/>
        <rFont val="Calibri"/>
        <family val="2"/>
      </rPr>
      <t>≈ ṁV</t>
    </r>
    <r>
      <rPr>
        <vertAlign val="subscript"/>
        <sz val="14"/>
        <color theme="1"/>
        <rFont val="Calibri"/>
        <family val="2"/>
      </rPr>
      <t>1</t>
    </r>
    <r>
      <rPr>
        <sz val="14"/>
        <color theme="1"/>
        <rFont val="Calibri"/>
        <family val="2"/>
      </rPr>
      <t>/p</t>
    </r>
    <r>
      <rPr>
        <vertAlign val="subscript"/>
        <sz val="14"/>
        <color theme="1"/>
        <rFont val="Calibri"/>
        <family val="2"/>
      </rPr>
      <t>dyn</t>
    </r>
    <r>
      <rPr>
        <sz val="14"/>
        <color theme="1"/>
        <rFont val="Calibri"/>
        <family val="2"/>
      </rPr>
      <t>S</t>
    </r>
    <r>
      <rPr>
        <vertAlign val="subscript"/>
        <sz val="14"/>
        <color theme="1"/>
        <rFont val="Calibri"/>
        <family val="2"/>
      </rPr>
      <t>Eng</t>
    </r>
    <r>
      <rPr>
        <sz val="14"/>
        <color theme="1"/>
        <rFont val="Calibri"/>
        <family val="2"/>
      </rPr>
      <t>)</t>
    </r>
  </si>
  <si>
    <r>
      <t>ΔX_CG_eng</t>
    </r>
    <r>
      <rPr>
        <vertAlign val="subscript"/>
        <sz val="14"/>
        <color theme="1"/>
        <rFont val="Calibri"/>
        <family val="2"/>
      </rPr>
      <t>1</t>
    </r>
  </si>
  <si>
    <r>
      <t>ΔX_CG_eng</t>
    </r>
    <r>
      <rPr>
        <vertAlign val="subscript"/>
        <sz val="14"/>
        <color theme="1"/>
        <rFont val="Calibri"/>
        <family val="2"/>
      </rPr>
      <t>2</t>
    </r>
  </si>
  <si>
    <r>
      <t>Y</t>
    </r>
    <r>
      <rPr>
        <vertAlign val="subscript"/>
        <sz val="14"/>
        <color theme="1"/>
        <rFont val="Calibri"/>
        <family val="2"/>
      </rPr>
      <t>eng_1</t>
    </r>
  </si>
  <si>
    <r>
      <t>Y</t>
    </r>
    <r>
      <rPr>
        <vertAlign val="subscript"/>
        <sz val="14"/>
        <color theme="1"/>
        <rFont val="Calibri"/>
        <family val="2"/>
      </rPr>
      <t>eng_2</t>
    </r>
  </si>
  <si>
    <r>
      <t>ΔZ_eng</t>
    </r>
    <r>
      <rPr>
        <vertAlign val="subscript"/>
        <sz val="14"/>
        <color theme="1"/>
        <rFont val="Calibri"/>
        <family val="2"/>
      </rPr>
      <t>1</t>
    </r>
    <r>
      <rPr>
        <sz val="14"/>
        <color theme="1"/>
        <rFont val="Calibri"/>
        <family val="2"/>
      </rPr>
      <t>_CG</t>
    </r>
  </si>
  <si>
    <r>
      <t>ΔZ_eng</t>
    </r>
    <r>
      <rPr>
        <vertAlign val="subscript"/>
        <sz val="14"/>
        <color theme="1"/>
        <rFont val="Calibri"/>
        <family val="2"/>
      </rPr>
      <t>2</t>
    </r>
    <r>
      <rPr>
        <sz val="14"/>
        <color theme="1"/>
        <rFont val="Calibri"/>
        <family val="2"/>
      </rPr>
      <t>_CG</t>
    </r>
  </si>
  <si>
    <r>
      <t>D</t>
    </r>
    <r>
      <rPr>
        <vertAlign val="subscript"/>
        <sz val="14"/>
        <color theme="1"/>
        <rFont val="Calibri"/>
        <family val="2"/>
        <scheme val="minor"/>
      </rPr>
      <t>eng</t>
    </r>
  </si>
  <si>
    <r>
      <t>ε</t>
    </r>
    <r>
      <rPr>
        <vertAlign val="subscript"/>
        <sz val="14"/>
        <color theme="1"/>
        <rFont val="Calibri"/>
        <family val="2"/>
      </rPr>
      <t>α_eng</t>
    </r>
  </si>
  <si>
    <r>
      <t>C</t>
    </r>
    <r>
      <rPr>
        <vertAlign val="subscript"/>
        <sz val="14"/>
        <color theme="1"/>
        <rFont val="Calibri"/>
        <family val="2"/>
        <scheme val="minor"/>
      </rPr>
      <t>N</t>
    </r>
    <r>
      <rPr>
        <vertAlign val="subscript"/>
        <sz val="14"/>
        <color theme="1"/>
        <rFont val="Calibri"/>
        <family val="2"/>
      </rPr>
      <t>α'_eng</t>
    </r>
  </si>
  <si>
    <r>
      <t>C</t>
    </r>
    <r>
      <rPr>
        <vertAlign val="subscript"/>
        <sz val="14"/>
        <color theme="1"/>
        <rFont val="Calibri"/>
        <family val="2"/>
      </rPr>
      <t>lα_V_r</t>
    </r>
  </si>
  <si>
    <r>
      <t>ξ</t>
    </r>
    <r>
      <rPr>
        <vertAlign val="subscript"/>
        <sz val="14"/>
        <color theme="1"/>
        <rFont val="Calibri"/>
        <family val="2"/>
      </rPr>
      <t>tmax_V</t>
    </r>
  </si>
  <si>
    <r>
      <t>C</t>
    </r>
    <r>
      <rPr>
        <vertAlign val="subscript"/>
        <sz val="14"/>
        <color theme="1"/>
        <rFont val="Calibri"/>
        <family val="2"/>
      </rPr>
      <t>lα_V_t</t>
    </r>
  </si>
  <si>
    <t>Vertical tail root chord</t>
  </si>
  <si>
    <r>
      <t>η</t>
    </r>
    <r>
      <rPr>
        <vertAlign val="subscript"/>
        <sz val="14"/>
        <color theme="1"/>
        <rFont val="Calibri"/>
        <family val="2"/>
      </rPr>
      <t>aileron_in</t>
    </r>
  </si>
  <si>
    <r>
      <t>η</t>
    </r>
    <r>
      <rPr>
        <vertAlign val="subscript"/>
        <sz val="14"/>
        <color theme="1"/>
        <rFont val="Calibri"/>
        <family val="2"/>
      </rPr>
      <t>aileron_out</t>
    </r>
  </si>
  <si>
    <r>
      <t>c</t>
    </r>
    <r>
      <rPr>
        <vertAlign val="subscript"/>
        <sz val="14"/>
        <color theme="1"/>
        <rFont val="Calibri"/>
        <family val="2"/>
      </rPr>
      <t>aileron</t>
    </r>
  </si>
  <si>
    <t>h</t>
  </si>
  <si>
    <t>M</t>
  </si>
  <si>
    <t>Flight altitude</t>
  </si>
  <si>
    <t>Mach Number</t>
  </si>
  <si>
    <t>Dbw</t>
  </si>
  <si>
    <t>Db</t>
  </si>
  <si>
    <t>lB</t>
  </si>
  <si>
    <t>Sb_side</t>
  </si>
  <si>
    <t>Z1</t>
  </si>
  <si>
    <t>Z2</t>
  </si>
  <si>
    <t>Z_Max</t>
  </si>
  <si>
    <t>omega_Max</t>
  </si>
  <si>
    <t>r1</t>
  </si>
  <si>
    <t>h1</t>
  </si>
  <si>
    <t>NB0</t>
  </si>
  <si>
    <t>NB1</t>
  </si>
  <si>
    <t>NB2</t>
  </si>
  <si>
    <t>NBW</t>
  </si>
  <si>
    <t xml:space="preserve">Fuselage Diameter at wing leading edge </t>
  </si>
  <si>
    <t>Mean fuselage diameter</t>
  </si>
  <si>
    <t>Fuselage lenght</t>
  </si>
  <si>
    <t>Fuselage side area</t>
  </si>
  <si>
    <t>Fuselage vertical width at 0,25 fuselage lenght</t>
  </si>
  <si>
    <t>Fuselage vertical width at 0,75 fuselage lenght</t>
  </si>
  <si>
    <t>Max fuselage vertical width</t>
  </si>
  <si>
    <t>Max fuselage vertical width from top view</t>
  </si>
  <si>
    <t>Fuselage height at vertical tail root chord</t>
  </si>
  <si>
    <t>Number of division +1 when computing C_M0_B</t>
  </si>
  <si>
    <t>Number of division +1 when computing C_MAlfa_B from Nose to wing LE</t>
  </si>
  <si>
    <t>Number of division +1 when computing C_MAlfa_B from wing TE to tail</t>
  </si>
  <si>
    <t>Number of division +1 when computing delta_x_ac_B from wing LE to wing TE ( must be at last equal to 3)</t>
  </si>
  <si>
    <t>Aircraft weight</t>
  </si>
  <si>
    <t>Aircraft drag coefficient at zero lift</t>
  </si>
  <si>
    <t>Longitudinal distance of wing leading edge from fuselage nose</t>
  </si>
  <si>
    <t>Longitudinal distance of horizontal leading edge from fuselage nose</t>
  </si>
  <si>
    <t>Longitudinal distance of vertical leading edge from fuselage nose</t>
  </si>
  <si>
    <t>Vertical distance of wing leading edge from fuselage reference line</t>
  </si>
  <si>
    <t>Vertical distance of horizontal  tail leading edge from wing leading edge</t>
  </si>
  <si>
    <t xml:space="preserve">Vertical distance of vertical  tail leading edge from fuselage nose </t>
  </si>
  <si>
    <t>Center of gravity position in percent of mean aerodynamic chord</t>
  </si>
  <si>
    <t>mass</t>
  </si>
  <si>
    <t>C_d0</t>
  </si>
  <si>
    <t>eps_CG</t>
  </si>
  <si>
    <t>DeltaX_W_LE_Nose</t>
  </si>
  <si>
    <t>DeltaX_HT_LE_Nose</t>
  </si>
  <si>
    <t>DeltaX_VT_LE_Nose</t>
  </si>
  <si>
    <t>DeltaZ_W_LE_Nose</t>
  </si>
  <si>
    <t>DeltaZ_HT_LE_Nose</t>
  </si>
  <si>
    <t>DeltaZ_VT_LE_Nose</t>
  </si>
  <si>
    <t>M^2</t>
  </si>
  <si>
    <t>N</t>
  </si>
  <si>
    <t>Fuselage height at quarter vertical tail root chord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</si>
</sst>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4"/>
      <color theme="1"/>
      <name val="Calibri"/>
      <family val="2"/>
    </font>
    <font>
      <vertAlign val="subscript"/>
      <sz val="14"/>
      <color theme="1"/>
      <name val="Calibri"/>
      <family val="2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top"/>
    </xf>
    <xf numFmtId="0" fontId="4" fillId="0" borderId="0" xfId="0" applyFont="1"/>
    <xf numFmtId="11" fontId="2" fillId="0" borderId="0" xfId="0" applyNumberFormat="1" applyFont="1"/>
    <xf numFmtId="0" fontId="6" fillId="0" borderId="0" xfId="0" applyFont="1" applyFill="1"/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4" fillId="0" borderId="0" xfId="0" applyFont="1"/>
    <xf numFmtId="0" fontId="2" fillId="0" borderId="0" xfId="0" applyFont="1" applyFill="1"/>
    <xf numFmtId="0" fontId="4" fillId="0" borderId="0" xfId="0" applyFont="1"/>
    <xf numFmtId="0" fontId="2" fillId="0" borderId="0" xfId="0" applyFon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B11" sqref="B11"/>
    </sheetView>
  </sheetViews>
  <sheetFormatPr defaultRowHeight="14.4"/>
  <cols>
    <col min="1" max="1" width="26.33203125" customWidth="1"/>
    <col min="2" max="2" width="27.21875" customWidth="1"/>
    <col min="3" max="3" width="26.5546875" customWidth="1"/>
    <col min="4" max="4" width="62.109375" customWidth="1"/>
  </cols>
  <sheetData>
    <row r="1" spans="1:4" ht="18">
      <c r="A1" s="8" t="s">
        <v>0</v>
      </c>
      <c r="B1" s="8" t="s">
        <v>1</v>
      </c>
      <c r="C1" s="8" t="s">
        <v>2</v>
      </c>
      <c r="D1" s="8" t="s">
        <v>16</v>
      </c>
    </row>
    <row r="2" spans="1:4" ht="17.399999999999999" customHeight="1">
      <c r="A2" s="7" t="s">
        <v>186</v>
      </c>
      <c r="B2">
        <v>10000</v>
      </c>
      <c r="C2" s="7" t="s">
        <v>187</v>
      </c>
      <c r="D2" s="7" t="s">
        <v>188</v>
      </c>
    </row>
    <row r="3" spans="1:4" ht="18">
      <c r="A3" s="7" t="s">
        <v>187</v>
      </c>
      <c r="B3">
        <v>0.6</v>
      </c>
      <c r="C3" s="17" t="s">
        <v>15</v>
      </c>
      <c r="D3" s="7" t="s">
        <v>189</v>
      </c>
    </row>
    <row r="4" spans="1:4">
      <c r="A4" s="7" t="s">
        <v>226</v>
      </c>
      <c r="B4" s="7">
        <f>45000*9.81</f>
        <v>441450</v>
      </c>
      <c r="C4" s="7" t="s">
        <v>236</v>
      </c>
      <c r="D4" s="7" t="s">
        <v>217</v>
      </c>
    </row>
    <row r="5" spans="1:4">
      <c r="A5" s="7" t="s">
        <v>227</v>
      </c>
      <c r="B5" s="7">
        <v>2.7E-2</v>
      </c>
      <c r="C5" s="7" t="s">
        <v>15</v>
      </c>
      <c r="D5" s="7" t="s">
        <v>218</v>
      </c>
    </row>
    <row r="6" spans="1:4">
      <c r="A6" s="7" t="s">
        <v>228</v>
      </c>
      <c r="B6" s="7">
        <f>0.285+0.275</f>
        <v>0.56000000000000005</v>
      </c>
      <c r="C6" s="7" t="s">
        <v>15</v>
      </c>
      <c r="D6" s="7" t="s">
        <v>225</v>
      </c>
    </row>
    <row r="7" spans="1:4">
      <c r="A7" s="7" t="s">
        <v>229</v>
      </c>
      <c r="B7" s="7">
        <f>36.5/3.2808</f>
        <v>11.125335284077053</v>
      </c>
      <c r="C7" s="7" t="s">
        <v>187</v>
      </c>
      <c r="D7" s="7" t="s">
        <v>219</v>
      </c>
    </row>
    <row r="8" spans="1:4">
      <c r="A8" s="7" t="s">
        <v>230</v>
      </c>
      <c r="B8" s="7">
        <f>91.4/3.2808</f>
        <v>27.859058766154597</v>
      </c>
      <c r="C8" s="7" t="s">
        <v>187</v>
      </c>
      <c r="D8" s="7" t="s">
        <v>220</v>
      </c>
    </row>
    <row r="9" spans="1:4">
      <c r="A9" s="7" t="s">
        <v>231</v>
      </c>
      <c r="B9" s="7">
        <f>73.15/3.2808</f>
        <v>22.29639112411607</v>
      </c>
      <c r="C9" s="7" t="s">
        <v>187</v>
      </c>
      <c r="D9" s="7" t="s">
        <v>221</v>
      </c>
    </row>
    <row r="10" spans="1:4">
      <c r="A10" s="7" t="s">
        <v>232</v>
      </c>
      <c r="B10" s="7">
        <f>(3.1/3.2808)*-1</f>
        <v>-0.94489148988051697</v>
      </c>
      <c r="C10" s="7" t="s">
        <v>187</v>
      </c>
      <c r="D10" s="7" t="s">
        <v>222</v>
      </c>
    </row>
    <row r="11" spans="1:4">
      <c r="A11" s="7" t="s">
        <v>233</v>
      </c>
      <c r="B11" s="7">
        <f>20/3.2808</f>
        <v>6.0960741282613995</v>
      </c>
      <c r="C11" s="7" t="s">
        <v>187</v>
      </c>
      <c r="D11" s="7" t="s">
        <v>223</v>
      </c>
    </row>
    <row r="12" spans="1:4">
      <c r="A12" s="7" t="s">
        <v>234</v>
      </c>
      <c r="B12" s="7">
        <f>6.4/3.2808</f>
        <v>1.9507437210436478</v>
      </c>
      <c r="C12" s="7" t="s">
        <v>187</v>
      </c>
      <c r="D12" s="7" t="s">
        <v>224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6"/>
  <sheetViews>
    <sheetView topLeftCell="A24" zoomScaleNormal="100" workbookViewId="0">
      <selection activeCell="B31" sqref="B31"/>
    </sheetView>
  </sheetViews>
  <sheetFormatPr defaultRowHeight="14.4"/>
  <cols>
    <col min="1" max="1" width="18.21875" bestFit="1" customWidth="1"/>
    <col min="2" max="2" width="18" bestFit="1" customWidth="1"/>
    <col min="3" max="3" width="12.77734375" bestFit="1" customWidth="1"/>
    <col min="4" max="4" width="132" bestFit="1" customWidth="1"/>
  </cols>
  <sheetData>
    <row r="1" spans="1:5" ht="18">
      <c r="A1" s="1" t="s">
        <v>0</v>
      </c>
      <c r="B1" s="1" t="s">
        <v>1</v>
      </c>
      <c r="C1" s="1" t="s">
        <v>2</v>
      </c>
      <c r="D1" s="1" t="s">
        <v>16</v>
      </c>
    </row>
    <row r="2" spans="1:5" ht="20.399999999999999">
      <c r="A2" s="2" t="s">
        <v>3</v>
      </c>
      <c r="B2" s="3">
        <f>(89.4)/3.2808</f>
        <v>27.249451353328457</v>
      </c>
      <c r="C2" s="17" t="s">
        <v>14</v>
      </c>
      <c r="D2" s="2" t="s">
        <v>32</v>
      </c>
      <c r="E2" s="2"/>
    </row>
    <row r="3" spans="1:5" ht="20.399999999999999">
      <c r="A3" s="4" t="s">
        <v>7</v>
      </c>
      <c r="B3" s="3">
        <v>27.249451353328457</v>
      </c>
      <c r="C3" s="17" t="s">
        <v>14</v>
      </c>
      <c r="D3" s="2" t="s">
        <v>144</v>
      </c>
      <c r="E3" s="2"/>
    </row>
    <row r="4" spans="1:5" ht="20.399999999999999">
      <c r="A4" s="2" t="s">
        <v>8</v>
      </c>
      <c r="B4" s="2">
        <v>0.48865619546247818</v>
      </c>
      <c r="C4" s="17" t="s">
        <v>29</v>
      </c>
      <c r="D4" s="2" t="s">
        <v>48</v>
      </c>
      <c r="E4" s="2"/>
    </row>
    <row r="5" spans="1:5" ht="20.399999999999999">
      <c r="A5" s="4" t="s">
        <v>10</v>
      </c>
      <c r="B5" s="2">
        <v>0.48865619546247818</v>
      </c>
      <c r="C5" s="17" t="s">
        <v>29</v>
      </c>
      <c r="D5" s="2" t="s">
        <v>49</v>
      </c>
      <c r="E5" s="2">
        <v>57.3</v>
      </c>
    </row>
    <row r="6" spans="1:5" ht="20.399999999999999">
      <c r="A6" s="4" t="s">
        <v>9</v>
      </c>
      <c r="B6" s="2">
        <v>3.8394415357766151E-2</v>
      </c>
      <c r="C6" s="17" t="s">
        <v>29</v>
      </c>
      <c r="D6" s="2" t="s">
        <v>35</v>
      </c>
      <c r="E6" s="2">
        <v>3.2808000000000002</v>
      </c>
    </row>
    <row r="7" spans="1:5" ht="20.399999999999999">
      <c r="A7" s="4" t="s">
        <v>11</v>
      </c>
      <c r="B7" s="2">
        <v>3.8394415357766151E-2</v>
      </c>
      <c r="C7" s="17" t="s">
        <v>29</v>
      </c>
      <c r="D7" s="2" t="s">
        <v>106</v>
      </c>
      <c r="E7" s="2"/>
    </row>
    <row r="8" spans="1:5" ht="20.399999999999999">
      <c r="A8" s="4" t="s">
        <v>12</v>
      </c>
      <c r="B8" s="2">
        <v>0.4</v>
      </c>
      <c r="C8" s="2" t="s">
        <v>15</v>
      </c>
      <c r="D8" s="2" t="s">
        <v>91</v>
      </c>
      <c r="E8" s="2"/>
    </row>
    <row r="9" spans="1:5" ht="20.399999999999999">
      <c r="A9" s="4" t="s">
        <v>13</v>
      </c>
      <c r="B9" s="2">
        <v>0.4</v>
      </c>
      <c r="C9" s="2" t="s">
        <v>15</v>
      </c>
      <c r="D9" s="2" t="s">
        <v>97</v>
      </c>
      <c r="E9" s="2"/>
    </row>
    <row r="10" spans="1:5" ht="20.399999999999999">
      <c r="A10" s="2" t="s">
        <v>4</v>
      </c>
      <c r="B10" s="2">
        <v>3.4904013961605584E-2</v>
      </c>
      <c r="C10" s="17" t="s">
        <v>29</v>
      </c>
      <c r="D10" s="2" t="s">
        <v>115</v>
      </c>
      <c r="E10" s="2"/>
    </row>
    <row r="11" spans="1:5" ht="20.399999999999999">
      <c r="A11" s="2" t="s">
        <v>5</v>
      </c>
      <c r="B11" s="2">
        <f>15.6/3.2808</f>
        <v>4.7549378200438914</v>
      </c>
      <c r="C11" s="17" t="s">
        <v>14</v>
      </c>
      <c r="D11" s="2" t="s">
        <v>31</v>
      </c>
      <c r="E11" s="2"/>
    </row>
    <row r="12" spans="1:5" ht="20.399999999999999">
      <c r="A12" s="4" t="s">
        <v>75</v>
      </c>
      <c r="B12" s="2">
        <v>0.11</v>
      </c>
      <c r="C12" s="2" t="s">
        <v>15</v>
      </c>
      <c r="D12" s="2" t="s">
        <v>43</v>
      </c>
      <c r="E12" s="2"/>
    </row>
    <row r="13" spans="1:5" ht="20.399999999999999">
      <c r="A13" s="4" t="s">
        <v>71</v>
      </c>
      <c r="B13" s="2">
        <f>0.0471204188481675*-1</f>
        <v>-4.7120418848167499E-2</v>
      </c>
      <c r="C13" s="17" t="s">
        <v>29</v>
      </c>
      <c r="D13" s="2" t="s">
        <v>87</v>
      </c>
      <c r="E13" s="2"/>
    </row>
    <row r="14" spans="1:5" ht="20.399999999999999">
      <c r="A14" s="4" t="s">
        <v>72</v>
      </c>
      <c r="B14" s="2">
        <v>6.0164999999999997</v>
      </c>
      <c r="C14" s="17" t="s">
        <v>47</v>
      </c>
      <c r="D14" s="2" t="s">
        <v>88</v>
      </c>
      <c r="E14" s="2"/>
    </row>
    <row r="15" spans="1:5" ht="20.25" customHeight="1">
      <c r="A15" s="4" t="s">
        <v>73</v>
      </c>
      <c r="B15" s="5">
        <f>0.07*-1</f>
        <v>-7.0000000000000007E-2</v>
      </c>
      <c r="C15" s="2" t="s">
        <v>15</v>
      </c>
      <c r="D15" s="6" t="s">
        <v>111</v>
      </c>
      <c r="E15" s="2"/>
    </row>
    <row r="16" spans="1:5" ht="20.399999999999999">
      <c r="A16" s="4" t="s">
        <v>74</v>
      </c>
      <c r="B16" s="2">
        <v>0.25600000000000001</v>
      </c>
      <c r="C16" s="2" t="s">
        <v>15</v>
      </c>
      <c r="D16" s="2" t="s">
        <v>98</v>
      </c>
      <c r="E16" s="2"/>
    </row>
    <row r="17" spans="1:6" ht="20.399999999999999">
      <c r="A17" s="4" t="s">
        <v>100</v>
      </c>
      <c r="B17" s="2">
        <v>0.65</v>
      </c>
      <c r="C17" s="2" t="s">
        <v>15</v>
      </c>
      <c r="D17" s="2" t="s">
        <v>101</v>
      </c>
      <c r="E17" s="2"/>
    </row>
    <row r="18" spans="1:6" ht="20.399999999999999">
      <c r="A18" s="4" t="s">
        <v>77</v>
      </c>
      <c r="B18" s="2">
        <v>0</v>
      </c>
      <c r="C18" s="2" t="s">
        <v>14</v>
      </c>
      <c r="D18" s="2" t="s">
        <v>103</v>
      </c>
      <c r="E18" s="2"/>
    </row>
    <row r="19" spans="1:6" ht="20.399999999999999">
      <c r="A19" s="4" t="s">
        <v>96</v>
      </c>
      <c r="B19" s="2">
        <v>0</v>
      </c>
      <c r="C19" s="2" t="s">
        <v>15</v>
      </c>
      <c r="D19" s="2" t="s">
        <v>107</v>
      </c>
      <c r="E19" s="2"/>
    </row>
    <row r="20" spans="1:6" ht="20.399999999999999">
      <c r="A20" s="4" t="s">
        <v>95</v>
      </c>
      <c r="B20" s="2">
        <v>0</v>
      </c>
      <c r="C20" s="17" t="s">
        <v>29</v>
      </c>
      <c r="D20" s="2" t="s">
        <v>108</v>
      </c>
      <c r="E20" s="2"/>
    </row>
    <row r="21" spans="1:6" ht="20.399999999999999">
      <c r="A21" s="4" t="s">
        <v>94</v>
      </c>
      <c r="B21" s="2">
        <v>0</v>
      </c>
      <c r="C21" s="2" t="s">
        <v>47</v>
      </c>
      <c r="D21" s="2" t="s">
        <v>109</v>
      </c>
      <c r="E21" s="2"/>
    </row>
    <row r="22" spans="1:6" ht="20.399999999999999">
      <c r="A22" s="4" t="s">
        <v>93</v>
      </c>
      <c r="B22" s="2">
        <v>0</v>
      </c>
      <c r="C22" s="2" t="s">
        <v>15</v>
      </c>
      <c r="D22" s="6" t="s">
        <v>110</v>
      </c>
      <c r="E22" s="2"/>
    </row>
    <row r="23" spans="1:6" ht="20.399999999999999">
      <c r="A23" s="4" t="s">
        <v>76</v>
      </c>
      <c r="B23" s="2">
        <v>0</v>
      </c>
      <c r="C23" s="2" t="s">
        <v>15</v>
      </c>
      <c r="D23" s="2" t="s">
        <v>102</v>
      </c>
    </row>
    <row r="24" spans="1:6" ht="20.399999999999999">
      <c r="A24" s="4" t="s">
        <v>92</v>
      </c>
      <c r="B24" s="2">
        <v>0</v>
      </c>
      <c r="C24" s="2" t="s">
        <v>15</v>
      </c>
      <c r="D24" s="2" t="s">
        <v>50</v>
      </c>
      <c r="E24" s="2"/>
    </row>
    <row r="25" spans="1:6" ht="20.399999999999999">
      <c r="A25" s="4" t="s">
        <v>78</v>
      </c>
      <c r="B25" s="2">
        <v>0</v>
      </c>
      <c r="C25" s="17" t="s">
        <v>29</v>
      </c>
      <c r="D25" s="2" t="s">
        <v>34</v>
      </c>
      <c r="E25" s="2"/>
    </row>
    <row r="26" spans="1:6" ht="20.399999999999999">
      <c r="A26" s="2" t="s">
        <v>6</v>
      </c>
      <c r="B26" s="2">
        <f>3.9/3.2808</f>
        <v>1.1887344550109729</v>
      </c>
      <c r="C26" s="17" t="s">
        <v>14</v>
      </c>
      <c r="D26" s="2" t="s">
        <v>33</v>
      </c>
      <c r="E26" s="2"/>
    </row>
    <row r="27" spans="1:6" ht="20.399999999999999">
      <c r="A27" s="4" t="s">
        <v>81</v>
      </c>
      <c r="B27" s="2">
        <v>0.11</v>
      </c>
      <c r="C27" s="2" t="s">
        <v>15</v>
      </c>
      <c r="D27" s="2" t="s">
        <v>44</v>
      </c>
    </row>
    <row r="28" spans="1:6" ht="20.399999999999999">
      <c r="A28" s="4" t="s">
        <v>82</v>
      </c>
      <c r="B28" s="17">
        <f>0.0471204188481675*-1</f>
        <v>-4.7120418848167499E-2</v>
      </c>
      <c r="C28" s="17" t="s">
        <v>29</v>
      </c>
      <c r="D28" s="2" t="s">
        <v>89</v>
      </c>
      <c r="E28" s="2"/>
    </row>
    <row r="29" spans="1:6" ht="20.399999999999999">
      <c r="A29" s="4" t="s">
        <v>83</v>
      </c>
      <c r="B29" s="17">
        <v>6.0164999999999997</v>
      </c>
      <c r="C29" s="17" t="s">
        <v>47</v>
      </c>
      <c r="D29" s="2" t="s">
        <v>90</v>
      </c>
      <c r="E29" s="2"/>
    </row>
    <row r="30" spans="1:6" ht="20.399999999999999">
      <c r="A30" s="4" t="s">
        <v>84</v>
      </c>
      <c r="B30" s="2">
        <v>-7.0000000000000007E-2</v>
      </c>
      <c r="C30" s="2" t="s">
        <v>15</v>
      </c>
      <c r="D30" s="6" t="s">
        <v>112</v>
      </c>
    </row>
    <row r="31" spans="1:6" ht="20.399999999999999">
      <c r="A31" s="4" t="s">
        <v>85</v>
      </c>
      <c r="B31" s="2">
        <v>0.251</v>
      </c>
      <c r="C31" s="2" t="s">
        <v>15</v>
      </c>
      <c r="D31" s="2" t="s">
        <v>99</v>
      </c>
      <c r="E31" s="2"/>
      <c r="F31" s="2" t="s">
        <v>30</v>
      </c>
    </row>
    <row r="32" spans="1:6" ht="20.399999999999999">
      <c r="A32" s="4" t="s">
        <v>86</v>
      </c>
      <c r="B32" s="2">
        <v>0.68</v>
      </c>
      <c r="C32" s="2" t="s">
        <v>15</v>
      </c>
      <c r="D32" s="2" t="s">
        <v>36</v>
      </c>
      <c r="E32" s="2"/>
    </row>
    <row r="33" spans="1:5" ht="20.399999999999999">
      <c r="A33" s="4" t="s">
        <v>79</v>
      </c>
      <c r="B33" s="17">
        <f>-1*0.0349</f>
        <v>-3.49E-2</v>
      </c>
      <c r="C33" s="17" t="s">
        <v>29</v>
      </c>
      <c r="D33" s="2" t="s">
        <v>80</v>
      </c>
      <c r="E33" s="2"/>
    </row>
    <row r="34" spans="1:5" ht="20.399999999999999">
      <c r="A34" s="16" t="s">
        <v>183</v>
      </c>
      <c r="B34" s="2">
        <v>0.66400000000000003</v>
      </c>
      <c r="C34" s="2" t="s">
        <v>15</v>
      </c>
      <c r="D34" s="2" t="s">
        <v>104</v>
      </c>
    </row>
    <row r="35" spans="1:5" ht="20.399999999999999">
      <c r="A35" s="16" t="s">
        <v>184</v>
      </c>
      <c r="B35" s="2">
        <v>0.90800000000000003</v>
      </c>
      <c r="C35" s="2" t="s">
        <v>15</v>
      </c>
      <c r="D35" s="2" t="s">
        <v>105</v>
      </c>
    </row>
    <row r="36" spans="1:5" ht="20.399999999999999">
      <c r="A36" s="16" t="s">
        <v>185</v>
      </c>
      <c r="B36" s="2">
        <v>0.79248963667398198</v>
      </c>
      <c r="C36" s="17" t="s">
        <v>14</v>
      </c>
      <c r="D36" s="2" t="s">
        <v>51</v>
      </c>
      <c r="E36" s="2"/>
    </row>
    <row r="37" spans="1:5" ht="20.399999999999999">
      <c r="A37" s="4" t="s">
        <v>117</v>
      </c>
      <c r="B37" s="2">
        <v>0.17899999999999999</v>
      </c>
      <c r="C37" s="2" t="s">
        <v>15</v>
      </c>
      <c r="D37" s="2" t="s">
        <v>119</v>
      </c>
      <c r="E37" s="2"/>
    </row>
    <row r="38" spans="1:5" ht="20.399999999999999">
      <c r="A38" s="4" t="s">
        <v>118</v>
      </c>
      <c r="B38" s="2">
        <v>0.60399999999999998</v>
      </c>
      <c r="C38" s="2" t="s">
        <v>15</v>
      </c>
      <c r="D38" s="4" t="s">
        <v>120</v>
      </c>
      <c r="E38" s="2"/>
    </row>
    <row r="39" spans="1:5" ht="20.399999999999999">
      <c r="A39" s="4" t="s">
        <v>122</v>
      </c>
      <c r="B39" s="2">
        <v>0.79248963667398198</v>
      </c>
      <c r="C39" s="17" t="s">
        <v>14</v>
      </c>
      <c r="D39" s="4" t="s">
        <v>123</v>
      </c>
      <c r="E39" s="2"/>
    </row>
    <row r="40" spans="1:5" ht="20.399999999999999">
      <c r="A40" s="4" t="s">
        <v>116</v>
      </c>
      <c r="B40" s="2">
        <v>3.4904013961605584E-2</v>
      </c>
      <c r="C40" s="17" t="s">
        <v>29</v>
      </c>
      <c r="D40" s="2" t="s">
        <v>121</v>
      </c>
    </row>
    <row r="41" spans="1:5" ht="18">
      <c r="A41" s="16"/>
      <c r="B41" s="7"/>
      <c r="C41" s="17"/>
      <c r="D41" s="17"/>
    </row>
    <row r="42" spans="1:5" ht="18">
      <c r="A42" s="16"/>
      <c r="B42" s="7"/>
      <c r="C42" s="17"/>
      <c r="D42" s="17"/>
    </row>
    <row r="43" spans="1:5" ht="18">
      <c r="A43" s="16"/>
      <c r="B43" s="7"/>
      <c r="C43" s="17"/>
      <c r="D43" s="17"/>
    </row>
    <row r="44" spans="1:5" ht="18">
      <c r="A44" s="16"/>
      <c r="B44" s="7"/>
      <c r="C44" s="17"/>
      <c r="D44" s="17"/>
      <c r="E44" s="2"/>
    </row>
    <row r="45" spans="1:5" ht="18">
      <c r="A45" s="16"/>
      <c r="B45" s="7"/>
      <c r="C45" s="17"/>
      <c r="D45" s="17"/>
      <c r="E45" s="2"/>
    </row>
    <row r="46" spans="1:5" ht="18">
      <c r="A46" s="16"/>
      <c r="B46" s="7"/>
      <c r="C46" s="17"/>
      <c r="D46" s="17"/>
    </row>
  </sheetData>
  <pageMargins left="0.7" right="0.7" top="0.75" bottom="0.75" header="0.3" footer="0.3"/>
  <pageSetup paperSize="9" orientation="portrait" horizontalDpi="4294967293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B15" sqref="B15"/>
    </sheetView>
  </sheetViews>
  <sheetFormatPr defaultRowHeight="14.4"/>
  <cols>
    <col min="1" max="1" width="18" customWidth="1"/>
    <col min="2" max="3" width="17.88671875" customWidth="1"/>
    <col min="4" max="4" width="88.77734375" customWidth="1"/>
  </cols>
  <sheetData>
    <row r="1" spans="1:4" s="7" customFormat="1" ht="18">
      <c r="A1" s="8" t="s">
        <v>0</v>
      </c>
      <c r="B1" s="8" t="s">
        <v>1</v>
      </c>
      <c r="C1" s="8" t="s">
        <v>2</v>
      </c>
      <c r="D1" s="8" t="s">
        <v>16</v>
      </c>
    </row>
    <row r="2" spans="1:4">
      <c r="A2" s="7" t="s">
        <v>190</v>
      </c>
      <c r="B2">
        <f>10.7/3.2808</f>
        <v>3.2613996586198484</v>
      </c>
      <c r="C2" s="7" t="s">
        <v>187</v>
      </c>
      <c r="D2" s="7" t="s">
        <v>204</v>
      </c>
    </row>
    <row r="3" spans="1:4">
      <c r="A3" s="7" t="s">
        <v>191</v>
      </c>
      <c r="B3">
        <f>9.14/3.2808</f>
        <v>2.7859058766154599</v>
      </c>
      <c r="C3" s="7" t="s">
        <v>187</v>
      </c>
      <c r="D3" s="7" t="s">
        <v>205</v>
      </c>
    </row>
    <row r="4" spans="1:4">
      <c r="A4" s="7" t="s">
        <v>192</v>
      </c>
      <c r="B4">
        <f>92.4/3.2808</f>
        <v>28.163862472567669</v>
      </c>
      <c r="C4" s="7" t="s">
        <v>187</v>
      </c>
      <c r="D4" s="7" t="s">
        <v>206</v>
      </c>
    </row>
    <row r="5" spans="1:4">
      <c r="A5" s="7" t="s">
        <v>193</v>
      </c>
      <c r="B5">
        <v>86.44</v>
      </c>
      <c r="C5" s="7" t="s">
        <v>235</v>
      </c>
      <c r="D5" s="7" t="s">
        <v>207</v>
      </c>
    </row>
    <row r="6" spans="1:4">
      <c r="A6" s="7" t="s">
        <v>194</v>
      </c>
      <c r="B6" s="18">
        <f>12.1/3.2808</f>
        <v>3.6881248475981465</v>
      </c>
      <c r="C6" s="7" t="s">
        <v>187</v>
      </c>
      <c r="D6" s="7" t="s">
        <v>208</v>
      </c>
    </row>
    <row r="7" spans="1:4">
      <c r="A7" s="7" t="s">
        <v>195</v>
      </c>
      <c r="B7">
        <f>11.1/3.2808</f>
        <v>3.3833211411850765</v>
      </c>
      <c r="C7" s="7" t="s">
        <v>187</v>
      </c>
      <c r="D7" s="7" t="s">
        <v>209</v>
      </c>
    </row>
    <row r="8" spans="1:4">
      <c r="A8" s="7" t="s">
        <v>196</v>
      </c>
      <c r="B8">
        <f>10.7/3.2808</f>
        <v>3.2613996586198484</v>
      </c>
      <c r="C8" s="7" t="s">
        <v>187</v>
      </c>
      <c r="D8" s="7" t="s">
        <v>210</v>
      </c>
    </row>
    <row r="9" spans="1:4">
      <c r="A9" s="7" t="s">
        <v>197</v>
      </c>
      <c r="B9">
        <f>10.7/3.2808</f>
        <v>3.2613996586198484</v>
      </c>
      <c r="C9" s="7" t="s">
        <v>187</v>
      </c>
      <c r="D9" s="7" t="s">
        <v>211</v>
      </c>
    </row>
    <row r="10" spans="1:4">
      <c r="A10" s="7" t="s">
        <v>198</v>
      </c>
      <c r="B10">
        <f>7.7/3.2808</f>
        <v>2.3469885393806389</v>
      </c>
      <c r="C10" s="7" t="s">
        <v>187</v>
      </c>
      <c r="D10" s="7" t="s">
        <v>237</v>
      </c>
    </row>
    <row r="11" spans="1:4">
      <c r="A11" s="7" t="s">
        <v>199</v>
      </c>
      <c r="B11">
        <f>8.3/3.2808</f>
        <v>2.5298707632284811</v>
      </c>
      <c r="C11" s="7" t="s">
        <v>187</v>
      </c>
      <c r="D11" s="7" t="s">
        <v>212</v>
      </c>
    </row>
    <row r="12" spans="1:4">
      <c r="A12" s="7" t="s">
        <v>200</v>
      </c>
      <c r="B12">
        <v>15</v>
      </c>
      <c r="C12" s="7" t="s">
        <v>15</v>
      </c>
      <c r="D12" s="7" t="s">
        <v>213</v>
      </c>
    </row>
    <row r="13" spans="1:4">
      <c r="A13" s="7" t="s">
        <v>201</v>
      </c>
      <c r="B13">
        <v>5</v>
      </c>
      <c r="C13" s="7" t="s">
        <v>15</v>
      </c>
      <c r="D13" s="7" t="s">
        <v>214</v>
      </c>
    </row>
    <row r="14" spans="1:4">
      <c r="A14" s="7" t="s">
        <v>202</v>
      </c>
      <c r="B14">
        <v>6</v>
      </c>
      <c r="C14" s="7" t="s">
        <v>15</v>
      </c>
      <c r="D14" s="7" t="s">
        <v>215</v>
      </c>
    </row>
    <row r="15" spans="1:4">
      <c r="A15" s="7" t="s">
        <v>203</v>
      </c>
      <c r="B15">
        <v>3</v>
      </c>
      <c r="C15" s="7" t="s">
        <v>15</v>
      </c>
      <c r="D15" s="7" t="s">
        <v>216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5"/>
  <sheetViews>
    <sheetView topLeftCell="A11" zoomScaleNormal="100" workbookViewId="0">
      <selection activeCell="B34" sqref="B34"/>
    </sheetView>
  </sheetViews>
  <sheetFormatPr defaultRowHeight="14.4"/>
  <cols>
    <col min="1" max="2" width="22.21875" customWidth="1"/>
    <col min="3" max="3" width="18.5546875" customWidth="1"/>
    <col min="4" max="4" width="110.5546875" bestFit="1" customWidth="1"/>
  </cols>
  <sheetData>
    <row r="1" spans="1:4" ht="18">
      <c r="A1" s="1" t="s">
        <v>0</v>
      </c>
      <c r="B1" s="1" t="s">
        <v>1</v>
      </c>
      <c r="C1" s="1" t="s">
        <v>2</v>
      </c>
      <c r="D1" s="1" t="s">
        <v>16</v>
      </c>
    </row>
    <row r="2" spans="1:4" ht="20.399999999999999">
      <c r="A2" s="2" t="s">
        <v>18</v>
      </c>
      <c r="B2" s="2">
        <f>36.8/3.2808</f>
        <v>11.216776396000974</v>
      </c>
      <c r="C2" s="17" t="s">
        <v>187</v>
      </c>
      <c r="D2" s="2" t="s">
        <v>38</v>
      </c>
    </row>
    <row r="3" spans="1:4" ht="20.399999999999999">
      <c r="A3" s="4" t="s">
        <v>22</v>
      </c>
      <c r="B3" s="2">
        <f>35/57.3</f>
        <v>0.61082024432809778</v>
      </c>
      <c r="C3" s="17" t="s">
        <v>29</v>
      </c>
      <c r="D3" s="2" t="s">
        <v>42</v>
      </c>
    </row>
    <row r="4" spans="1:4" ht="20.399999999999999">
      <c r="A4" s="4" t="s">
        <v>23</v>
      </c>
      <c r="B4" s="2">
        <v>0</v>
      </c>
      <c r="C4" s="17" t="s">
        <v>29</v>
      </c>
      <c r="D4" s="2" t="s">
        <v>40</v>
      </c>
    </row>
    <row r="5" spans="1:4" ht="20.399999999999999">
      <c r="A5" s="4" t="s">
        <v>127</v>
      </c>
      <c r="B5" s="2">
        <v>0.4</v>
      </c>
      <c r="C5" s="2" t="s">
        <v>15</v>
      </c>
      <c r="D5" s="2" t="s">
        <v>143</v>
      </c>
    </row>
    <row r="6" spans="1:4" ht="20.399999999999999">
      <c r="A6" s="2" t="s">
        <v>21</v>
      </c>
      <c r="B6" s="2">
        <f>(2/57.3)*-1</f>
        <v>-3.4904013961605584E-2</v>
      </c>
      <c r="C6" s="17" t="s">
        <v>29</v>
      </c>
      <c r="D6" s="2" t="s">
        <v>39</v>
      </c>
    </row>
    <row r="7" spans="1:4" ht="20.399999999999999">
      <c r="A7" s="2" t="s">
        <v>19</v>
      </c>
      <c r="B7" s="2">
        <v>3.8</v>
      </c>
      <c r="C7" s="17" t="s">
        <v>187</v>
      </c>
      <c r="D7" s="2" t="s">
        <v>132</v>
      </c>
    </row>
    <row r="8" spans="1:4" ht="20.399999999999999">
      <c r="A8" s="4" t="s">
        <v>24</v>
      </c>
      <c r="B8" s="2">
        <v>0.11</v>
      </c>
      <c r="C8" s="2" t="s">
        <v>15</v>
      </c>
      <c r="D8" s="2" t="s">
        <v>43</v>
      </c>
    </row>
    <row r="9" spans="1:4" ht="20.399999999999999">
      <c r="A9" s="4" t="s">
        <v>128</v>
      </c>
      <c r="B9" s="2">
        <v>0</v>
      </c>
      <c r="C9" s="2" t="s">
        <v>29</v>
      </c>
      <c r="D9" s="2" t="s">
        <v>87</v>
      </c>
    </row>
    <row r="10" spans="1:4" ht="20.399999999999999">
      <c r="A10" s="4" t="s">
        <v>129</v>
      </c>
      <c r="B10" s="2">
        <f>0.105*57.3</f>
        <v>6.0164999999999997</v>
      </c>
      <c r="C10" s="17" t="s">
        <v>47</v>
      </c>
      <c r="D10" s="2" t="s">
        <v>88</v>
      </c>
    </row>
    <row r="11" spans="1:4" ht="20.399999999999999">
      <c r="A11" s="4" t="s">
        <v>26</v>
      </c>
      <c r="B11" s="5">
        <f>-1*0.07</f>
        <v>-7.0000000000000007E-2</v>
      </c>
      <c r="C11" s="2" t="s">
        <v>15</v>
      </c>
      <c r="D11" s="6" t="s">
        <v>133</v>
      </c>
    </row>
    <row r="12" spans="1:4" ht="20.399999999999999">
      <c r="A12" s="4" t="s">
        <v>130</v>
      </c>
      <c r="B12" s="2">
        <v>0.25</v>
      </c>
      <c r="C12" s="2" t="s">
        <v>15</v>
      </c>
      <c r="D12" s="2" t="s">
        <v>98</v>
      </c>
    </row>
    <row r="13" spans="1:4" ht="20.399999999999999">
      <c r="A13" s="4" t="s">
        <v>131</v>
      </c>
      <c r="B13" s="2">
        <v>0.75</v>
      </c>
      <c r="C13" s="2" t="s">
        <v>15</v>
      </c>
      <c r="D13" s="2" t="s">
        <v>101</v>
      </c>
    </row>
    <row r="14" spans="1:4" ht="20.399999999999999">
      <c r="A14" s="2" t="s">
        <v>20</v>
      </c>
      <c r="B14" s="2">
        <v>1.7</v>
      </c>
      <c r="C14" s="17" t="s">
        <v>187</v>
      </c>
      <c r="D14" s="2" t="s">
        <v>134</v>
      </c>
    </row>
    <row r="15" spans="1:4" ht="20.399999999999999">
      <c r="A15" s="4" t="s">
        <v>25</v>
      </c>
      <c r="B15" s="2">
        <v>0.11</v>
      </c>
      <c r="C15" s="2" t="s">
        <v>15</v>
      </c>
      <c r="D15" s="2" t="s">
        <v>44</v>
      </c>
    </row>
    <row r="16" spans="1:4" ht="20.399999999999999">
      <c r="A16" s="4" t="s">
        <v>135</v>
      </c>
      <c r="B16" s="2">
        <v>0</v>
      </c>
      <c r="C16" s="2" t="s">
        <v>29</v>
      </c>
      <c r="D16" s="2" t="s">
        <v>89</v>
      </c>
    </row>
    <row r="17" spans="1:4" ht="20.399999999999999">
      <c r="A17" s="4" t="s">
        <v>136</v>
      </c>
      <c r="B17" s="2">
        <f>0.105*57.3</f>
        <v>6.0164999999999997</v>
      </c>
      <c r="C17" s="17" t="s">
        <v>47</v>
      </c>
      <c r="D17" s="2" t="s">
        <v>90</v>
      </c>
    </row>
    <row r="18" spans="1:4" ht="20.399999999999999">
      <c r="A18" s="4" t="s">
        <v>27</v>
      </c>
      <c r="B18" s="2">
        <f>-1*0.07</f>
        <v>-7.0000000000000007E-2</v>
      </c>
      <c r="C18" s="2" t="s">
        <v>15</v>
      </c>
      <c r="D18" s="6" t="s">
        <v>142</v>
      </c>
    </row>
    <row r="19" spans="1:4" ht="20.399999999999999">
      <c r="A19" s="4" t="s">
        <v>137</v>
      </c>
      <c r="B19" s="2">
        <v>0.25</v>
      </c>
      <c r="C19" s="2" t="s">
        <v>15</v>
      </c>
      <c r="D19" s="2" t="s">
        <v>99</v>
      </c>
    </row>
    <row r="20" spans="1:4" ht="20.399999999999999">
      <c r="A20" s="4" t="s">
        <v>138</v>
      </c>
      <c r="B20" s="2">
        <v>0.75</v>
      </c>
      <c r="C20" s="2" t="s">
        <v>15</v>
      </c>
      <c r="D20" s="2" t="s">
        <v>141</v>
      </c>
    </row>
    <row r="21" spans="1:4" ht="20.399999999999999">
      <c r="A21" s="4" t="s">
        <v>139</v>
      </c>
      <c r="B21" s="2">
        <v>0</v>
      </c>
      <c r="C21" s="17" t="s">
        <v>29</v>
      </c>
      <c r="D21" s="2" t="s">
        <v>140</v>
      </c>
    </row>
    <row r="22" spans="1:4" ht="20.399999999999999">
      <c r="A22" s="4" t="s">
        <v>28</v>
      </c>
      <c r="B22" s="2">
        <v>0.95</v>
      </c>
      <c r="C22" s="2" t="s">
        <v>15</v>
      </c>
      <c r="D22" s="2" t="s">
        <v>37</v>
      </c>
    </row>
    <row r="23" spans="1:4" ht="20.399999999999999">
      <c r="A23" s="4" t="s">
        <v>124</v>
      </c>
      <c r="B23" s="2">
        <v>0</v>
      </c>
      <c r="C23" s="2" t="s">
        <v>15</v>
      </c>
      <c r="D23" s="2" t="s">
        <v>45</v>
      </c>
    </row>
    <row r="24" spans="1:4" ht="20.399999999999999">
      <c r="A24" s="4" t="s">
        <v>125</v>
      </c>
      <c r="B24" s="2">
        <v>0.98899999999999999</v>
      </c>
      <c r="C24" s="2" t="s">
        <v>15</v>
      </c>
      <c r="D24" s="2" t="s">
        <v>46</v>
      </c>
    </row>
    <row r="25" spans="1:4" ht="20.399999999999999">
      <c r="A25" s="2" t="s">
        <v>126</v>
      </c>
      <c r="B25" s="2">
        <f>2.2/3.2808</f>
        <v>0.67056815410875403</v>
      </c>
      <c r="C25" s="17" t="s">
        <v>187</v>
      </c>
      <c r="D25" s="2" t="s">
        <v>41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3"/>
  <sheetViews>
    <sheetView topLeftCell="A5" zoomScaleNormal="100" workbookViewId="0">
      <selection activeCell="B27" sqref="B27"/>
    </sheetView>
  </sheetViews>
  <sheetFormatPr defaultRowHeight="14.4"/>
  <cols>
    <col min="1" max="1" width="21.77734375" customWidth="1"/>
    <col min="2" max="2" width="20.21875" customWidth="1"/>
    <col min="3" max="3" width="17" customWidth="1"/>
    <col min="4" max="4" width="129.77734375" bestFit="1" customWidth="1"/>
  </cols>
  <sheetData>
    <row r="1" spans="1:6" ht="18">
      <c r="A1" s="1" t="s">
        <v>0</v>
      </c>
      <c r="B1" s="1" t="s">
        <v>1</v>
      </c>
      <c r="C1" s="1" t="s">
        <v>2</v>
      </c>
      <c r="D1" s="1" t="s">
        <v>16</v>
      </c>
      <c r="E1" s="1"/>
    </row>
    <row r="2" spans="1:6" ht="20.399999999999999">
      <c r="A2" s="13" t="s">
        <v>60</v>
      </c>
      <c r="B2" s="13">
        <f>13.6/3.2808</f>
        <v>4.1453304072177515</v>
      </c>
      <c r="C2" s="17" t="s">
        <v>187</v>
      </c>
      <c r="D2" s="13" t="s">
        <v>52</v>
      </c>
      <c r="E2" s="2"/>
      <c r="F2" s="2"/>
    </row>
    <row r="3" spans="1:6" ht="20.399999999999999">
      <c r="A3" s="14" t="s">
        <v>64</v>
      </c>
      <c r="B3" s="17">
        <f>47/57.3</f>
        <v>0.82024432809773129</v>
      </c>
      <c r="C3" s="13" t="s">
        <v>17</v>
      </c>
      <c r="D3" s="13" t="s">
        <v>55</v>
      </c>
      <c r="E3" s="2"/>
      <c r="F3" s="2"/>
    </row>
    <row r="4" spans="1:6" ht="20.399999999999999">
      <c r="A4" s="14" t="s">
        <v>65</v>
      </c>
      <c r="B4" s="13">
        <v>0</v>
      </c>
      <c r="C4" s="13" t="s">
        <v>17</v>
      </c>
      <c r="D4" s="13" t="s">
        <v>56</v>
      </c>
      <c r="E4" s="2"/>
      <c r="F4" s="2"/>
    </row>
    <row r="5" spans="1:6" s="7" customFormat="1" ht="20.399999999999999">
      <c r="A5" s="14" t="s">
        <v>180</v>
      </c>
      <c r="B5" s="13">
        <v>0.4</v>
      </c>
      <c r="C5" s="13" t="s">
        <v>15</v>
      </c>
      <c r="D5" s="13" t="s">
        <v>143</v>
      </c>
      <c r="E5" s="13"/>
    </row>
    <row r="6" spans="1:6" ht="20.399999999999999">
      <c r="A6" s="14" t="s">
        <v>63</v>
      </c>
      <c r="B6" s="13">
        <v>0</v>
      </c>
      <c r="C6" s="13" t="s">
        <v>17</v>
      </c>
      <c r="D6" s="13" t="s">
        <v>54</v>
      </c>
      <c r="E6" s="2"/>
      <c r="F6" s="2"/>
    </row>
    <row r="7" spans="1:6" ht="20.399999999999999">
      <c r="A7" s="14" t="s">
        <v>70</v>
      </c>
      <c r="B7" s="13">
        <v>0.97</v>
      </c>
      <c r="C7" s="13" t="s">
        <v>15</v>
      </c>
      <c r="D7" s="13" t="s">
        <v>37</v>
      </c>
      <c r="E7" s="2"/>
      <c r="F7" s="2"/>
    </row>
    <row r="8" spans="1:6" ht="20.399999999999999">
      <c r="A8" s="13" t="s">
        <v>61</v>
      </c>
      <c r="B8" s="13">
        <f>13.7/3.2808</f>
        <v>4.1758107778590583</v>
      </c>
      <c r="C8" s="17" t="s">
        <v>187</v>
      </c>
      <c r="D8" s="13" t="s">
        <v>182</v>
      </c>
      <c r="E8" s="2"/>
      <c r="F8" s="2"/>
    </row>
    <row r="9" spans="1:6" ht="20.399999999999999">
      <c r="A9" s="14" t="s">
        <v>66</v>
      </c>
      <c r="B9" s="13">
        <v>0.11</v>
      </c>
      <c r="C9" s="13" t="s">
        <v>15</v>
      </c>
      <c r="D9" s="13" t="s">
        <v>43</v>
      </c>
      <c r="E9" s="2"/>
      <c r="F9" s="2"/>
    </row>
    <row r="10" spans="1:6" s="7" customFormat="1" ht="20.399999999999999">
      <c r="A10" s="14" t="s">
        <v>179</v>
      </c>
      <c r="B10" s="13">
        <f>0.105*57.3</f>
        <v>6.0164999999999997</v>
      </c>
      <c r="C10" s="17" t="s">
        <v>47</v>
      </c>
      <c r="D10" s="13" t="s">
        <v>88</v>
      </c>
      <c r="E10" s="13"/>
      <c r="F10" s="13"/>
    </row>
    <row r="11" spans="1:6" ht="20.399999999999999">
      <c r="A11" s="14" t="s">
        <v>68</v>
      </c>
      <c r="B11" s="17">
        <f>0.07*-1</f>
        <v>-7.0000000000000007E-2</v>
      </c>
      <c r="C11" s="13" t="s">
        <v>15</v>
      </c>
      <c r="D11" s="15" t="s">
        <v>113</v>
      </c>
      <c r="E11" s="2"/>
      <c r="F11" s="2"/>
    </row>
    <row r="12" spans="1:6" ht="20.399999999999999">
      <c r="A12" s="14" t="s">
        <v>158</v>
      </c>
      <c r="B12" s="13">
        <v>0.25</v>
      </c>
      <c r="C12" s="13" t="s">
        <v>15</v>
      </c>
      <c r="D12" s="13" t="s">
        <v>159</v>
      </c>
      <c r="E12" s="2"/>
      <c r="F12" s="2"/>
    </row>
    <row r="13" spans="1:6" ht="20.399999999999999">
      <c r="A13" s="14" t="s">
        <v>160</v>
      </c>
      <c r="B13" s="13">
        <v>0.68</v>
      </c>
      <c r="C13" s="13" t="s">
        <v>15</v>
      </c>
      <c r="D13" s="13" t="s">
        <v>161</v>
      </c>
      <c r="E13" s="2"/>
      <c r="F13" s="2"/>
    </row>
    <row r="14" spans="1:6" ht="20.399999999999999">
      <c r="A14" s="13" t="s">
        <v>62</v>
      </c>
      <c r="B14" s="13">
        <f>10.9/3.2808</f>
        <v>3.3223603999024629</v>
      </c>
      <c r="C14" s="17" t="s">
        <v>187</v>
      </c>
      <c r="D14" s="13" t="s">
        <v>53</v>
      </c>
      <c r="E14" s="2"/>
    </row>
    <row r="15" spans="1:6" ht="20.399999999999999">
      <c r="A15" s="14" t="s">
        <v>67</v>
      </c>
      <c r="B15" s="13">
        <v>0.11</v>
      </c>
      <c r="C15" s="13" t="s">
        <v>15</v>
      </c>
      <c r="D15" s="13" t="s">
        <v>44</v>
      </c>
      <c r="E15" s="2"/>
      <c r="F15" s="2"/>
    </row>
    <row r="16" spans="1:6" s="7" customFormat="1" ht="20.399999999999999">
      <c r="A16" s="14" t="s">
        <v>181</v>
      </c>
      <c r="B16" s="13">
        <f>0.105*57.3</f>
        <v>6.0164999999999997</v>
      </c>
      <c r="C16" s="17" t="s">
        <v>47</v>
      </c>
      <c r="D16" s="13" t="s">
        <v>90</v>
      </c>
      <c r="E16" s="13"/>
      <c r="F16" s="13"/>
    </row>
    <row r="17" spans="1:6" ht="20.399999999999999">
      <c r="A17" s="14" t="s">
        <v>69</v>
      </c>
      <c r="B17" s="13">
        <f>-1*0.07</f>
        <v>-7.0000000000000007E-2</v>
      </c>
      <c r="C17" s="17" t="s">
        <v>15</v>
      </c>
      <c r="D17" s="15" t="s">
        <v>114</v>
      </c>
      <c r="E17" s="2"/>
      <c r="F17" s="2"/>
    </row>
    <row r="18" spans="1:6" ht="20.399999999999999">
      <c r="A18" s="14" t="s">
        <v>162</v>
      </c>
      <c r="B18" s="13">
        <v>0.25</v>
      </c>
      <c r="C18" s="13" t="s">
        <v>15</v>
      </c>
      <c r="D18" s="13" t="s">
        <v>163</v>
      </c>
      <c r="E18" s="2"/>
      <c r="F18" s="2"/>
    </row>
    <row r="19" spans="1:6" ht="20.399999999999999">
      <c r="A19" s="14" t="s">
        <v>164</v>
      </c>
      <c r="B19" s="13">
        <v>0.68</v>
      </c>
      <c r="C19" s="13" t="s">
        <v>15</v>
      </c>
      <c r="D19" s="13" t="s">
        <v>165</v>
      </c>
      <c r="E19" s="2"/>
      <c r="F19" s="2"/>
    </row>
    <row r="20" spans="1:6" ht="20.399999999999999">
      <c r="A20" s="16" t="s">
        <v>167</v>
      </c>
      <c r="B20" s="13">
        <v>0</v>
      </c>
      <c r="C20" s="17" t="s">
        <v>15</v>
      </c>
      <c r="D20" s="17" t="s">
        <v>58</v>
      </c>
      <c r="E20" s="2"/>
      <c r="F20" s="2"/>
    </row>
    <row r="21" spans="1:6" ht="20.399999999999999">
      <c r="A21" s="16" t="s">
        <v>168</v>
      </c>
      <c r="B21" s="13">
        <v>0.65600000000000003</v>
      </c>
      <c r="C21" s="13" t="s">
        <v>15</v>
      </c>
      <c r="D21" s="17" t="s">
        <v>59</v>
      </c>
      <c r="E21" s="2"/>
      <c r="F21" s="2"/>
    </row>
    <row r="22" spans="1:6" ht="20.399999999999999">
      <c r="A22" s="16" t="s">
        <v>166</v>
      </c>
      <c r="B22" s="17">
        <f>6.2/3.2808</f>
        <v>1.8897829797610339</v>
      </c>
      <c r="C22" s="17" t="s">
        <v>187</v>
      </c>
      <c r="D22" s="17" t="s">
        <v>57</v>
      </c>
      <c r="E22" s="2"/>
      <c r="F22" s="2"/>
    </row>
    <row r="23" spans="1:6" ht="18">
      <c r="A23" s="14"/>
      <c r="B23" s="13"/>
      <c r="C23" s="13"/>
      <c r="D23" s="13"/>
      <c r="E23" s="2"/>
      <c r="F23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A13" sqref="A13"/>
    </sheetView>
  </sheetViews>
  <sheetFormatPr defaultColWidth="9.21875" defaultRowHeight="18"/>
  <cols>
    <col min="1" max="1" width="18.21875" style="9" bestFit="1" customWidth="1"/>
    <col min="2" max="2" width="18" style="12" bestFit="1" customWidth="1"/>
    <col min="3" max="3" width="12.77734375" style="9" bestFit="1" customWidth="1"/>
    <col min="4" max="4" width="110.21875" style="9" bestFit="1" customWidth="1"/>
    <col min="5" max="16384" width="9.21875" style="9"/>
  </cols>
  <sheetData>
    <row r="1" spans="1:4">
      <c r="A1" s="8" t="s">
        <v>0</v>
      </c>
      <c r="B1" s="11" t="s">
        <v>1</v>
      </c>
      <c r="C1" s="8" t="s">
        <v>2</v>
      </c>
      <c r="D1" s="8" t="s">
        <v>16</v>
      </c>
    </row>
    <row r="2" spans="1:4" ht="20.399999999999999">
      <c r="A2" s="9" t="s">
        <v>147</v>
      </c>
      <c r="B2" s="12">
        <v>2</v>
      </c>
      <c r="C2" s="9" t="s">
        <v>15</v>
      </c>
      <c r="D2" s="9" t="s">
        <v>148</v>
      </c>
    </row>
    <row r="3" spans="1:4" ht="20.399999999999999">
      <c r="A3" s="9" t="s">
        <v>149</v>
      </c>
      <c r="B3" s="12">
        <v>0</v>
      </c>
      <c r="C3" s="9" t="s">
        <v>15</v>
      </c>
      <c r="D3" s="9" t="s">
        <v>150</v>
      </c>
    </row>
    <row r="4" spans="1:4" ht="20.399999999999999">
      <c r="A4" s="10" t="s">
        <v>170</v>
      </c>
      <c r="B4" s="12">
        <f>(17.56/3.2808)*-1</f>
        <v>-5.3523530846135081</v>
      </c>
      <c r="C4" s="17" t="s">
        <v>187</v>
      </c>
      <c r="D4" s="9" t="s">
        <v>152</v>
      </c>
    </row>
    <row r="5" spans="1:4" ht="20.399999999999999">
      <c r="A5" s="10" t="s">
        <v>171</v>
      </c>
      <c r="B5" s="12">
        <v>0</v>
      </c>
      <c r="C5" s="17" t="s">
        <v>187</v>
      </c>
      <c r="D5" s="9" t="s">
        <v>153</v>
      </c>
    </row>
    <row r="6" spans="1:4" ht="20.399999999999999">
      <c r="A6" s="10" t="s">
        <v>172</v>
      </c>
      <c r="B6" s="12">
        <f>9.11/3.2808</f>
        <v>2.7767617654230672</v>
      </c>
      <c r="C6" s="17" t="s">
        <v>187</v>
      </c>
      <c r="D6" s="9" t="s">
        <v>156</v>
      </c>
    </row>
    <row r="7" spans="1:4" ht="20.399999999999999">
      <c r="A7" s="10" t="s">
        <v>173</v>
      </c>
      <c r="B7" s="12">
        <v>0</v>
      </c>
      <c r="C7" s="17" t="s">
        <v>187</v>
      </c>
      <c r="D7" s="9" t="s">
        <v>157</v>
      </c>
    </row>
    <row r="8" spans="1:4" ht="20.399999999999999">
      <c r="A8" s="10" t="s">
        <v>174</v>
      </c>
      <c r="B8" s="12">
        <f>(3.7/3.2808)*-1</f>
        <v>-1.127773713728359</v>
      </c>
      <c r="C8" s="17" t="s">
        <v>187</v>
      </c>
      <c r="D8" s="9" t="s">
        <v>154</v>
      </c>
    </row>
    <row r="9" spans="1:4" ht="20.399999999999999">
      <c r="A9" s="10" t="s">
        <v>175</v>
      </c>
      <c r="B9" s="12">
        <v>0</v>
      </c>
      <c r="C9" s="17" t="s">
        <v>187</v>
      </c>
      <c r="D9" s="9" t="s">
        <v>155</v>
      </c>
    </row>
    <row r="10" spans="1:4" ht="20.399999999999999">
      <c r="A10" s="9" t="s">
        <v>176</v>
      </c>
      <c r="B10" s="12">
        <f>3.96/3.2808</f>
        <v>1.2070226773957571</v>
      </c>
      <c r="C10" s="17" t="s">
        <v>187</v>
      </c>
      <c r="D10" s="9" t="s">
        <v>146</v>
      </c>
    </row>
    <row r="11" spans="1:4" ht="20.399999999999999">
      <c r="A11" s="10" t="s">
        <v>177</v>
      </c>
      <c r="B11" s="12">
        <v>0.22</v>
      </c>
      <c r="C11" s="9" t="s">
        <v>15</v>
      </c>
      <c r="D11" s="9" t="s">
        <v>145</v>
      </c>
    </row>
    <row r="12" spans="1:4" ht="20.399999999999999">
      <c r="A12" s="9" t="s">
        <v>178</v>
      </c>
      <c r="B12" s="12">
        <f>0.137*57.3</f>
        <v>7.8501000000000003</v>
      </c>
      <c r="C12" s="9" t="s">
        <v>151</v>
      </c>
      <c r="D12" s="9" t="s">
        <v>169</v>
      </c>
    </row>
    <row r="13" spans="1:4">
      <c r="A13" s="17" t="s">
        <v>30</v>
      </c>
      <c r="B13" s="12" t="s">
        <v>30</v>
      </c>
      <c r="C13" s="17" t="s">
        <v>30</v>
      </c>
      <c r="D13" s="17" t="s">
        <v>30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Misc Aircraft Data</vt:lpstr>
      <vt:lpstr>Wing</vt:lpstr>
      <vt:lpstr>Fuselage</vt:lpstr>
      <vt:lpstr>H-Tail</vt:lpstr>
      <vt:lpstr>V-Tail</vt:lpstr>
      <vt:lpstr>Engines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Sunshine</dc:creator>
  <cp:lastModifiedBy>Carlo Torre</cp:lastModifiedBy>
  <dcterms:created xsi:type="dcterms:W3CDTF">2014-04-04T20:41:43Z</dcterms:created>
  <dcterms:modified xsi:type="dcterms:W3CDTF">2015-09-14T14:09:19Z</dcterms:modified>
</cp:coreProperties>
</file>