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EvaZis/Documents/NewBird^^/Python/demo/"/>
    </mc:Choice>
  </mc:AlternateContent>
  <bookViews>
    <workbookView xWindow="0" yWindow="460" windowWidth="38400" windowHeight="20120" tabRatio="500"/>
  </bookViews>
  <sheets>
    <sheet name="home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" l="1"/>
  <c r="B12" i="1"/>
  <c r="B14" i="1"/>
  <c r="J2" i="1"/>
  <c r="I3" i="1"/>
  <c r="J3" i="1"/>
  <c r="I4" i="1"/>
  <c r="J4" i="1"/>
  <c r="I5" i="1"/>
  <c r="J5" i="1"/>
  <c r="I6" i="1"/>
  <c r="J6" i="1"/>
  <c r="I7" i="1"/>
  <c r="J7" i="1"/>
  <c r="I8" i="1"/>
  <c r="M8" i="1"/>
  <c r="J8" i="1"/>
  <c r="I9" i="1"/>
  <c r="J9" i="1"/>
  <c r="I10" i="1"/>
  <c r="J10" i="1"/>
  <c r="I11" i="1"/>
  <c r="J11" i="1"/>
  <c r="I12" i="1"/>
  <c r="M12" i="1"/>
  <c r="J12" i="1"/>
  <c r="I13" i="1"/>
  <c r="J13" i="1"/>
  <c r="I14" i="1"/>
  <c r="J14" i="1"/>
  <c r="I15" i="1"/>
  <c r="J15" i="1"/>
  <c r="I16" i="1"/>
  <c r="J16" i="1"/>
  <c r="I17" i="1"/>
  <c r="M17" i="1"/>
  <c r="J17" i="1"/>
  <c r="I18" i="1"/>
  <c r="J18" i="1"/>
  <c r="I19" i="1"/>
  <c r="J19" i="1"/>
  <c r="I20" i="1"/>
  <c r="J20" i="1"/>
  <c r="I21" i="1"/>
  <c r="J21" i="1"/>
  <c r="I22" i="1"/>
  <c r="M22" i="1"/>
  <c r="M6" i="1"/>
  <c r="M7" i="1"/>
  <c r="M5" i="1"/>
  <c r="M4" i="1"/>
  <c r="B17" i="1"/>
  <c r="K2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4" i="1"/>
  <c r="K3" i="1"/>
  <c r="J22" i="1"/>
  <c r="I23" i="1"/>
  <c r="J23" i="1"/>
  <c r="I24" i="1"/>
  <c r="J24" i="1"/>
  <c r="I25" i="1"/>
  <c r="J25" i="1"/>
  <c r="I26" i="1"/>
  <c r="J26" i="1"/>
  <c r="I27" i="1"/>
  <c r="J27" i="1"/>
  <c r="I2" i="1"/>
</calcChain>
</file>

<file path=xl/sharedStrings.xml><?xml version="1.0" encoding="utf-8"?>
<sst xmlns="http://schemas.openxmlformats.org/spreadsheetml/2006/main" count="74" uniqueCount="39">
  <si>
    <t>年份</t>
    <rPh sb="0" eb="1">
      <t>nian'fen</t>
    </rPh>
    <phoneticPr fontId="1" type="noConversion"/>
  </si>
  <si>
    <t>契税+营业税</t>
    <rPh sb="0" eb="1">
      <t>qi'shui</t>
    </rPh>
    <rPh sb="3" eb="4">
      <t>ying'ye'shui</t>
    </rPh>
    <phoneticPr fontId="1" type="noConversion"/>
  </si>
  <si>
    <t>首付三成</t>
    <rPh sb="0" eb="1">
      <t>shou'fu</t>
    </rPh>
    <rPh sb="2" eb="3">
      <t>san'cheng</t>
    </rPh>
    <phoneticPr fontId="1" type="noConversion"/>
  </si>
  <si>
    <t>首年资金池金额</t>
    <rPh sb="0" eb="1">
      <t>shou'nian</t>
    </rPh>
    <rPh sb="2" eb="3">
      <t>zi'jin'chi</t>
    </rPh>
    <rPh sb="5" eb="6">
      <t>jin'e</t>
    </rPh>
    <phoneticPr fontId="1" type="noConversion"/>
  </si>
  <si>
    <t>金碧房价</t>
    <rPh sb="2" eb="3">
      <t>fang'jia</t>
    </rPh>
    <phoneticPr fontId="1" type="noConversion"/>
  </si>
  <si>
    <t>资金池金额</t>
    <rPh sb="0" eb="1">
      <t>zi'jin'c</t>
    </rPh>
    <rPh sb="3" eb="4">
      <t>jin'e</t>
    </rPh>
    <phoneticPr fontId="1" type="noConversion"/>
  </si>
  <si>
    <t>贷款年限</t>
    <rPh sb="0" eb="1">
      <t>dai'k</t>
    </rPh>
    <rPh sb="2" eb="3">
      <t>nian'xian</t>
    </rPh>
    <phoneticPr fontId="1" type="noConversion"/>
  </si>
  <si>
    <t>年</t>
    <rPh sb="0" eb="1">
      <t>nian</t>
    </rPh>
    <phoneticPr fontId="1" type="noConversion"/>
  </si>
  <si>
    <t>贷款金额</t>
    <rPh sb="0" eb="1">
      <t>dai'k</t>
    </rPh>
    <rPh sb="2" eb="3">
      <t>jin'e</t>
    </rPh>
    <phoneticPr fontId="1" type="noConversion"/>
  </si>
  <si>
    <t>万</t>
    <rPh sb="0" eb="1">
      <t>wan</t>
    </rPh>
    <phoneticPr fontId="1" type="noConversion"/>
  </si>
  <si>
    <t>年投资利率</t>
    <rPh sb="0" eb="1">
      <t>nian</t>
    </rPh>
    <rPh sb="1" eb="2">
      <t>tou'zi</t>
    </rPh>
    <rPh sb="3" eb="4">
      <t>li'lv</t>
    </rPh>
    <phoneticPr fontId="1" type="noConversion"/>
  </si>
  <si>
    <t>公积金月收入</t>
    <rPh sb="3" eb="4">
      <t>yue</t>
    </rPh>
    <phoneticPr fontId="1" type="noConversion"/>
  </si>
  <si>
    <t>每月还贷</t>
    <rPh sb="0" eb="1">
      <t>mei'yue</t>
    </rPh>
    <rPh sb="2" eb="3">
      <t>huan'dai</t>
    </rPh>
    <phoneticPr fontId="1" type="noConversion"/>
  </si>
  <si>
    <t>每月月供</t>
    <rPh sb="0" eb="1">
      <t>mei'yue</t>
    </rPh>
    <rPh sb="2" eb="3">
      <t>yue'gong</t>
    </rPh>
    <phoneticPr fontId="1" type="noConversion"/>
  </si>
  <si>
    <t>每月还贷-公积金收入</t>
    <rPh sb="0" eb="1">
      <t>mei'yue</t>
    </rPh>
    <rPh sb="2" eb="3">
      <t>huan'dai</t>
    </rPh>
    <rPh sb="5" eb="6">
      <t>gong'ji'jin</t>
    </rPh>
    <rPh sb="8" eb="9">
      <t>shou'ru</t>
    </rPh>
    <phoneticPr fontId="1" type="noConversion"/>
  </si>
  <si>
    <t>=金碧房价-契税-营业税-首付+存量公积金</t>
    <rPh sb="16" eb="17">
      <t>cun'l</t>
    </rPh>
    <rPh sb="18" eb="19">
      <t>gong'ji'jin</t>
    </rPh>
    <phoneticPr fontId="1" type="noConversion"/>
  </si>
  <si>
    <t>首年可投资金额</t>
    <rPh sb="2" eb="3">
      <t>ke</t>
    </rPh>
    <rPh sb="3" eb="4">
      <t>tou'zi</t>
    </rPh>
    <rPh sb="5" eb="6">
      <t>jin'e</t>
    </rPh>
    <phoneticPr fontId="1" type="noConversion"/>
  </si>
  <si>
    <t>=首年资金池金额-每月月供*12个月</t>
    <rPh sb="1" eb="2">
      <t>shou'nian</t>
    </rPh>
    <rPh sb="3" eb="4">
      <t>zi'jin'chi</t>
    </rPh>
    <rPh sb="6" eb="7">
      <t>jin'e</t>
    </rPh>
    <rPh sb="9" eb="10">
      <t>mei'yue</t>
    </rPh>
    <rPh sb="11" eb="12">
      <t>yue'gong</t>
    </rPh>
    <rPh sb="16" eb="17">
      <t>ge</t>
    </rPh>
    <rPh sb="17" eb="18">
      <t>yue</t>
    </rPh>
    <phoneticPr fontId="1" type="noConversion"/>
  </si>
  <si>
    <t>可投资金额</t>
  </si>
  <si>
    <t>贷款利息</t>
    <rPh sb="0" eb="1">
      <t>dai'k</t>
    </rPh>
    <rPh sb="2" eb="3">
      <t>li'xi</t>
    </rPh>
    <phoneticPr fontId="1" type="noConversion"/>
  </si>
  <si>
    <t>序号</t>
    <rPh sb="0" eb="1">
      <t>xu'hao</t>
    </rPh>
    <phoneticPr fontId="1" type="noConversion"/>
  </si>
  <si>
    <t>（契税15，营业税18.7）</t>
    <rPh sb="1" eb="2">
      <t>qi'shui</t>
    </rPh>
    <rPh sb="6" eb="7">
      <t>ying'ye's</t>
    </rPh>
    <phoneticPr fontId="1" type="noConversion"/>
  </si>
  <si>
    <t>全额提前还款金额</t>
    <rPh sb="0" eb="1">
      <t>quan'e</t>
    </rPh>
    <rPh sb="2" eb="3">
      <t>ti'qian</t>
    </rPh>
    <rPh sb="4" eb="5">
      <t>huan'k</t>
    </rPh>
    <rPh sb="6" eb="7">
      <t>jin'e</t>
    </rPh>
    <phoneticPr fontId="1" type="noConversion"/>
  </si>
  <si>
    <t>净赚</t>
    <rPh sb="0" eb="1">
      <t>jing'zhuan</t>
    </rPh>
    <phoneticPr fontId="1" type="noConversion"/>
  </si>
  <si>
    <t>说明1：本次讨论均不涉及滨江东房款，只讨论金碧按揭问题。</t>
    <rPh sb="0" eb="1">
      <t>shuo'm</t>
    </rPh>
    <rPh sb="4" eb="5">
      <t>ben'ci</t>
    </rPh>
    <rPh sb="6" eb="7">
      <t>tao'l</t>
    </rPh>
    <rPh sb="8" eb="9">
      <t>jun</t>
    </rPh>
    <rPh sb="9" eb="10">
      <t>bu'she'ji</t>
    </rPh>
    <rPh sb="12" eb="13">
      <t>bin'jiang'd</t>
    </rPh>
    <rPh sb="15" eb="16">
      <t>fang'k</t>
    </rPh>
    <rPh sb="18" eb="19">
      <t>zhi</t>
    </rPh>
    <rPh sb="19" eb="20">
      <t>tao'l</t>
    </rPh>
    <rPh sb="21" eb="22">
      <t>jin'bi</t>
    </rPh>
    <rPh sb="23" eb="24">
      <t>an'jie</t>
    </rPh>
    <rPh sb="25" eb="26">
      <t>wen'ti</t>
    </rPh>
    <phoneticPr fontId="1" type="noConversion"/>
  </si>
  <si>
    <t>说明2：滨江东房款用来买房还是其他用途均跟本案例无关</t>
    <phoneticPr fontId="1" type="noConversion"/>
  </si>
  <si>
    <t>说明3：提前还款是遇特殊情况，把资金池金额提前还房贷，跟银行两清</t>
    <rPh sb="0" eb="1">
      <t>shuo'm</t>
    </rPh>
    <rPh sb="4" eb="5">
      <t>ti'qian'huan'k</t>
    </rPh>
    <rPh sb="8" eb="9">
      <t>shi</t>
    </rPh>
    <rPh sb="9" eb="10">
      <t>yu</t>
    </rPh>
    <rPh sb="10" eb="11">
      <t>te'shu'qing'k</t>
    </rPh>
    <rPh sb="15" eb="16">
      <t>ba</t>
    </rPh>
    <rPh sb="16" eb="17">
      <t>zi'jin'chi</t>
    </rPh>
    <rPh sb="19" eb="20">
      <t>jin'e</t>
    </rPh>
    <rPh sb="21" eb="22">
      <t>ti'qian</t>
    </rPh>
    <rPh sb="23" eb="24">
      <t>huan</t>
    </rPh>
    <rPh sb="24" eb="25">
      <t>fang'dai</t>
    </rPh>
    <rPh sb="27" eb="28">
      <t>gen</t>
    </rPh>
    <rPh sb="28" eb="29">
      <t>yin'h</t>
    </rPh>
    <rPh sb="30" eb="31">
      <t>liang'qing</t>
    </rPh>
    <phoneticPr fontId="1" type="noConversion"/>
  </si>
  <si>
    <t>...</t>
    <phoneticPr fontId="1" type="noConversion"/>
  </si>
  <si>
    <t>...</t>
    <phoneticPr fontId="1" type="noConversion"/>
  </si>
  <si>
    <t>...</t>
    <phoneticPr fontId="1" type="noConversion"/>
  </si>
  <si>
    <t xml:space="preserve">以后每年可投资金额均=当年资金池金额-每月月供*12个月 </t>
    <rPh sb="0" eb="1">
      <t>yi'hou</t>
    </rPh>
    <rPh sb="2" eb="3">
      <t>mei'nian</t>
    </rPh>
    <rPh sb="4" eb="5">
      <t>ke</t>
    </rPh>
    <rPh sb="5" eb="6">
      <t>tou'zi</t>
    </rPh>
    <rPh sb="7" eb="8">
      <t>jin'e</t>
    </rPh>
    <rPh sb="9" eb="10">
      <t>jun</t>
    </rPh>
    <rPh sb="11" eb="12">
      <t>dang'n</t>
    </rPh>
    <phoneticPr fontId="1" type="noConversion"/>
  </si>
  <si>
    <t>也就是说：每年投资前从资金池取出年供款金额14.46w，用于供款</t>
    <rPh sb="0" eb="1">
      <t>ye'jiu'shi'shuo</t>
    </rPh>
    <phoneticPr fontId="1" type="noConversion"/>
  </si>
  <si>
    <t>剩余贷款金额</t>
    <rPh sb="0" eb="1">
      <t>sheng'yu</t>
    </rPh>
    <rPh sb="4" eb="5">
      <t>jin'e</t>
    </rPh>
    <phoneticPr fontId="1" type="noConversion"/>
  </si>
  <si>
    <t>=贷款金额+贷款利息</t>
    <phoneticPr fontId="1" type="noConversion"/>
  </si>
  <si>
    <t>=资金池金额-全部提前还款金额</t>
    <phoneticPr fontId="1" type="noConversion"/>
  </si>
  <si>
    <t>说明5：反驳请出数据，理性分析，拒绝凭想象讨论</t>
    <rPh sb="0" eb="1">
      <t>shuo'm</t>
    </rPh>
    <rPh sb="4" eb="5">
      <t>fan'bo</t>
    </rPh>
    <rPh sb="6" eb="7">
      <t>qing</t>
    </rPh>
    <rPh sb="7" eb="8">
      <t>chu</t>
    </rPh>
    <rPh sb="8" eb="9">
      <t>shu'ju</t>
    </rPh>
    <rPh sb="11" eb="12">
      <t>li'xing</t>
    </rPh>
    <rPh sb="13" eb="14">
      <t>fen'xi</t>
    </rPh>
    <rPh sb="16" eb="17">
      <t>ju'jue</t>
    </rPh>
    <rPh sb="18" eb="19">
      <t>ping'kong</t>
    </rPh>
    <rPh sb="19" eb="20">
      <t>xiang'xiang</t>
    </rPh>
    <rPh sb="21" eb="22">
      <t>tao'l</t>
    </rPh>
    <phoneticPr fontId="1" type="noConversion"/>
  </si>
  <si>
    <t>说明4：如果不按揭，那么没有350万贷款金额用来盈利。</t>
    <rPh sb="0" eb="1">
      <t>shuo'm</t>
    </rPh>
    <rPh sb="4" eb="5">
      <t>ru'guo</t>
    </rPh>
    <rPh sb="6" eb="7">
      <t>bu</t>
    </rPh>
    <rPh sb="7" eb="8">
      <t>an'jie</t>
    </rPh>
    <rPh sb="10" eb="11">
      <t>na'me</t>
    </rPh>
    <rPh sb="12" eb="13">
      <t>mei'you</t>
    </rPh>
    <rPh sb="17" eb="18">
      <t>wan</t>
    </rPh>
    <rPh sb="18" eb="19">
      <t>dai'kua</t>
    </rPh>
    <rPh sb="20" eb="21">
      <t>jin'e</t>
    </rPh>
    <rPh sb="22" eb="23">
      <t>yong'lai</t>
    </rPh>
    <rPh sb="24" eb="25">
      <t>ying'li</t>
    </rPh>
    <phoneticPr fontId="1" type="noConversion"/>
  </si>
  <si>
    <t xml:space="preserve">  仅有每年7W公积金（活期利息）收益。</t>
    <phoneticPr fontId="1" type="noConversion"/>
  </si>
  <si>
    <t xml:space="preserve">    活期利息低于通胀，资金更加贬值，此为负利率。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</si>
</sst>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FF0000"/>
      <name val="宋体"/>
      <family val="2"/>
      <charset val="134"/>
      <scheme val="minor"/>
    </font>
    <font>
      <b/>
      <sz val="12"/>
      <color rgb="FFFF0000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9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="150" zoomScaleNormal="150" zoomScalePageLayoutView="150" workbookViewId="0">
      <selection activeCell="K13" sqref="K13"/>
    </sheetView>
  </sheetViews>
  <sheetFormatPr baseColWidth="10" defaultRowHeight="15" x14ac:dyDescent="0.15"/>
  <cols>
    <col min="1" max="1" width="17.6640625" customWidth="1"/>
    <col min="3" max="3" width="10.83203125" customWidth="1"/>
    <col min="4" max="4" width="17.83203125" customWidth="1"/>
    <col min="5" max="5" width="12.5" customWidth="1"/>
    <col min="6" max="6" width="10.83203125" hidden="1" customWidth="1"/>
    <col min="7" max="7" width="6.5" customWidth="1"/>
    <col min="8" max="8" width="7.33203125" customWidth="1"/>
    <col min="10" max="10" width="13.33203125" customWidth="1"/>
    <col min="11" max="11" width="14" customWidth="1"/>
    <col min="12" max="12" width="19.1640625" customWidth="1"/>
  </cols>
  <sheetData>
    <row r="1" spans="1:14" x14ac:dyDescent="0.15">
      <c r="G1" t="s">
        <v>20</v>
      </c>
      <c r="H1" t="s">
        <v>0</v>
      </c>
      <c r="I1" t="s">
        <v>5</v>
      </c>
      <c r="J1" t="s">
        <v>18</v>
      </c>
      <c r="K1" t="s">
        <v>32</v>
      </c>
      <c r="L1" t="s">
        <v>22</v>
      </c>
      <c r="M1" t="s">
        <v>23</v>
      </c>
      <c r="N1" s="1" t="s">
        <v>34</v>
      </c>
    </row>
    <row r="2" spans="1:14" x14ac:dyDescent="0.15">
      <c r="G2">
        <v>0</v>
      </c>
      <c r="H2">
        <v>2016</v>
      </c>
      <c r="I2" s="3">
        <f>B13</f>
        <v>351.3</v>
      </c>
      <c r="J2" s="3">
        <f>B14</f>
        <v>336.83519999999999</v>
      </c>
      <c r="K2" s="3">
        <f>B17</f>
        <v>550</v>
      </c>
    </row>
    <row r="3" spans="1:14" x14ac:dyDescent="0.15">
      <c r="A3" t="s">
        <v>4</v>
      </c>
      <c r="B3">
        <v>500</v>
      </c>
      <c r="C3" t="s">
        <v>9</v>
      </c>
      <c r="G3">
        <v>1</v>
      </c>
      <c r="H3">
        <v>2017</v>
      </c>
      <c r="I3" s="3">
        <f>J2*(1+B$9)</f>
        <v>360.41366399999998</v>
      </c>
      <c r="J3" s="3">
        <f>I3-B$12*12</f>
        <v>345.94886399999996</v>
      </c>
      <c r="K3" s="3">
        <f>K$2-G3*B$10*12</f>
        <v>527.99440000000004</v>
      </c>
    </row>
    <row r="4" spans="1:14" x14ac:dyDescent="0.15">
      <c r="A4" t="s">
        <v>1</v>
      </c>
      <c r="B4">
        <v>33.700000000000003</v>
      </c>
      <c r="C4" t="s">
        <v>9</v>
      </c>
      <c r="D4" t="s">
        <v>21</v>
      </c>
      <c r="G4">
        <v>2</v>
      </c>
      <c r="H4">
        <v>2018</v>
      </c>
      <c r="I4" s="3">
        <f>J3*(1+B$9)</f>
        <v>370.16528447999997</v>
      </c>
      <c r="J4" s="3">
        <f>I4-B$12*12</f>
        <v>355.70048447999994</v>
      </c>
      <c r="K4" s="3">
        <f>K$2-G4*B$10*12</f>
        <v>505.98879999999997</v>
      </c>
      <c r="L4">
        <v>333.9</v>
      </c>
      <c r="M4" s="3">
        <f>I4-L4</f>
        <v>36.265284479999991</v>
      </c>
    </row>
    <row r="5" spans="1:14" x14ac:dyDescent="0.15">
      <c r="A5" t="s">
        <v>2</v>
      </c>
      <c r="B5">
        <v>150</v>
      </c>
      <c r="C5" t="s">
        <v>9</v>
      </c>
      <c r="G5">
        <v>3</v>
      </c>
      <c r="H5">
        <v>2019</v>
      </c>
      <c r="I5" s="3">
        <f t="shared" ref="I5:I11" si="0">J4*(1+B$9)</f>
        <v>380.59951839359996</v>
      </c>
      <c r="J5" s="3">
        <f t="shared" ref="J5:J11" si="1">I5-B$12*12</f>
        <v>366.13471839359994</v>
      </c>
      <c r="K5" s="3">
        <f t="shared" ref="K5:K26" si="2">K$2-G5*B$10*12</f>
        <v>483.98320000000001</v>
      </c>
      <c r="L5">
        <v>324.7</v>
      </c>
      <c r="M5" s="3">
        <f>I5-L5</f>
        <v>55.899518393599976</v>
      </c>
    </row>
    <row r="6" spans="1:14" x14ac:dyDescent="0.15">
      <c r="A6" t="s">
        <v>8</v>
      </c>
      <c r="B6">
        <v>350</v>
      </c>
      <c r="C6" t="s">
        <v>9</v>
      </c>
      <c r="G6">
        <v>4</v>
      </c>
      <c r="H6">
        <v>2020</v>
      </c>
      <c r="I6" s="3">
        <f t="shared" si="0"/>
        <v>391.76414868115194</v>
      </c>
      <c r="J6" s="3">
        <f t="shared" si="1"/>
        <v>377.29934868115191</v>
      </c>
      <c r="K6" s="3">
        <f t="shared" si="2"/>
        <v>461.9776</v>
      </c>
      <c r="L6">
        <v>315.2</v>
      </c>
      <c r="M6" s="3">
        <f t="shared" ref="M6:M22" si="3">I6-L6</f>
        <v>76.564148681151948</v>
      </c>
    </row>
    <row r="7" spans="1:14" x14ac:dyDescent="0.15">
      <c r="A7" t="s">
        <v>6</v>
      </c>
      <c r="B7">
        <v>25</v>
      </c>
      <c r="C7" t="s">
        <v>7</v>
      </c>
      <c r="G7">
        <v>5</v>
      </c>
      <c r="H7">
        <v>2021</v>
      </c>
      <c r="I7" s="3">
        <f t="shared" si="0"/>
        <v>403.71030308883257</v>
      </c>
      <c r="J7" s="3">
        <f t="shared" si="1"/>
        <v>389.24550308883255</v>
      </c>
      <c r="K7" s="3">
        <f t="shared" si="2"/>
        <v>439.97199999999998</v>
      </c>
      <c r="L7">
        <v>305.3</v>
      </c>
      <c r="M7" s="3">
        <f t="shared" si="3"/>
        <v>98.410303088832563</v>
      </c>
    </row>
    <row r="8" spans="1:14" x14ac:dyDescent="0.15">
      <c r="A8" t="s">
        <v>19</v>
      </c>
      <c r="B8">
        <v>200</v>
      </c>
      <c r="C8" t="s">
        <v>9</v>
      </c>
      <c r="G8">
        <v>6</v>
      </c>
      <c r="H8">
        <v>2022</v>
      </c>
      <c r="I8" s="3">
        <f t="shared" si="0"/>
        <v>416.49268830505088</v>
      </c>
      <c r="J8" s="3">
        <f t="shared" si="1"/>
        <v>402.02788830505085</v>
      </c>
      <c r="K8" s="3">
        <f t="shared" si="2"/>
        <v>417.96640000000002</v>
      </c>
      <c r="L8">
        <v>295.7</v>
      </c>
      <c r="M8" s="3">
        <f t="shared" si="3"/>
        <v>120.79268830505089</v>
      </c>
    </row>
    <row r="9" spans="1:14" x14ac:dyDescent="0.15">
      <c r="A9" t="s">
        <v>10</v>
      </c>
      <c r="B9" s="2">
        <v>7.0000000000000007E-2</v>
      </c>
      <c r="D9" s="2"/>
      <c r="G9">
        <v>7</v>
      </c>
      <c r="H9">
        <v>2023</v>
      </c>
      <c r="I9" s="3">
        <f t="shared" si="0"/>
        <v>430.16984048640444</v>
      </c>
      <c r="J9" s="3">
        <f t="shared" si="1"/>
        <v>415.70504048640441</v>
      </c>
      <c r="K9" s="3">
        <f t="shared" si="2"/>
        <v>395.96080000000001</v>
      </c>
      <c r="L9" t="s">
        <v>27</v>
      </c>
      <c r="M9" t="s">
        <v>29</v>
      </c>
    </row>
    <row r="10" spans="1:14" x14ac:dyDescent="0.15">
      <c r="A10" t="s">
        <v>12</v>
      </c>
      <c r="B10">
        <v>1.8338000000000001</v>
      </c>
      <c r="C10" t="s">
        <v>9</v>
      </c>
      <c r="G10">
        <v>8</v>
      </c>
      <c r="H10">
        <v>2024</v>
      </c>
      <c r="I10" s="3">
        <f t="shared" si="0"/>
        <v>444.80439332045273</v>
      </c>
      <c r="J10" s="3">
        <f t="shared" si="1"/>
        <v>430.33959332045271</v>
      </c>
      <c r="K10" s="3">
        <f t="shared" si="2"/>
        <v>373.95519999999999</v>
      </c>
      <c r="L10" t="s">
        <v>28</v>
      </c>
      <c r="M10" t="s">
        <v>29</v>
      </c>
    </row>
    <row r="11" spans="1:14" x14ac:dyDescent="0.15">
      <c r="A11" t="s">
        <v>11</v>
      </c>
      <c r="B11">
        <v>0.62839999999999996</v>
      </c>
      <c r="C11" t="s">
        <v>9</v>
      </c>
      <c r="G11">
        <v>9</v>
      </c>
      <c r="H11">
        <v>2025</v>
      </c>
      <c r="I11" s="3">
        <f t="shared" si="0"/>
        <v>460.46336485288441</v>
      </c>
      <c r="J11" s="3">
        <f t="shared" si="1"/>
        <v>445.99856485288439</v>
      </c>
      <c r="K11" s="3">
        <f t="shared" si="2"/>
        <v>351.94959999999998</v>
      </c>
      <c r="L11" t="s">
        <v>27</v>
      </c>
      <c r="M11" t="s">
        <v>29</v>
      </c>
    </row>
    <row r="12" spans="1:14" x14ac:dyDescent="0.15">
      <c r="A12" t="s">
        <v>13</v>
      </c>
      <c r="B12">
        <f>B10-B11</f>
        <v>1.2054</v>
      </c>
      <c r="C12" t="s">
        <v>9</v>
      </c>
      <c r="D12" t="s">
        <v>14</v>
      </c>
      <c r="G12">
        <v>10</v>
      </c>
      <c r="H12">
        <v>2026</v>
      </c>
      <c r="I12" s="3">
        <f t="shared" ref="I12:I27" si="4">J11*(1+B$9)</f>
        <v>477.21846439258633</v>
      </c>
      <c r="J12" s="3">
        <f t="shared" ref="J12:J27" si="5">I12-B$12*12</f>
        <v>462.7536643925863</v>
      </c>
      <c r="K12" s="3">
        <f t="shared" si="2"/>
        <v>329.94399999999996</v>
      </c>
      <c r="L12">
        <v>249.6</v>
      </c>
      <c r="M12" s="3">
        <f t="shared" si="3"/>
        <v>227.61846439258633</v>
      </c>
    </row>
    <row r="13" spans="1:14" x14ac:dyDescent="0.15">
      <c r="A13" t="s">
        <v>3</v>
      </c>
      <c r="B13">
        <f>B3-B4-B5+35</f>
        <v>351.3</v>
      </c>
      <c r="C13" s="1" t="s">
        <v>15</v>
      </c>
      <c r="G13">
        <v>11</v>
      </c>
      <c r="H13">
        <v>2027</v>
      </c>
      <c r="I13" s="3">
        <f t="shared" si="4"/>
        <v>495.14642090006737</v>
      </c>
      <c r="J13" s="3">
        <f t="shared" si="5"/>
        <v>480.68162090006734</v>
      </c>
      <c r="K13" s="3">
        <f t="shared" si="2"/>
        <v>307.9384</v>
      </c>
      <c r="L13" t="s">
        <v>29</v>
      </c>
      <c r="M13" t="s">
        <v>29</v>
      </c>
    </row>
    <row r="14" spans="1:14" x14ac:dyDescent="0.15">
      <c r="A14" t="s">
        <v>16</v>
      </c>
      <c r="B14">
        <f>B13-B12*12</f>
        <v>336.83519999999999</v>
      </c>
      <c r="C14" s="1" t="s">
        <v>17</v>
      </c>
      <c r="G14">
        <v>12</v>
      </c>
      <c r="H14">
        <v>2028</v>
      </c>
      <c r="I14" s="3">
        <f t="shared" si="4"/>
        <v>514.32933436307212</v>
      </c>
      <c r="J14" s="3">
        <f t="shared" si="5"/>
        <v>499.8645343630721</v>
      </c>
      <c r="K14" s="3">
        <f t="shared" si="2"/>
        <v>285.93279999999999</v>
      </c>
      <c r="L14" t="s">
        <v>27</v>
      </c>
      <c r="M14" t="s">
        <v>29</v>
      </c>
    </row>
    <row r="15" spans="1:14" x14ac:dyDescent="0.15">
      <c r="A15" t="s">
        <v>30</v>
      </c>
      <c r="G15">
        <v>13</v>
      </c>
      <c r="H15">
        <v>2029</v>
      </c>
      <c r="I15" s="3">
        <f t="shared" si="4"/>
        <v>534.85505176848721</v>
      </c>
      <c r="J15" s="3">
        <f t="shared" si="5"/>
        <v>520.39025176848725</v>
      </c>
      <c r="K15" s="3">
        <f t="shared" si="2"/>
        <v>263.92719999999997</v>
      </c>
      <c r="L15" t="s">
        <v>29</v>
      </c>
      <c r="M15" t="s">
        <v>29</v>
      </c>
    </row>
    <row r="16" spans="1:14" x14ac:dyDescent="0.15">
      <c r="A16" t="s">
        <v>31</v>
      </c>
      <c r="G16">
        <v>14</v>
      </c>
      <c r="H16">
        <v>2030</v>
      </c>
      <c r="I16" s="3">
        <f t="shared" si="4"/>
        <v>556.81756939228137</v>
      </c>
      <c r="J16" s="3">
        <f t="shared" si="5"/>
        <v>542.3527693922814</v>
      </c>
      <c r="K16" s="3">
        <f t="shared" si="2"/>
        <v>241.92160000000001</v>
      </c>
      <c r="L16" t="s">
        <v>29</v>
      </c>
      <c r="M16" t="s">
        <v>29</v>
      </c>
    </row>
    <row r="17" spans="1:13" x14ac:dyDescent="0.15">
      <c r="A17" t="s">
        <v>32</v>
      </c>
      <c r="B17">
        <f>B6+B8</f>
        <v>550</v>
      </c>
      <c r="C17" s="1" t="s">
        <v>33</v>
      </c>
      <c r="G17">
        <v>15</v>
      </c>
      <c r="H17">
        <v>2031</v>
      </c>
      <c r="I17" s="3">
        <f t="shared" si="4"/>
        <v>580.31746324974108</v>
      </c>
      <c r="J17" s="3">
        <f t="shared" si="5"/>
        <v>565.85266324974111</v>
      </c>
      <c r="K17" s="3">
        <f t="shared" si="2"/>
        <v>219.916</v>
      </c>
      <c r="L17">
        <v>182</v>
      </c>
      <c r="M17" s="3">
        <f t="shared" si="3"/>
        <v>398.31746324974108</v>
      </c>
    </row>
    <row r="18" spans="1:13" x14ac:dyDescent="0.15">
      <c r="G18">
        <v>16</v>
      </c>
      <c r="H18">
        <v>2032</v>
      </c>
      <c r="I18" s="3">
        <f t="shared" si="4"/>
        <v>605.46234967722307</v>
      </c>
      <c r="J18" s="3">
        <f t="shared" si="5"/>
        <v>590.99754967722311</v>
      </c>
      <c r="K18" s="3">
        <f t="shared" si="2"/>
        <v>197.91039999999998</v>
      </c>
      <c r="L18" t="s">
        <v>29</v>
      </c>
      <c r="M18" t="s">
        <v>29</v>
      </c>
    </row>
    <row r="19" spans="1:13" x14ac:dyDescent="0.15">
      <c r="G19">
        <v>17</v>
      </c>
      <c r="H19">
        <v>2033</v>
      </c>
      <c r="I19" s="3">
        <f t="shared" si="4"/>
        <v>632.3673781546288</v>
      </c>
      <c r="J19" s="3">
        <f t="shared" si="5"/>
        <v>617.90257815462883</v>
      </c>
      <c r="K19" s="3">
        <f t="shared" si="2"/>
        <v>175.90479999999997</v>
      </c>
      <c r="L19" t="s">
        <v>29</v>
      </c>
      <c r="M19" t="s">
        <v>29</v>
      </c>
    </row>
    <row r="20" spans="1:13" x14ac:dyDescent="0.15">
      <c r="A20" s="4" t="s">
        <v>24</v>
      </c>
      <c r="G20">
        <v>18</v>
      </c>
      <c r="H20">
        <v>2034</v>
      </c>
      <c r="I20" s="3">
        <f t="shared" si="4"/>
        <v>661.1557586254529</v>
      </c>
      <c r="J20" s="3">
        <f t="shared" si="5"/>
        <v>646.69095862545294</v>
      </c>
      <c r="K20" s="3">
        <f t="shared" si="2"/>
        <v>153.89919999999995</v>
      </c>
      <c r="L20" t="s">
        <v>29</v>
      </c>
      <c r="M20" t="s">
        <v>29</v>
      </c>
    </row>
    <row r="21" spans="1:13" x14ac:dyDescent="0.15">
      <c r="A21" s="4" t="s">
        <v>25</v>
      </c>
      <c r="G21">
        <v>19</v>
      </c>
      <c r="H21">
        <v>2035</v>
      </c>
      <c r="I21" s="3">
        <f t="shared" si="4"/>
        <v>691.95932572923471</v>
      </c>
      <c r="J21" s="3">
        <f t="shared" si="5"/>
        <v>677.49452572923474</v>
      </c>
      <c r="K21" s="3">
        <f t="shared" si="2"/>
        <v>131.89359999999994</v>
      </c>
      <c r="L21" t="s">
        <v>29</v>
      </c>
      <c r="M21" t="s">
        <v>29</v>
      </c>
    </row>
    <row r="22" spans="1:13" x14ac:dyDescent="0.15">
      <c r="A22" s="4" t="s">
        <v>26</v>
      </c>
      <c r="G22">
        <v>20</v>
      </c>
      <c r="H22">
        <v>2036</v>
      </c>
      <c r="I22" s="3">
        <f t="shared" si="4"/>
        <v>724.91914253028119</v>
      </c>
      <c r="J22" s="3">
        <f t="shared" si="5"/>
        <v>710.45434253028122</v>
      </c>
      <c r="K22" s="3">
        <f t="shared" si="2"/>
        <v>109.88799999999998</v>
      </c>
      <c r="L22">
        <v>99.8</v>
      </c>
      <c r="M22" s="3">
        <f t="shared" si="3"/>
        <v>625.11914253028124</v>
      </c>
    </row>
    <row r="23" spans="1:13" x14ac:dyDescent="0.15">
      <c r="A23" s="4" t="s">
        <v>36</v>
      </c>
      <c r="G23">
        <v>21</v>
      </c>
      <c r="H23">
        <v>2037</v>
      </c>
      <c r="I23" s="3">
        <f t="shared" si="4"/>
        <v>760.18614650740096</v>
      </c>
      <c r="J23" s="3">
        <f t="shared" si="5"/>
        <v>745.72134650740099</v>
      </c>
      <c r="K23" s="3">
        <f t="shared" si="2"/>
        <v>87.882400000000018</v>
      </c>
      <c r="L23" t="s">
        <v>29</v>
      </c>
      <c r="M23" t="s">
        <v>29</v>
      </c>
    </row>
    <row r="24" spans="1:13" x14ac:dyDescent="0.15">
      <c r="A24" s="4" t="s">
        <v>37</v>
      </c>
      <c r="G24">
        <v>22</v>
      </c>
      <c r="H24">
        <v>2038</v>
      </c>
      <c r="I24" s="3">
        <f t="shared" si="4"/>
        <v>797.92184076291915</v>
      </c>
      <c r="J24" s="3">
        <f t="shared" si="5"/>
        <v>783.45704076291918</v>
      </c>
      <c r="K24" s="3">
        <f t="shared" si="2"/>
        <v>65.876800000000003</v>
      </c>
      <c r="L24" t="s">
        <v>29</v>
      </c>
      <c r="M24" t="s">
        <v>29</v>
      </c>
    </row>
    <row r="25" spans="1:13" ht="16" x14ac:dyDescent="0.2">
      <c r="A25" s="5" t="s">
        <v>38</v>
      </c>
      <c r="G25">
        <v>23</v>
      </c>
      <c r="H25">
        <v>2039</v>
      </c>
      <c r="I25" s="3">
        <f t="shared" si="4"/>
        <v>838.29903361632353</v>
      </c>
      <c r="J25" s="3">
        <f t="shared" si="5"/>
        <v>823.83423361632356</v>
      </c>
      <c r="K25" s="3">
        <f t="shared" si="2"/>
        <v>43.871199999999931</v>
      </c>
      <c r="L25" t="s">
        <v>29</v>
      </c>
      <c r="M25" t="s">
        <v>29</v>
      </c>
    </row>
    <row r="26" spans="1:13" x14ac:dyDescent="0.15">
      <c r="A26" s="4" t="s">
        <v>35</v>
      </c>
      <c r="G26">
        <v>24</v>
      </c>
      <c r="H26">
        <v>2040</v>
      </c>
      <c r="I26" s="3">
        <f t="shared" si="4"/>
        <v>881.50262996946628</v>
      </c>
      <c r="J26" s="3">
        <f t="shared" si="5"/>
        <v>867.03782996946632</v>
      </c>
      <c r="K26" s="3">
        <f t="shared" si="2"/>
        <v>21.865599999999972</v>
      </c>
      <c r="L26" t="s">
        <v>29</v>
      </c>
      <c r="M26" t="s">
        <v>29</v>
      </c>
    </row>
    <row r="27" spans="1:13" x14ac:dyDescent="0.15">
      <c r="G27">
        <v>25</v>
      </c>
      <c r="H27">
        <v>2041</v>
      </c>
      <c r="I27" s="3">
        <f t="shared" si="4"/>
        <v>927.73047806732905</v>
      </c>
      <c r="J27" s="3">
        <f t="shared" si="5"/>
        <v>913.26567806732908</v>
      </c>
      <c r="K27" s="3">
        <v>0</v>
      </c>
      <c r="M27" s="3"/>
    </row>
    <row r="28" spans="1:13" x14ac:dyDescent="0.15">
      <c r="I28" s="3"/>
      <c r="J28" s="3"/>
      <c r="K28" s="3"/>
    </row>
    <row r="34" spans="1:1" x14ac:dyDescent="0.15">
      <c r="A34">
        <v>2030</v>
      </c>
    </row>
    <row r="35" spans="1:1" x14ac:dyDescent="0.15">
      <c r="A35">
        <v>2031</v>
      </c>
    </row>
    <row r="36" spans="1:1" x14ac:dyDescent="0.15">
      <c r="A36">
        <v>2032</v>
      </c>
    </row>
    <row r="37" spans="1:1" x14ac:dyDescent="0.15">
      <c r="A37">
        <v>2033</v>
      </c>
    </row>
    <row r="38" spans="1:1" x14ac:dyDescent="0.15">
      <c r="A38">
        <v>2034</v>
      </c>
    </row>
    <row r="39" spans="1:1" x14ac:dyDescent="0.15">
      <c r="A39">
        <v>2035</v>
      </c>
    </row>
    <row r="40" spans="1:1" x14ac:dyDescent="0.15">
      <c r="A40">
        <v>2036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2016-09-11T12:19:58Z</dcterms:created>
  <dcterms:modified xsi:type="dcterms:W3CDTF">2016-09-11T14:54:56Z</dcterms:modified>
</cp:coreProperties>
</file>