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\Desktop\QrLean\2.Analisis\Diagrama de gantt - Presupuesto\"/>
    </mc:Choice>
  </mc:AlternateContent>
  <xr:revisionPtr revIDLastSave="0" documentId="13_ncr:1_{7C24DD47-BC39-4D44-9A2E-F957405EBC01}" xr6:coauthVersionLast="45" xr6:coauthVersionMax="45" xr10:uidLastSave="{00000000-0000-0000-0000-000000000000}"/>
  <bookViews>
    <workbookView xWindow="-60" yWindow="-60" windowWidth="20610" windowHeight="10980" xr2:uid="{634AC136-4E74-477E-8CDE-B990AACE1D10}"/>
  </bookViews>
  <sheets>
    <sheet name="Resumen" sheetId="1" r:id="rId1"/>
    <sheet name="Software" sheetId="2" r:id="rId2"/>
    <sheet name="Hardware-equipos" sheetId="4" r:id="rId3"/>
    <sheet name="Personal" sheetId="3" r:id="rId4"/>
    <sheet name="Servicios" sheetId="5" r:id="rId5"/>
    <sheet name="Lugar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I8" i="7"/>
  <c r="I7" i="7"/>
  <c r="I10" i="5"/>
  <c r="I8" i="5"/>
  <c r="I9" i="5"/>
  <c r="I7" i="5"/>
  <c r="J11" i="2"/>
  <c r="J10" i="2"/>
  <c r="J8" i="2"/>
  <c r="J9" i="2"/>
  <c r="J7" i="2"/>
  <c r="Q11" i="3"/>
  <c r="Q8" i="3"/>
  <c r="Q9" i="3"/>
  <c r="Q10" i="3"/>
  <c r="Q7" i="3"/>
  <c r="P11" i="3"/>
  <c r="P8" i="3"/>
  <c r="P9" i="3"/>
  <c r="P10" i="3"/>
  <c r="P7" i="3"/>
  <c r="N8" i="3"/>
  <c r="N9" i="3"/>
  <c r="N10" i="3"/>
  <c r="N7" i="3"/>
  <c r="M8" i="3"/>
  <c r="M9" i="3"/>
  <c r="M10" i="3"/>
  <c r="K8" i="3"/>
  <c r="L8" i="3" s="1"/>
  <c r="K9" i="3"/>
  <c r="L9" i="3" s="1"/>
  <c r="K10" i="3"/>
  <c r="L10" i="3" s="1"/>
  <c r="K7" i="3"/>
  <c r="L7" i="3" s="1"/>
  <c r="M7" i="3" s="1"/>
  <c r="J10" i="4" l="1"/>
  <c r="J8" i="4"/>
  <c r="J9" i="4"/>
  <c r="J7" i="4"/>
  <c r="H7" i="7" l="1"/>
  <c r="H8" i="7" s="1"/>
  <c r="E3" i="7" s="1"/>
  <c r="E3" i="2"/>
  <c r="I10" i="2"/>
  <c r="I9" i="2"/>
  <c r="I8" i="2"/>
  <c r="I7" i="2"/>
  <c r="H9" i="5"/>
  <c r="H8" i="5"/>
  <c r="H7" i="5"/>
  <c r="I9" i="4"/>
  <c r="I8" i="4"/>
  <c r="I7" i="4"/>
  <c r="H10" i="5" l="1"/>
  <c r="E3" i="5" s="1"/>
  <c r="I10" i="4"/>
  <c r="E3" i="4" s="1"/>
  <c r="I11" i="2"/>
  <c r="E3" i="3"/>
  <c r="K38" i="1" l="1"/>
  <c r="K37" i="1"/>
  <c r="K32" i="1"/>
  <c r="K33" i="1"/>
  <c r="K31" i="1"/>
  <c r="K26" i="1"/>
  <c r="K27" i="1"/>
  <c r="K28" i="1" s="1"/>
  <c r="K25" i="1"/>
  <c r="K19" i="1"/>
  <c r="K20" i="1"/>
  <c r="K21" i="1"/>
  <c r="K18" i="1"/>
  <c r="K14" i="1"/>
  <c r="K13" i="1"/>
  <c r="K12" i="1"/>
  <c r="K11" i="1"/>
  <c r="K34" i="1" l="1"/>
  <c r="K22" i="1"/>
  <c r="J7" i="1" s="1"/>
  <c r="K15" i="1"/>
</calcChain>
</file>

<file path=xl/sharedStrings.xml><?xml version="1.0" encoding="utf-8"?>
<sst xmlns="http://schemas.openxmlformats.org/spreadsheetml/2006/main" count="228" uniqueCount="91">
  <si>
    <t>Fecha inicio:</t>
  </si>
  <si>
    <t>08/13/2020</t>
  </si>
  <si>
    <t>Fecha final:</t>
  </si>
  <si>
    <t>12/24/2021</t>
  </si>
  <si>
    <t>Presupuesto proyecto</t>
  </si>
  <si>
    <t>Total</t>
  </si>
  <si>
    <t>Nombre</t>
  </si>
  <si>
    <t>Tipo de recurso</t>
  </si>
  <si>
    <t>Tipo de unidades</t>
  </si>
  <si>
    <t>Unidades</t>
  </si>
  <si>
    <t>Tasa</t>
  </si>
  <si>
    <t>Presupuesto</t>
  </si>
  <si>
    <t xml:space="preserve">Nombre proyecto: </t>
  </si>
  <si>
    <t>Qrlean</t>
  </si>
  <si>
    <t>Software</t>
  </si>
  <si>
    <t>1.1</t>
  </si>
  <si>
    <t>Basic MySQL Cluster</t>
  </si>
  <si>
    <t>Costo/Mes</t>
  </si>
  <si>
    <t>1.2</t>
  </si>
  <si>
    <t>Heroku production Api</t>
  </si>
  <si>
    <t>Vercel hosting</t>
  </si>
  <si>
    <t>1.3</t>
  </si>
  <si>
    <t>Costo/Año</t>
  </si>
  <si>
    <t>Namecheap dominio y SSL</t>
  </si>
  <si>
    <t>1.4</t>
  </si>
  <si>
    <t>Personal</t>
  </si>
  <si>
    <t>2.1</t>
  </si>
  <si>
    <t>2.2</t>
  </si>
  <si>
    <t>2.3</t>
  </si>
  <si>
    <t>2.4</t>
  </si>
  <si>
    <t>Desarrollador de software</t>
  </si>
  <si>
    <t>Hora/Jornada</t>
  </si>
  <si>
    <t>3.1</t>
  </si>
  <si>
    <t>3.2</t>
  </si>
  <si>
    <t>3.3</t>
  </si>
  <si>
    <t>Código</t>
  </si>
  <si>
    <t>Hardware/Equipo</t>
  </si>
  <si>
    <t>Computador y periféricos</t>
  </si>
  <si>
    <t>Sillas</t>
  </si>
  <si>
    <t>Escritorios</t>
  </si>
  <si>
    <t>Valor/Unidad</t>
  </si>
  <si>
    <t>Servicios</t>
  </si>
  <si>
    <t>4.1</t>
  </si>
  <si>
    <t>4.2</t>
  </si>
  <si>
    <t>4.3</t>
  </si>
  <si>
    <t>Servicio de internet</t>
  </si>
  <si>
    <t>Servicio de agua</t>
  </si>
  <si>
    <t>Servicio de luz</t>
  </si>
  <si>
    <t>Valor/Mes</t>
  </si>
  <si>
    <t>Mes</t>
  </si>
  <si>
    <t>Horas</t>
  </si>
  <si>
    <t>Lugar</t>
  </si>
  <si>
    <t>Licencias/hosting</t>
  </si>
  <si>
    <t>5.1</t>
  </si>
  <si>
    <t>Arriendo</t>
  </si>
  <si>
    <t>Lugar/Arriendo</t>
  </si>
  <si>
    <t>Item</t>
  </si>
  <si>
    <t>Camilo García López</t>
  </si>
  <si>
    <t>Brayan Tobar Gutierrez</t>
  </si>
  <si>
    <t>Jhon Sebastian Cuburuco</t>
  </si>
  <si>
    <t>Sebastian Salazar</t>
  </si>
  <si>
    <t>Especialidad</t>
  </si>
  <si>
    <t>Programador/Analista</t>
  </si>
  <si>
    <t>Cantidad</t>
  </si>
  <si>
    <t>Valor</t>
  </si>
  <si>
    <t>Total unico</t>
  </si>
  <si>
    <t>Item:</t>
  </si>
  <si>
    <t>Total item</t>
  </si>
  <si>
    <t>Tipo</t>
  </si>
  <si>
    <t>Tipo unidades</t>
  </si>
  <si>
    <t>Software/hosting</t>
  </si>
  <si>
    <t>Base de datos cluster</t>
  </si>
  <si>
    <t>Hosting para apis</t>
  </si>
  <si>
    <t>Hosting para react</t>
  </si>
  <si>
    <t>Dominio</t>
  </si>
  <si>
    <t>Años</t>
  </si>
  <si>
    <t>Depresiación</t>
  </si>
  <si>
    <t>20% Año</t>
  </si>
  <si>
    <t>Total con depresiación</t>
  </si>
  <si>
    <t>Hardware/Equipos - Utileria</t>
  </si>
  <si>
    <t>Hardware/Equipo - Utileria</t>
  </si>
  <si>
    <t>Total ejecutado</t>
  </si>
  <si>
    <t>Horas/Dia</t>
  </si>
  <si>
    <t>Horas/Mes</t>
  </si>
  <si>
    <t>Valor/Hora</t>
  </si>
  <si>
    <t>Valor/Dia</t>
  </si>
  <si>
    <t>Horas/Semana</t>
  </si>
  <si>
    <t>Valor/Semana</t>
  </si>
  <si>
    <t>Horas Total</t>
  </si>
  <si>
    <t>Dias/Semana</t>
  </si>
  <si>
    <t>Total Ejecutado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</si>
</sst>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_([$$-240A]\ * #,##0.00_);_([$$-240A]\ * \(#,##0.00\);_([$$-240A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Arial Black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2" fillId="2" borderId="5" xfId="0" applyFont="1" applyFill="1" applyBorder="1"/>
    <xf numFmtId="0" fontId="3" fillId="3" borderId="0" xfId="0" applyFont="1" applyFill="1" applyBorder="1" applyAlignment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44" fontId="2" fillId="2" borderId="0" xfId="0" applyNumberFormat="1" applyFont="1" applyFill="1" applyBorder="1"/>
    <xf numFmtId="44" fontId="2" fillId="2" borderId="0" xfId="1" applyFont="1" applyFill="1" applyBorder="1"/>
    <xf numFmtId="0" fontId="2" fillId="3" borderId="2" xfId="0" applyFont="1" applyFill="1" applyBorder="1"/>
    <xf numFmtId="0" fontId="2" fillId="3" borderId="0" xfId="0" applyFont="1" applyFill="1" applyBorder="1"/>
    <xf numFmtId="0" fontId="2" fillId="3" borderId="5" xfId="0" applyFont="1" applyFill="1" applyBorder="1"/>
    <xf numFmtId="14" fontId="2" fillId="3" borderId="0" xfId="0" applyNumberFormat="1" applyFont="1" applyFill="1" applyBorder="1"/>
    <xf numFmtId="44" fontId="2" fillId="3" borderId="5" xfId="0" applyNumberFormat="1" applyFont="1" applyFill="1" applyBorder="1"/>
    <xf numFmtId="0" fontId="3" fillId="3" borderId="0" xfId="0" applyFont="1" applyFill="1" applyBorder="1"/>
    <xf numFmtId="0" fontId="2" fillId="3" borderId="4" xfId="0" applyFont="1" applyFill="1" applyBorder="1" applyAlignment="1">
      <alignment horizontal="left" indent="1"/>
    </xf>
    <xf numFmtId="44" fontId="2" fillId="3" borderId="0" xfId="1" applyFont="1" applyFill="1" applyBorder="1"/>
    <xf numFmtId="0" fontId="0" fillId="3" borderId="0" xfId="0" applyFill="1" applyBorder="1"/>
    <xf numFmtId="164" fontId="2" fillId="3" borderId="0" xfId="1" applyNumberFormat="1" applyFont="1" applyFill="1" applyBorder="1"/>
    <xf numFmtId="44" fontId="2" fillId="3" borderId="5" xfId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2" fillId="3" borderId="4" xfId="0" applyFont="1" applyFill="1" applyBorder="1" applyAlignment="1">
      <alignment horizontal="left" indent="2"/>
    </xf>
    <xf numFmtId="0" fontId="0" fillId="3" borderId="4" xfId="0" applyFill="1" applyBorder="1" applyAlignment="1">
      <alignment horizontal="left" indent="1"/>
    </xf>
    <xf numFmtId="0" fontId="2" fillId="2" borderId="4" xfId="0" applyFont="1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2" fillId="3" borderId="0" xfId="0" applyFont="1" applyFill="1" applyBorder="1" applyAlignment="1">
      <alignment horizontal="left" indent="2"/>
    </xf>
    <xf numFmtId="44" fontId="2" fillId="3" borderId="0" xfId="0" applyNumberFormat="1" applyFont="1" applyFill="1" applyBorder="1"/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44" fontId="3" fillId="2" borderId="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60512</xdr:colOff>
      <xdr:row>1</xdr:row>
      <xdr:rowOff>214887</xdr:rowOff>
    </xdr:from>
    <xdr:to>
      <xdr:col>10</xdr:col>
      <xdr:colOff>1015099</xdr:colOff>
      <xdr:row>3</xdr:row>
      <xdr:rowOff>115421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3F6332-95AA-49DB-B43C-D875006670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9944100" y="416593"/>
          <a:ext cx="2500999" cy="561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85726</xdr:rowOff>
    </xdr:from>
    <xdr:to>
      <xdr:col>2</xdr:col>
      <xdr:colOff>1724026</xdr:colOff>
      <xdr:row>3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328DAA-252D-4BB2-8E5F-FA4ACE213E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19151" y="276226"/>
          <a:ext cx="2190750" cy="514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85726</xdr:rowOff>
    </xdr:from>
    <xdr:to>
      <xdr:col>2</xdr:col>
      <xdr:colOff>1762126</xdr:colOff>
      <xdr:row>3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D713C5-8AA9-4E2C-AAF1-7C3AF04A36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47726" y="276226"/>
          <a:ext cx="2190750" cy="4952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76201</xdr:rowOff>
    </xdr:from>
    <xdr:to>
      <xdr:col>2</xdr:col>
      <xdr:colOff>1819276</xdr:colOff>
      <xdr:row>3</xdr:row>
      <xdr:rowOff>91955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488C14-4878-4AB7-B42F-D963D0E05A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28676" y="266701"/>
          <a:ext cx="2190750" cy="4920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85726</xdr:rowOff>
    </xdr:from>
    <xdr:to>
      <xdr:col>2</xdr:col>
      <xdr:colOff>1771651</xdr:colOff>
      <xdr:row>3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7C54AC-833B-4EF7-977A-328FC51DE0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38201" y="276226"/>
          <a:ext cx="2190750" cy="5048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</xdr:row>
      <xdr:rowOff>95251</xdr:rowOff>
    </xdr:from>
    <xdr:to>
      <xdr:col>2</xdr:col>
      <xdr:colOff>1485901</xdr:colOff>
      <xdr:row>3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BE11938-C061-465D-AC94-B97C9B6571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63" t="44136" r="12367" b="40299"/>
        <a:stretch/>
      </xdr:blipFill>
      <xdr:spPr>
        <a:xfrm>
          <a:off x="819151" y="285751"/>
          <a:ext cx="2190750" cy="495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A6DF-4FCE-4AD0-9879-7A933B15F254}">
  <dimension ref="B1:K40"/>
  <sheetViews>
    <sheetView tabSelected="1" zoomScale="85" zoomScaleNormal="85" workbookViewId="0">
      <selection activeCell="L7" sqref="L7"/>
    </sheetView>
  </sheetViews>
  <sheetFormatPr baseColWidth="10" defaultRowHeight="15" x14ac:dyDescent="0.25"/>
  <cols>
    <col min="2" max="2" width="23.42578125" customWidth="1"/>
    <col min="3" max="3" width="30.5703125" bestFit="1" customWidth="1"/>
    <col min="6" max="7" width="21" bestFit="1" customWidth="1"/>
    <col min="8" max="8" width="11.85546875" customWidth="1"/>
    <col min="9" max="9" width="11.5703125" bestFit="1" customWidth="1"/>
    <col min="10" max="11" width="23.140625" bestFit="1" customWidth="1"/>
  </cols>
  <sheetData>
    <row r="1" spans="2:11" ht="15.75" thickBot="1" x14ac:dyDescent="0.3"/>
    <row r="2" spans="2:11" ht="33.75" x14ac:dyDescent="0.65">
      <c r="B2" s="27" t="s">
        <v>4</v>
      </c>
      <c r="C2" s="13"/>
      <c r="D2" s="13"/>
      <c r="E2" s="13"/>
      <c r="F2" s="13"/>
      <c r="G2" s="13"/>
      <c r="H2" s="46"/>
      <c r="I2" s="46"/>
      <c r="J2" s="46"/>
      <c r="K2" s="47"/>
    </row>
    <row r="3" spans="2:11" ht="18.75" x14ac:dyDescent="0.3">
      <c r="B3" s="19"/>
      <c r="C3" s="14"/>
      <c r="D3" s="14"/>
      <c r="E3" s="14"/>
      <c r="F3" s="14"/>
      <c r="G3" s="14"/>
      <c r="H3" s="45"/>
      <c r="I3" s="45"/>
      <c r="J3" s="45"/>
      <c r="K3" s="48"/>
    </row>
    <row r="4" spans="2:11" ht="18.75" x14ac:dyDescent="0.3">
      <c r="B4" s="19"/>
      <c r="C4" s="14"/>
      <c r="D4" s="14"/>
      <c r="E4" s="14"/>
      <c r="F4" s="14"/>
      <c r="G4" s="14"/>
      <c r="H4" s="14"/>
      <c r="I4" s="14"/>
      <c r="J4" s="14"/>
      <c r="K4" s="15"/>
    </row>
    <row r="5" spans="2:11" ht="18.75" x14ac:dyDescent="0.3">
      <c r="B5" s="28" t="s">
        <v>12</v>
      </c>
      <c r="C5" s="14" t="s">
        <v>13</v>
      </c>
      <c r="D5" s="14"/>
      <c r="E5" s="45"/>
      <c r="F5" s="45"/>
      <c r="G5" s="45"/>
      <c r="H5" s="14"/>
      <c r="I5" s="14"/>
      <c r="J5" s="14"/>
      <c r="K5" s="15"/>
    </row>
    <row r="6" spans="2:11" ht="18.75" x14ac:dyDescent="0.3">
      <c r="B6" s="28" t="s">
        <v>0</v>
      </c>
      <c r="C6" s="16" t="s">
        <v>1</v>
      </c>
      <c r="D6" s="14"/>
      <c r="E6" s="14"/>
      <c r="F6" s="14"/>
      <c r="G6" s="14"/>
      <c r="H6" s="14"/>
      <c r="I6" s="14"/>
      <c r="J6" s="44" t="s">
        <v>5</v>
      </c>
      <c r="K6" s="26" t="s">
        <v>81</v>
      </c>
    </row>
    <row r="7" spans="2:11" ht="18.75" x14ac:dyDescent="0.3">
      <c r="B7" s="28" t="s">
        <v>2</v>
      </c>
      <c r="C7" s="14" t="s">
        <v>3</v>
      </c>
      <c r="D7" s="14"/>
      <c r="E7" s="14"/>
      <c r="F7" s="14"/>
      <c r="G7" s="14"/>
      <c r="H7" s="14"/>
      <c r="I7" s="14"/>
      <c r="J7" s="35">
        <f>K15+K22+K28+K34+K38</f>
        <v>151887520</v>
      </c>
      <c r="K7" s="17">
        <f>K16+K23+K29+K35+K39</f>
        <v>57905410</v>
      </c>
    </row>
    <row r="8" spans="2:11" ht="18.75" x14ac:dyDescent="0.3">
      <c r="B8" s="19"/>
      <c r="C8" s="14"/>
      <c r="D8" s="14"/>
      <c r="E8" s="14"/>
      <c r="F8" s="14"/>
      <c r="G8" s="14"/>
      <c r="H8" s="14"/>
      <c r="I8" s="14"/>
      <c r="J8" s="14"/>
      <c r="K8" s="15"/>
    </row>
    <row r="9" spans="2:11" ht="18.75" x14ac:dyDescent="0.3">
      <c r="B9" s="29" t="s">
        <v>35</v>
      </c>
      <c r="C9" s="24" t="s">
        <v>6</v>
      </c>
      <c r="D9" s="24"/>
      <c r="E9" s="24"/>
      <c r="F9" s="24" t="s">
        <v>7</v>
      </c>
      <c r="G9" s="24" t="s">
        <v>8</v>
      </c>
      <c r="H9" s="24" t="s">
        <v>9</v>
      </c>
      <c r="I9" s="24"/>
      <c r="J9" s="24" t="s">
        <v>10</v>
      </c>
      <c r="K9" s="25" t="s">
        <v>11</v>
      </c>
    </row>
    <row r="10" spans="2:11" ht="18.75" x14ac:dyDescent="0.3">
      <c r="B10" s="29">
        <v>1</v>
      </c>
      <c r="C10" s="3" t="s">
        <v>14</v>
      </c>
      <c r="D10" s="4"/>
      <c r="E10" s="4"/>
      <c r="F10" s="4"/>
      <c r="G10" s="4"/>
      <c r="H10" s="4"/>
      <c r="I10" s="4"/>
      <c r="J10" s="4"/>
      <c r="K10" s="5"/>
    </row>
    <row r="11" spans="2:11" ht="18.75" x14ac:dyDescent="0.3">
      <c r="B11" s="30" t="s">
        <v>15</v>
      </c>
      <c r="C11" s="14" t="s">
        <v>16</v>
      </c>
      <c r="D11" s="14"/>
      <c r="E11" s="14"/>
      <c r="F11" s="14" t="s">
        <v>52</v>
      </c>
      <c r="G11" s="14" t="s">
        <v>17</v>
      </c>
      <c r="H11" s="14">
        <v>18</v>
      </c>
      <c r="I11" s="14" t="s">
        <v>49</v>
      </c>
      <c r="J11" s="20">
        <v>32139</v>
      </c>
      <c r="K11" s="17">
        <f>J11*H11</f>
        <v>578502</v>
      </c>
    </row>
    <row r="12" spans="2:11" ht="18.75" x14ac:dyDescent="0.3">
      <c r="B12" s="30" t="s">
        <v>18</v>
      </c>
      <c r="C12" s="14" t="s">
        <v>19</v>
      </c>
      <c r="D12" s="14"/>
      <c r="E12" s="14"/>
      <c r="F12" s="14" t="s">
        <v>52</v>
      </c>
      <c r="G12" s="14" t="s">
        <v>17</v>
      </c>
      <c r="H12" s="14">
        <v>18</v>
      </c>
      <c r="I12" s="14" t="s">
        <v>49</v>
      </c>
      <c r="J12" s="20">
        <v>89275</v>
      </c>
      <c r="K12" s="17">
        <f>J12*H12</f>
        <v>1606950</v>
      </c>
    </row>
    <row r="13" spans="2:11" ht="18.75" x14ac:dyDescent="0.3">
      <c r="B13" s="30" t="s">
        <v>21</v>
      </c>
      <c r="C13" s="14" t="s">
        <v>20</v>
      </c>
      <c r="D13" s="14"/>
      <c r="E13" s="14"/>
      <c r="F13" s="14" t="s">
        <v>52</v>
      </c>
      <c r="G13" s="14" t="s">
        <v>17</v>
      </c>
      <c r="H13" s="14">
        <v>18</v>
      </c>
      <c r="I13" s="14" t="s">
        <v>49</v>
      </c>
      <c r="J13" s="20">
        <v>71420</v>
      </c>
      <c r="K13" s="17">
        <f>J13*H13</f>
        <v>1285560</v>
      </c>
    </row>
    <row r="14" spans="2:11" ht="18.75" x14ac:dyDescent="0.3">
      <c r="B14" s="30" t="s">
        <v>24</v>
      </c>
      <c r="C14" s="14" t="s">
        <v>23</v>
      </c>
      <c r="D14" s="14"/>
      <c r="E14" s="14"/>
      <c r="F14" s="14" t="s">
        <v>52</v>
      </c>
      <c r="G14" s="14" t="s">
        <v>22</v>
      </c>
      <c r="H14" s="14">
        <v>2</v>
      </c>
      <c r="I14" s="14" t="s">
        <v>75</v>
      </c>
      <c r="J14" s="20">
        <v>31710</v>
      </c>
      <c r="K14" s="17">
        <f>J14*H14</f>
        <v>63420</v>
      </c>
    </row>
    <row r="15" spans="2:11" ht="18.75" x14ac:dyDescent="0.3">
      <c r="B15" s="30"/>
      <c r="C15" s="14"/>
      <c r="D15" s="14"/>
      <c r="E15" s="14"/>
      <c r="F15" s="14"/>
      <c r="G15" s="14"/>
      <c r="H15" s="14"/>
      <c r="I15" s="14"/>
      <c r="J15" s="6" t="s">
        <v>5</v>
      </c>
      <c r="K15" s="17">
        <f>K14+K13+K12+K11</f>
        <v>3534432</v>
      </c>
    </row>
    <row r="16" spans="2:11" ht="18.75" x14ac:dyDescent="0.3">
      <c r="B16" s="28"/>
      <c r="C16" s="6"/>
      <c r="D16" s="6"/>
      <c r="E16" s="6"/>
      <c r="F16" s="6"/>
      <c r="G16" s="6"/>
      <c r="H16" s="6"/>
      <c r="I16" s="6"/>
      <c r="J16" s="6" t="s">
        <v>90</v>
      </c>
      <c r="K16" s="17">
        <v>1188714</v>
      </c>
    </row>
    <row r="17" spans="2:11" ht="18.75" x14ac:dyDescent="0.3">
      <c r="B17" s="29">
        <v>2</v>
      </c>
      <c r="C17" s="4" t="s">
        <v>25</v>
      </c>
      <c r="D17" s="7"/>
      <c r="E17" s="7"/>
      <c r="F17" s="7"/>
      <c r="G17" s="7"/>
      <c r="H17" s="7"/>
      <c r="I17" s="7"/>
      <c r="J17" s="7"/>
      <c r="K17" s="8"/>
    </row>
    <row r="18" spans="2:11" ht="18.75" x14ac:dyDescent="0.3">
      <c r="B18" s="30" t="s">
        <v>26</v>
      </c>
      <c r="C18" s="14" t="s">
        <v>30</v>
      </c>
      <c r="D18" s="21"/>
      <c r="E18" s="21"/>
      <c r="F18" s="14" t="s">
        <v>25</v>
      </c>
      <c r="G18" s="14" t="s">
        <v>31</v>
      </c>
      <c r="H18" s="14">
        <v>3456</v>
      </c>
      <c r="I18" s="14" t="s">
        <v>50</v>
      </c>
      <c r="J18" s="20">
        <v>7812</v>
      </c>
      <c r="K18" s="17">
        <f>J18*H18</f>
        <v>26998272</v>
      </c>
    </row>
    <row r="19" spans="2:11" ht="18.75" x14ac:dyDescent="0.3">
      <c r="B19" s="30" t="s">
        <v>27</v>
      </c>
      <c r="C19" s="14" t="s">
        <v>30</v>
      </c>
      <c r="D19" s="21"/>
      <c r="E19" s="21"/>
      <c r="F19" s="14" t="s">
        <v>25</v>
      </c>
      <c r="G19" s="14" t="s">
        <v>31</v>
      </c>
      <c r="H19" s="14">
        <v>3456</v>
      </c>
      <c r="I19" s="14" t="s">
        <v>50</v>
      </c>
      <c r="J19" s="20">
        <v>7812</v>
      </c>
      <c r="K19" s="17">
        <f t="shared" ref="K19:K21" si="0">J19*H19</f>
        <v>26998272</v>
      </c>
    </row>
    <row r="20" spans="2:11" ht="18.75" x14ac:dyDescent="0.3">
      <c r="B20" s="30" t="s">
        <v>28</v>
      </c>
      <c r="C20" s="14" t="s">
        <v>30</v>
      </c>
      <c r="D20" s="21"/>
      <c r="E20" s="21"/>
      <c r="F20" s="14" t="s">
        <v>25</v>
      </c>
      <c r="G20" s="14" t="s">
        <v>31</v>
      </c>
      <c r="H20" s="14">
        <v>3456</v>
      </c>
      <c r="I20" s="14" t="s">
        <v>50</v>
      </c>
      <c r="J20" s="20">
        <v>7812</v>
      </c>
      <c r="K20" s="17">
        <f t="shared" si="0"/>
        <v>26998272</v>
      </c>
    </row>
    <row r="21" spans="2:11" ht="18.75" x14ac:dyDescent="0.3">
      <c r="B21" s="30" t="s">
        <v>29</v>
      </c>
      <c r="C21" s="14" t="s">
        <v>30</v>
      </c>
      <c r="D21" s="21"/>
      <c r="E21" s="21"/>
      <c r="F21" s="14" t="s">
        <v>25</v>
      </c>
      <c r="G21" s="14" t="s">
        <v>31</v>
      </c>
      <c r="H21" s="14">
        <v>3456</v>
      </c>
      <c r="I21" s="14" t="s">
        <v>50</v>
      </c>
      <c r="J21" s="20">
        <v>7812</v>
      </c>
      <c r="K21" s="17">
        <f t="shared" si="0"/>
        <v>26998272</v>
      </c>
    </row>
    <row r="22" spans="2:11" ht="18.75" x14ac:dyDescent="0.3">
      <c r="B22" s="30"/>
      <c r="C22" s="14"/>
      <c r="D22" s="21"/>
      <c r="E22" s="21"/>
      <c r="F22" s="14"/>
      <c r="G22" s="14"/>
      <c r="H22" s="14"/>
      <c r="I22" s="14"/>
      <c r="J22" s="18" t="s">
        <v>5</v>
      </c>
      <c r="K22" s="17">
        <f>K21+K20+K19+K18</f>
        <v>107993088</v>
      </c>
    </row>
    <row r="23" spans="2:11" ht="18.75" x14ac:dyDescent="0.3">
      <c r="B23" s="31"/>
      <c r="C23" s="21"/>
      <c r="D23" s="21"/>
      <c r="E23" s="21"/>
      <c r="F23" s="21"/>
      <c r="G23" s="21"/>
      <c r="H23" s="21"/>
      <c r="I23" s="21"/>
      <c r="J23" s="6" t="s">
        <v>90</v>
      </c>
      <c r="K23" s="17">
        <v>35997696</v>
      </c>
    </row>
    <row r="24" spans="2:11" ht="18.75" x14ac:dyDescent="0.3">
      <c r="B24" s="32">
        <v>3</v>
      </c>
      <c r="C24" s="4" t="s">
        <v>80</v>
      </c>
      <c r="D24" s="7"/>
      <c r="E24" s="7"/>
      <c r="F24" s="7"/>
      <c r="G24" s="7"/>
      <c r="H24" s="7"/>
      <c r="I24" s="7"/>
      <c r="J24" s="7"/>
      <c r="K24" s="8"/>
    </row>
    <row r="25" spans="2:11" ht="18.75" x14ac:dyDescent="0.3">
      <c r="B25" s="30" t="s">
        <v>32</v>
      </c>
      <c r="C25" s="14" t="s">
        <v>37</v>
      </c>
      <c r="D25" s="21"/>
      <c r="E25" s="21"/>
      <c r="F25" s="14" t="s">
        <v>36</v>
      </c>
      <c r="G25" s="14" t="s">
        <v>40</v>
      </c>
      <c r="H25" s="14">
        <v>4</v>
      </c>
      <c r="I25" s="14" t="s">
        <v>9</v>
      </c>
      <c r="J25" s="22">
        <v>2550000</v>
      </c>
      <c r="K25" s="17">
        <f>J25*H25</f>
        <v>10200000</v>
      </c>
    </row>
    <row r="26" spans="2:11" ht="18.75" x14ac:dyDescent="0.3">
      <c r="B26" s="30" t="s">
        <v>33</v>
      </c>
      <c r="C26" s="14" t="s">
        <v>38</v>
      </c>
      <c r="D26" s="21"/>
      <c r="E26" s="21"/>
      <c r="F26" s="14" t="s">
        <v>36</v>
      </c>
      <c r="G26" s="14" t="s">
        <v>40</v>
      </c>
      <c r="H26" s="14">
        <v>4</v>
      </c>
      <c r="I26" s="14" t="s">
        <v>9</v>
      </c>
      <c r="J26" s="20">
        <v>350000</v>
      </c>
      <c r="K26" s="17">
        <f t="shared" ref="K26:K27" si="1">J26*H26</f>
        <v>1400000</v>
      </c>
    </row>
    <row r="27" spans="2:11" ht="18.75" x14ac:dyDescent="0.3">
      <c r="B27" s="30" t="s">
        <v>34</v>
      </c>
      <c r="C27" s="14" t="s">
        <v>39</v>
      </c>
      <c r="D27" s="21"/>
      <c r="E27" s="21"/>
      <c r="F27" s="14" t="s">
        <v>36</v>
      </c>
      <c r="G27" s="14" t="s">
        <v>40</v>
      </c>
      <c r="H27" s="14">
        <v>4</v>
      </c>
      <c r="I27" s="14" t="s">
        <v>9</v>
      </c>
      <c r="J27" s="20">
        <v>170000</v>
      </c>
      <c r="K27" s="17">
        <f t="shared" si="1"/>
        <v>680000</v>
      </c>
    </row>
    <row r="28" spans="2:11" ht="18.75" x14ac:dyDescent="0.3">
      <c r="B28" s="30"/>
      <c r="C28" s="14"/>
      <c r="D28" s="21"/>
      <c r="E28" s="21"/>
      <c r="F28" s="14"/>
      <c r="G28" s="14"/>
      <c r="H28" s="14"/>
      <c r="I28" s="14"/>
      <c r="J28" s="18" t="s">
        <v>5</v>
      </c>
      <c r="K28" s="23">
        <f>K27+K26+K25</f>
        <v>12280000</v>
      </c>
    </row>
    <row r="29" spans="2:11" ht="18.75" x14ac:dyDescent="0.3">
      <c r="B29" s="31"/>
      <c r="C29" s="21"/>
      <c r="D29" s="21"/>
      <c r="E29" s="21"/>
      <c r="F29" s="21"/>
      <c r="G29" s="21"/>
      <c r="H29" s="21"/>
      <c r="I29" s="21"/>
      <c r="J29" s="6" t="s">
        <v>90</v>
      </c>
      <c r="K29" s="17">
        <v>11359000</v>
      </c>
    </row>
    <row r="30" spans="2:11" ht="18.75" x14ac:dyDescent="0.3">
      <c r="B30" s="32">
        <v>4</v>
      </c>
      <c r="C30" s="4" t="s">
        <v>41</v>
      </c>
      <c r="D30" s="7"/>
      <c r="E30" s="7"/>
      <c r="F30" s="7"/>
      <c r="G30" s="7"/>
      <c r="H30" s="7"/>
      <c r="I30" s="7"/>
      <c r="J30" s="7"/>
      <c r="K30" s="8"/>
    </row>
    <row r="31" spans="2:11" ht="18.75" x14ac:dyDescent="0.3">
      <c r="B31" s="30" t="s">
        <v>42</v>
      </c>
      <c r="C31" s="14" t="s">
        <v>45</v>
      </c>
      <c r="D31" s="21"/>
      <c r="E31" s="21"/>
      <c r="F31" s="14" t="s">
        <v>41</v>
      </c>
      <c r="G31" s="14" t="s">
        <v>48</v>
      </c>
      <c r="H31" s="14">
        <v>18</v>
      </c>
      <c r="I31" s="14" t="s">
        <v>49</v>
      </c>
      <c r="J31" s="20">
        <v>80000</v>
      </c>
      <c r="K31" s="23">
        <f>J31*H31</f>
        <v>1440000</v>
      </c>
    </row>
    <row r="32" spans="2:11" ht="18.75" x14ac:dyDescent="0.3">
      <c r="B32" s="30" t="s">
        <v>43</v>
      </c>
      <c r="C32" s="14" t="s">
        <v>46</v>
      </c>
      <c r="D32" s="21"/>
      <c r="E32" s="21"/>
      <c r="F32" s="14" t="s">
        <v>41</v>
      </c>
      <c r="G32" s="14" t="s">
        <v>48</v>
      </c>
      <c r="H32" s="14">
        <v>18</v>
      </c>
      <c r="I32" s="14" t="s">
        <v>49</v>
      </c>
      <c r="J32" s="20">
        <v>40000</v>
      </c>
      <c r="K32" s="23">
        <f t="shared" ref="K32:K33" si="2">J32*H32</f>
        <v>720000</v>
      </c>
    </row>
    <row r="33" spans="2:11" ht="18.75" x14ac:dyDescent="0.3">
      <c r="B33" s="30" t="s">
        <v>44</v>
      </c>
      <c r="C33" s="14" t="s">
        <v>47</v>
      </c>
      <c r="D33" s="21"/>
      <c r="E33" s="21"/>
      <c r="F33" s="14" t="s">
        <v>41</v>
      </c>
      <c r="G33" s="14" t="s">
        <v>48</v>
      </c>
      <c r="H33" s="14">
        <v>18</v>
      </c>
      <c r="I33" s="14" t="s">
        <v>49</v>
      </c>
      <c r="J33" s="20">
        <v>40000</v>
      </c>
      <c r="K33" s="23">
        <f t="shared" si="2"/>
        <v>720000</v>
      </c>
    </row>
    <row r="34" spans="2:11" ht="18.75" x14ac:dyDescent="0.3">
      <c r="B34" s="30"/>
      <c r="C34" s="14"/>
      <c r="D34" s="21"/>
      <c r="E34" s="21"/>
      <c r="F34" s="14"/>
      <c r="G34" s="14"/>
      <c r="H34" s="14"/>
      <c r="I34" s="14"/>
      <c r="J34" s="18" t="s">
        <v>5</v>
      </c>
      <c r="K34" s="23">
        <f>K33+K32+K31</f>
        <v>2880000</v>
      </c>
    </row>
    <row r="35" spans="2:11" ht="18.75" x14ac:dyDescent="0.3">
      <c r="B35" s="31"/>
      <c r="C35" s="21"/>
      <c r="D35" s="21"/>
      <c r="E35" s="21"/>
      <c r="F35" s="21"/>
      <c r="G35" s="21"/>
      <c r="H35" s="21"/>
      <c r="I35" s="21"/>
      <c r="J35" s="6" t="s">
        <v>90</v>
      </c>
      <c r="K35" s="17">
        <v>960000</v>
      </c>
    </row>
    <row r="36" spans="2:11" ht="18.75" x14ac:dyDescent="0.3">
      <c r="B36" s="32">
        <v>5</v>
      </c>
      <c r="C36" s="4" t="s">
        <v>51</v>
      </c>
      <c r="D36" s="7"/>
      <c r="E36" s="7"/>
      <c r="F36" s="7"/>
      <c r="G36" s="7"/>
      <c r="H36" s="7"/>
      <c r="I36" s="7"/>
      <c r="J36" s="7"/>
      <c r="K36" s="8"/>
    </row>
    <row r="37" spans="2:11" ht="18.75" x14ac:dyDescent="0.3">
      <c r="B37" s="30" t="s">
        <v>53</v>
      </c>
      <c r="C37" s="14" t="s">
        <v>54</v>
      </c>
      <c r="D37" s="21"/>
      <c r="E37" s="21"/>
      <c r="F37" s="14" t="s">
        <v>55</v>
      </c>
      <c r="G37" s="14" t="s">
        <v>48</v>
      </c>
      <c r="H37" s="14">
        <v>18</v>
      </c>
      <c r="I37" s="14" t="s">
        <v>49</v>
      </c>
      <c r="J37" s="20">
        <v>1400000</v>
      </c>
      <c r="K37" s="23">
        <f>J37*H37</f>
        <v>25200000</v>
      </c>
    </row>
    <row r="38" spans="2:11" ht="18.75" x14ac:dyDescent="0.3">
      <c r="B38" s="30"/>
      <c r="C38" s="14"/>
      <c r="D38" s="21"/>
      <c r="E38" s="21"/>
      <c r="F38" s="14"/>
      <c r="G38" s="14"/>
      <c r="H38" s="14"/>
      <c r="I38" s="14"/>
      <c r="J38" s="18" t="s">
        <v>5</v>
      </c>
      <c r="K38" s="23">
        <f>K37</f>
        <v>25200000</v>
      </c>
    </row>
    <row r="39" spans="2:11" ht="18.75" x14ac:dyDescent="0.3">
      <c r="B39" s="31"/>
      <c r="C39" s="21"/>
      <c r="D39" s="21"/>
      <c r="E39" s="21"/>
      <c r="F39" s="21"/>
      <c r="G39" s="21"/>
      <c r="H39" s="21"/>
      <c r="I39" s="21"/>
      <c r="J39" s="6" t="s">
        <v>90</v>
      </c>
      <c r="K39" s="17">
        <v>8400000</v>
      </c>
    </row>
    <row r="40" spans="2:11" ht="15.75" thickBot="1" x14ac:dyDescent="0.3">
      <c r="B40" s="33"/>
      <c r="C40" s="9"/>
      <c r="D40" s="9"/>
      <c r="E40" s="9"/>
      <c r="F40" s="9"/>
      <c r="G40" s="9"/>
      <c r="H40" s="9"/>
      <c r="I40" s="9"/>
      <c r="J40" s="9"/>
      <c r="K40" s="10"/>
    </row>
  </sheetData>
  <mergeCells count="2">
    <mergeCell ref="E5:G5"/>
    <mergeCell ref="H2:K3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5A34-E921-4039-A44A-045B908BCF2B}">
  <dimension ref="B2:J11"/>
  <sheetViews>
    <sheetView workbookViewId="0">
      <selection activeCell="J11" sqref="J11"/>
    </sheetView>
  </sheetViews>
  <sheetFormatPr baseColWidth="10" defaultRowHeight="15" x14ac:dyDescent="0.25"/>
  <cols>
    <col min="2" max="2" width="7.85546875" bestFit="1" customWidth="1"/>
    <col min="3" max="3" width="30.42578125" bestFit="1" customWidth="1"/>
    <col min="4" max="4" width="24.7109375" bestFit="1" customWidth="1"/>
    <col min="5" max="5" width="20.140625" bestFit="1" customWidth="1"/>
    <col min="7" max="7" width="6" bestFit="1" customWidth="1"/>
    <col min="8" max="8" width="16.5703125" bestFit="1" customWidth="1"/>
    <col min="9" max="10" width="20.140625" bestFit="1" customWidth="1"/>
  </cols>
  <sheetData>
    <row r="2" spans="2:10" ht="18.75" x14ac:dyDescent="0.3">
      <c r="B2" s="49"/>
      <c r="C2" s="49"/>
      <c r="D2" s="40" t="s">
        <v>66</v>
      </c>
      <c r="E2" s="1" t="s">
        <v>70</v>
      </c>
    </row>
    <row r="3" spans="2:10" ht="18.75" x14ac:dyDescent="0.3">
      <c r="B3" s="49"/>
      <c r="C3" s="49"/>
      <c r="D3" s="40" t="s">
        <v>67</v>
      </c>
      <c r="E3" s="2">
        <f>I11</f>
        <v>3534432</v>
      </c>
    </row>
    <row r="4" spans="2:10" x14ac:dyDescent="0.25">
      <c r="B4" s="49"/>
      <c r="C4" s="49"/>
      <c r="D4" s="39"/>
    </row>
    <row r="6" spans="2:10" ht="18.75" x14ac:dyDescent="0.3">
      <c r="B6" s="38" t="s">
        <v>56</v>
      </c>
      <c r="C6" s="37" t="s">
        <v>6</v>
      </c>
      <c r="D6" s="37" t="s">
        <v>68</v>
      </c>
      <c r="E6" s="37" t="s">
        <v>69</v>
      </c>
      <c r="F6" s="50" t="s">
        <v>63</v>
      </c>
      <c r="G6" s="50"/>
      <c r="H6" s="37" t="s">
        <v>64</v>
      </c>
      <c r="I6" s="37" t="s">
        <v>65</v>
      </c>
      <c r="J6" s="43" t="s">
        <v>81</v>
      </c>
    </row>
    <row r="7" spans="2:10" ht="18.75" x14ac:dyDescent="0.3">
      <c r="B7" s="34">
        <v>1</v>
      </c>
      <c r="C7" s="14" t="s">
        <v>16</v>
      </c>
      <c r="D7" s="14" t="s">
        <v>71</v>
      </c>
      <c r="E7" s="14" t="s">
        <v>17</v>
      </c>
      <c r="F7" s="14">
        <v>18</v>
      </c>
      <c r="G7" s="14" t="s">
        <v>49</v>
      </c>
      <c r="H7" s="20">
        <v>32139</v>
      </c>
      <c r="I7" s="35">
        <f>H7*F7</f>
        <v>578502</v>
      </c>
      <c r="J7" s="20">
        <f>H7*6</f>
        <v>192834</v>
      </c>
    </row>
    <row r="8" spans="2:10" ht="18.75" x14ac:dyDescent="0.3">
      <c r="B8" s="34">
        <v>2</v>
      </c>
      <c r="C8" s="14" t="s">
        <v>19</v>
      </c>
      <c r="D8" s="14" t="s">
        <v>72</v>
      </c>
      <c r="E8" s="14" t="s">
        <v>17</v>
      </c>
      <c r="F8" s="14">
        <v>18</v>
      </c>
      <c r="G8" s="14" t="s">
        <v>49</v>
      </c>
      <c r="H8" s="20">
        <v>89275</v>
      </c>
      <c r="I8" s="35">
        <f>H8*F8</f>
        <v>1606950</v>
      </c>
      <c r="J8" s="20">
        <f t="shared" ref="J8:J9" si="0">H8*6</f>
        <v>535650</v>
      </c>
    </row>
    <row r="9" spans="2:10" ht="18.75" x14ac:dyDescent="0.3">
      <c r="B9" s="34">
        <v>3</v>
      </c>
      <c r="C9" s="14" t="s">
        <v>20</v>
      </c>
      <c r="D9" s="14" t="s">
        <v>73</v>
      </c>
      <c r="E9" s="14" t="s">
        <v>17</v>
      </c>
      <c r="F9" s="14">
        <v>18</v>
      </c>
      <c r="G9" s="14" t="s">
        <v>49</v>
      </c>
      <c r="H9" s="20">
        <v>71420</v>
      </c>
      <c r="I9" s="35">
        <f>H9*F9</f>
        <v>1285560</v>
      </c>
      <c r="J9" s="20">
        <f t="shared" si="0"/>
        <v>428520</v>
      </c>
    </row>
    <row r="10" spans="2:10" ht="18.75" x14ac:dyDescent="0.3">
      <c r="B10" s="34">
        <v>4</v>
      </c>
      <c r="C10" s="14" t="s">
        <v>23</v>
      </c>
      <c r="D10" s="14" t="s">
        <v>74</v>
      </c>
      <c r="E10" s="14" t="s">
        <v>22</v>
      </c>
      <c r="F10" s="14">
        <v>2</v>
      </c>
      <c r="G10" s="14" t="s">
        <v>75</v>
      </c>
      <c r="H10" s="20">
        <v>31710</v>
      </c>
      <c r="I10" s="35">
        <f>H10*F10</f>
        <v>63420</v>
      </c>
      <c r="J10" s="20">
        <f>H10</f>
        <v>31710</v>
      </c>
    </row>
    <row r="11" spans="2:10" ht="18.75" x14ac:dyDescent="0.3">
      <c r="B11" s="51" t="s">
        <v>5</v>
      </c>
      <c r="C11" s="51"/>
      <c r="D11" s="51"/>
      <c r="E11" s="51"/>
      <c r="F11" s="51"/>
      <c r="G11" s="51"/>
      <c r="H11" s="51"/>
      <c r="I11" s="11">
        <f>I10+I9+I8+I7</f>
        <v>3534432</v>
      </c>
      <c r="J11" s="53">
        <f>J10+J9+J8+J7</f>
        <v>1188714</v>
      </c>
    </row>
  </sheetData>
  <mergeCells count="3">
    <mergeCell ref="B2:C4"/>
    <mergeCell ref="F6:G6"/>
    <mergeCell ref="B11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78B6-1116-4ED8-9A37-8D238F1F5BA9}">
  <dimension ref="B2:K10"/>
  <sheetViews>
    <sheetView topLeftCell="E1" workbookViewId="0">
      <selection activeCell="K10" sqref="K10"/>
    </sheetView>
  </sheetViews>
  <sheetFormatPr baseColWidth="10" defaultRowHeight="15" x14ac:dyDescent="0.25"/>
  <cols>
    <col min="2" max="2" width="7.7109375" bestFit="1" customWidth="1"/>
    <col min="3" max="3" width="29.7109375" bestFit="1" customWidth="1"/>
    <col min="4" max="4" width="21" bestFit="1" customWidth="1"/>
    <col min="5" max="5" width="21.7109375" bestFit="1" customWidth="1"/>
    <col min="6" max="6" width="16" bestFit="1" customWidth="1"/>
    <col min="7" max="7" width="20.140625" bestFit="1" customWidth="1"/>
    <col min="8" max="8" width="20.140625" customWidth="1"/>
    <col min="9" max="9" width="21.7109375" bestFit="1" customWidth="1"/>
    <col min="10" max="10" width="26.140625" bestFit="1" customWidth="1"/>
    <col min="11" max="12" width="21.7109375" bestFit="1" customWidth="1"/>
  </cols>
  <sheetData>
    <row r="2" spans="2:11" ht="18.75" x14ac:dyDescent="0.3">
      <c r="B2" s="49"/>
      <c r="C2" s="49"/>
      <c r="D2" s="40" t="s">
        <v>66</v>
      </c>
      <c r="E2" s="1" t="s">
        <v>79</v>
      </c>
    </row>
    <row r="3" spans="2:11" ht="18.75" x14ac:dyDescent="0.3">
      <c r="B3" s="49"/>
      <c r="C3" s="49"/>
      <c r="D3" s="40" t="s">
        <v>67</v>
      </c>
      <c r="E3" s="2">
        <f>I10</f>
        <v>12280000</v>
      </c>
    </row>
    <row r="4" spans="2:11" x14ac:dyDescent="0.25">
      <c r="B4" s="49"/>
      <c r="C4" s="49"/>
      <c r="D4" s="39"/>
    </row>
    <row r="6" spans="2:11" ht="18.75" x14ac:dyDescent="0.3">
      <c r="B6" s="37" t="s">
        <v>56</v>
      </c>
      <c r="C6" s="37" t="s">
        <v>80</v>
      </c>
      <c r="D6" s="37" t="s">
        <v>69</v>
      </c>
      <c r="E6" s="50" t="s">
        <v>63</v>
      </c>
      <c r="F6" s="50"/>
      <c r="G6" s="37" t="s">
        <v>64</v>
      </c>
      <c r="H6" s="41" t="s">
        <v>76</v>
      </c>
      <c r="I6" s="37" t="s">
        <v>65</v>
      </c>
      <c r="J6" s="41" t="s">
        <v>78</v>
      </c>
      <c r="K6" s="43" t="s">
        <v>81</v>
      </c>
    </row>
    <row r="7" spans="2:11" ht="18.75" x14ac:dyDescent="0.3">
      <c r="B7" s="34">
        <v>1</v>
      </c>
      <c r="C7" s="14" t="s">
        <v>37</v>
      </c>
      <c r="D7" s="14" t="s">
        <v>40</v>
      </c>
      <c r="E7" s="14">
        <v>4</v>
      </c>
      <c r="F7" s="14" t="s">
        <v>9</v>
      </c>
      <c r="G7" s="22">
        <v>2550000</v>
      </c>
      <c r="H7" s="22" t="s">
        <v>77</v>
      </c>
      <c r="I7" s="35">
        <f>G7*E7</f>
        <v>10200000</v>
      </c>
      <c r="J7" s="35">
        <f>G7*30/100</f>
        <v>765000</v>
      </c>
      <c r="K7" s="20">
        <v>765000</v>
      </c>
    </row>
    <row r="8" spans="2:11" ht="18.75" x14ac:dyDescent="0.3">
      <c r="B8" s="34">
        <v>2</v>
      </c>
      <c r="C8" s="14" t="s">
        <v>38</v>
      </c>
      <c r="D8" s="14" t="s">
        <v>40</v>
      </c>
      <c r="E8" s="14">
        <v>4</v>
      </c>
      <c r="F8" s="14" t="s">
        <v>9</v>
      </c>
      <c r="G8" s="20">
        <v>350000</v>
      </c>
      <c r="H8" s="22" t="s">
        <v>77</v>
      </c>
      <c r="I8" s="35">
        <f>G8*E8</f>
        <v>1400000</v>
      </c>
      <c r="J8" s="35">
        <f t="shared" ref="J8:K9" si="0">G8*30/100</f>
        <v>105000</v>
      </c>
      <c r="K8" s="20">
        <v>105000</v>
      </c>
    </row>
    <row r="9" spans="2:11" ht="18.75" x14ac:dyDescent="0.3">
      <c r="B9" s="34">
        <v>3</v>
      </c>
      <c r="C9" s="14" t="s">
        <v>39</v>
      </c>
      <c r="D9" s="14" t="s">
        <v>40</v>
      </c>
      <c r="E9" s="14">
        <v>4</v>
      </c>
      <c r="F9" s="14" t="s">
        <v>9</v>
      </c>
      <c r="G9" s="20">
        <v>170000</v>
      </c>
      <c r="H9" s="22" t="s">
        <v>77</v>
      </c>
      <c r="I9" s="35">
        <f>G9*E9</f>
        <v>680000</v>
      </c>
      <c r="J9" s="35">
        <f t="shared" si="0"/>
        <v>51000</v>
      </c>
      <c r="K9" s="20">
        <v>51000</v>
      </c>
    </row>
    <row r="10" spans="2:11" ht="18.75" x14ac:dyDescent="0.3">
      <c r="B10" s="51" t="s">
        <v>5</v>
      </c>
      <c r="C10" s="51"/>
      <c r="D10" s="51"/>
      <c r="E10" s="51"/>
      <c r="F10" s="51"/>
      <c r="G10" s="51"/>
      <c r="H10" s="42"/>
      <c r="I10" s="12">
        <f>I9+I8+I7</f>
        <v>12280000</v>
      </c>
      <c r="J10" s="12">
        <f>I10-(J9+J8+J7)</f>
        <v>11359000</v>
      </c>
      <c r="K10" s="53">
        <v>11359000</v>
      </c>
    </row>
  </sheetData>
  <mergeCells count="3">
    <mergeCell ref="B2:C4"/>
    <mergeCell ref="E6:F6"/>
    <mergeCell ref="B10:G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4109-0FBF-4656-A952-13CEDC8CFD1C}">
  <dimension ref="B2:Q11"/>
  <sheetViews>
    <sheetView topLeftCell="I1" workbookViewId="0">
      <selection activeCell="K19" sqref="K19"/>
    </sheetView>
  </sheetViews>
  <sheetFormatPr baseColWidth="10" defaultRowHeight="15" x14ac:dyDescent="0.25"/>
  <cols>
    <col min="2" max="2" width="6.5703125" bestFit="1" customWidth="1"/>
    <col min="3" max="3" width="29.28515625" bestFit="1" customWidth="1"/>
    <col min="4" max="4" width="29.28515625" customWidth="1"/>
    <col min="5" max="5" width="23.140625" bestFit="1" customWidth="1"/>
    <col min="6" max="6" width="12.42578125" bestFit="1" customWidth="1"/>
    <col min="7" max="7" width="15.7109375" bestFit="1" customWidth="1"/>
    <col min="8" max="8" width="17.7109375" bestFit="1" customWidth="1"/>
    <col min="9" max="9" width="13.5703125" bestFit="1" customWidth="1"/>
    <col min="10" max="10" width="15" bestFit="1" customWidth="1"/>
    <col min="11" max="11" width="16.5703125" bestFit="1" customWidth="1"/>
    <col min="12" max="12" width="18" bestFit="1" customWidth="1"/>
    <col min="13" max="13" width="20.140625" bestFit="1" customWidth="1"/>
    <col min="16" max="16" width="23.140625" bestFit="1" customWidth="1"/>
    <col min="17" max="17" width="21.7109375" bestFit="1" customWidth="1"/>
  </cols>
  <sheetData>
    <row r="2" spans="2:17" ht="18.75" x14ac:dyDescent="0.3">
      <c r="B2" s="39"/>
      <c r="C2" s="39"/>
      <c r="D2" s="40" t="s">
        <v>66</v>
      </c>
      <c r="E2" s="1" t="s">
        <v>25</v>
      </c>
    </row>
    <row r="3" spans="2:17" ht="18.75" x14ac:dyDescent="0.3">
      <c r="B3" s="39"/>
      <c r="C3" s="39"/>
      <c r="D3" s="40" t="s">
        <v>67</v>
      </c>
      <c r="E3" s="2">
        <f>P11</f>
        <v>107993088</v>
      </c>
    </row>
    <row r="4" spans="2:17" x14ac:dyDescent="0.25">
      <c r="B4" s="39"/>
      <c r="C4" s="39"/>
      <c r="D4" s="39"/>
    </row>
    <row r="6" spans="2:17" ht="18.75" x14ac:dyDescent="0.3">
      <c r="B6" s="44" t="s">
        <v>56</v>
      </c>
      <c r="C6" s="43" t="s">
        <v>6</v>
      </c>
      <c r="D6" s="43" t="s">
        <v>61</v>
      </c>
      <c r="E6" s="43" t="s">
        <v>8</v>
      </c>
      <c r="F6" s="43" t="s">
        <v>82</v>
      </c>
      <c r="G6" s="43" t="s">
        <v>89</v>
      </c>
      <c r="H6" s="43" t="s">
        <v>86</v>
      </c>
      <c r="I6" s="43" t="s">
        <v>83</v>
      </c>
      <c r="J6" s="43" t="s">
        <v>84</v>
      </c>
      <c r="K6" s="43" t="s">
        <v>85</v>
      </c>
      <c r="L6" s="43" t="s">
        <v>87</v>
      </c>
      <c r="M6" s="43" t="s">
        <v>48</v>
      </c>
      <c r="N6" s="50" t="s">
        <v>88</v>
      </c>
      <c r="O6" s="50"/>
      <c r="P6" s="37" t="s">
        <v>65</v>
      </c>
      <c r="Q6" s="43" t="s">
        <v>81</v>
      </c>
    </row>
    <row r="7" spans="2:17" ht="18.75" x14ac:dyDescent="0.3">
      <c r="B7" s="34">
        <v>1</v>
      </c>
      <c r="C7" s="14" t="s">
        <v>57</v>
      </c>
      <c r="D7" s="14" t="s">
        <v>62</v>
      </c>
      <c r="E7" s="14" t="s">
        <v>31</v>
      </c>
      <c r="F7" s="14">
        <v>8</v>
      </c>
      <c r="G7" s="14">
        <v>6</v>
      </c>
      <c r="H7" s="14">
        <v>48</v>
      </c>
      <c r="I7" s="14">
        <v>192</v>
      </c>
      <c r="J7" s="20">
        <v>7812</v>
      </c>
      <c r="K7" s="20">
        <f>J7*F7</f>
        <v>62496</v>
      </c>
      <c r="L7" s="20">
        <f>K7*6</f>
        <v>374976</v>
      </c>
      <c r="M7" s="20">
        <f>L7*4</f>
        <v>1499904</v>
      </c>
      <c r="N7" s="14">
        <f>I7*18</f>
        <v>3456</v>
      </c>
      <c r="O7" s="14" t="s">
        <v>50</v>
      </c>
      <c r="P7" s="35">
        <f>N7*J7</f>
        <v>26998272</v>
      </c>
      <c r="Q7" s="20">
        <f>M7*6</f>
        <v>8999424</v>
      </c>
    </row>
    <row r="8" spans="2:17" ht="18.75" x14ac:dyDescent="0.3">
      <c r="B8" s="34">
        <v>2</v>
      </c>
      <c r="C8" s="14" t="s">
        <v>58</v>
      </c>
      <c r="D8" s="14" t="s">
        <v>62</v>
      </c>
      <c r="E8" s="14" t="s">
        <v>31</v>
      </c>
      <c r="F8" s="14">
        <v>8</v>
      </c>
      <c r="G8" s="14">
        <v>6</v>
      </c>
      <c r="H8" s="14">
        <v>48</v>
      </c>
      <c r="I8" s="14">
        <v>192</v>
      </c>
      <c r="J8" s="20">
        <v>7812</v>
      </c>
      <c r="K8" s="20">
        <f t="shared" ref="K8:K10" si="0">J8*F8</f>
        <v>62496</v>
      </c>
      <c r="L8" s="20">
        <f t="shared" ref="L8:L10" si="1">K8*6</f>
        <v>374976</v>
      </c>
      <c r="M8" s="20">
        <f t="shared" ref="M8:M10" si="2">L8*4</f>
        <v>1499904</v>
      </c>
      <c r="N8" s="14">
        <f t="shared" ref="N8:N10" si="3">I8*18</f>
        <v>3456</v>
      </c>
      <c r="O8" s="14" t="s">
        <v>50</v>
      </c>
      <c r="P8" s="35">
        <f t="shared" ref="P8:P10" si="4">N8*J8</f>
        <v>26998272</v>
      </c>
      <c r="Q8" s="20">
        <f t="shared" ref="Q8:Q10" si="5">M8*6</f>
        <v>8999424</v>
      </c>
    </row>
    <row r="9" spans="2:17" ht="18.75" x14ac:dyDescent="0.3">
      <c r="B9" s="34">
        <v>3</v>
      </c>
      <c r="C9" s="14" t="s">
        <v>59</v>
      </c>
      <c r="D9" s="14" t="s">
        <v>62</v>
      </c>
      <c r="E9" s="14" t="s">
        <v>31</v>
      </c>
      <c r="F9" s="14">
        <v>8</v>
      </c>
      <c r="G9" s="14">
        <v>6</v>
      </c>
      <c r="H9" s="14">
        <v>48</v>
      </c>
      <c r="I9" s="14">
        <v>192</v>
      </c>
      <c r="J9" s="20">
        <v>7812</v>
      </c>
      <c r="K9" s="20">
        <f t="shared" si="0"/>
        <v>62496</v>
      </c>
      <c r="L9" s="20">
        <f t="shared" si="1"/>
        <v>374976</v>
      </c>
      <c r="M9" s="20">
        <f t="shared" si="2"/>
        <v>1499904</v>
      </c>
      <c r="N9" s="14">
        <f t="shared" si="3"/>
        <v>3456</v>
      </c>
      <c r="O9" s="14" t="s">
        <v>50</v>
      </c>
      <c r="P9" s="35">
        <f t="shared" si="4"/>
        <v>26998272</v>
      </c>
      <c r="Q9" s="20">
        <f t="shared" si="5"/>
        <v>8999424</v>
      </c>
    </row>
    <row r="10" spans="2:17" ht="18.75" x14ac:dyDescent="0.3">
      <c r="B10" s="34">
        <v>4</v>
      </c>
      <c r="C10" s="14" t="s">
        <v>60</v>
      </c>
      <c r="D10" s="14" t="s">
        <v>62</v>
      </c>
      <c r="E10" s="14" t="s">
        <v>31</v>
      </c>
      <c r="F10" s="14">
        <v>8</v>
      </c>
      <c r="G10" s="14">
        <v>6</v>
      </c>
      <c r="H10" s="14">
        <v>48</v>
      </c>
      <c r="I10" s="14">
        <v>192</v>
      </c>
      <c r="J10" s="20">
        <v>7812</v>
      </c>
      <c r="K10" s="20">
        <f t="shared" si="0"/>
        <v>62496</v>
      </c>
      <c r="L10" s="20">
        <f t="shared" si="1"/>
        <v>374976</v>
      </c>
      <c r="M10" s="20">
        <f t="shared" si="2"/>
        <v>1499904</v>
      </c>
      <c r="N10" s="14">
        <f t="shared" si="3"/>
        <v>3456</v>
      </c>
      <c r="O10" s="14" t="s">
        <v>50</v>
      </c>
      <c r="P10" s="35">
        <f t="shared" si="4"/>
        <v>26998272</v>
      </c>
      <c r="Q10" s="20">
        <f t="shared" si="5"/>
        <v>8999424</v>
      </c>
    </row>
    <row r="11" spans="2:17" ht="18.75" x14ac:dyDescent="0.3">
      <c r="B11" s="52" t="s">
        <v>5</v>
      </c>
      <c r="C11" s="52"/>
      <c r="D11" s="52"/>
      <c r="E11" s="52"/>
      <c r="F11" s="52"/>
      <c r="G11" s="52"/>
      <c r="H11" s="52"/>
      <c r="I11" s="52"/>
      <c r="J11" s="52"/>
      <c r="K11" s="44"/>
      <c r="L11" s="44"/>
      <c r="M11" s="44"/>
      <c r="N11" s="52"/>
      <c r="O11" s="52"/>
      <c r="P11" s="11">
        <f>P7*4</f>
        <v>107993088</v>
      </c>
      <c r="Q11" s="53">
        <f>Q7*4</f>
        <v>35997696</v>
      </c>
    </row>
  </sheetData>
  <mergeCells count="1">
    <mergeCell ref="N6:O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EB73-148A-43DA-AEF9-5285E3D0D8F1}">
  <dimension ref="B2:I10"/>
  <sheetViews>
    <sheetView workbookViewId="0">
      <selection activeCell="I7" sqref="I7"/>
    </sheetView>
  </sheetViews>
  <sheetFormatPr baseColWidth="10" defaultRowHeight="15" x14ac:dyDescent="0.25"/>
  <cols>
    <col min="2" max="2" width="7.42578125" bestFit="1" customWidth="1"/>
    <col min="3" max="3" width="30.42578125" customWidth="1"/>
    <col min="4" max="4" width="20" bestFit="1" customWidth="1"/>
    <col min="5" max="5" width="20.140625" bestFit="1" customWidth="1"/>
    <col min="7" max="7" width="20" bestFit="1" customWidth="1"/>
    <col min="8" max="8" width="20.140625" bestFit="1" customWidth="1"/>
    <col min="9" max="9" width="18.28515625" bestFit="1" customWidth="1"/>
    <col min="10" max="10" width="16.5703125" bestFit="1" customWidth="1"/>
    <col min="11" max="11" width="20.140625" bestFit="1" customWidth="1"/>
  </cols>
  <sheetData>
    <row r="2" spans="2:9" ht="18.75" x14ac:dyDescent="0.3">
      <c r="B2" s="49"/>
      <c r="C2" s="49"/>
      <c r="D2" s="40" t="s">
        <v>66</v>
      </c>
      <c r="E2" s="1" t="s">
        <v>41</v>
      </c>
    </row>
    <row r="3" spans="2:9" ht="18.75" x14ac:dyDescent="0.3">
      <c r="B3" s="49"/>
      <c r="C3" s="49"/>
      <c r="D3" s="40" t="s">
        <v>67</v>
      </c>
      <c r="E3" s="2">
        <f>H10</f>
        <v>2880000</v>
      </c>
    </row>
    <row r="4" spans="2:9" x14ac:dyDescent="0.25">
      <c r="B4" s="49"/>
      <c r="C4" s="49"/>
      <c r="D4" s="39"/>
    </row>
    <row r="6" spans="2:9" ht="18.75" x14ac:dyDescent="0.3">
      <c r="B6" s="37" t="s">
        <v>56</v>
      </c>
      <c r="C6" s="37" t="s">
        <v>6</v>
      </c>
      <c r="D6" s="37" t="s">
        <v>8</v>
      </c>
      <c r="E6" s="50" t="s">
        <v>63</v>
      </c>
      <c r="F6" s="50"/>
      <c r="G6" s="37" t="s">
        <v>64</v>
      </c>
      <c r="H6" s="37" t="s">
        <v>65</v>
      </c>
      <c r="I6" s="43" t="s">
        <v>81</v>
      </c>
    </row>
    <row r="7" spans="2:9" ht="18.75" x14ac:dyDescent="0.3">
      <c r="B7" s="34">
        <v>1</v>
      </c>
      <c r="C7" s="14" t="s">
        <v>45</v>
      </c>
      <c r="D7" s="14" t="s">
        <v>48</v>
      </c>
      <c r="E7" s="14">
        <v>18</v>
      </c>
      <c r="F7" s="14" t="s">
        <v>49</v>
      </c>
      <c r="G7" s="20">
        <v>80000</v>
      </c>
      <c r="H7" s="20">
        <f>G7*E7</f>
        <v>1440000</v>
      </c>
      <c r="I7" s="20">
        <f>G7*6</f>
        <v>480000</v>
      </c>
    </row>
    <row r="8" spans="2:9" ht="18.75" x14ac:dyDescent="0.3">
      <c r="B8" s="34">
        <v>2</v>
      </c>
      <c r="C8" s="14" t="s">
        <v>46</v>
      </c>
      <c r="D8" s="14" t="s">
        <v>48</v>
      </c>
      <c r="E8" s="14">
        <v>18</v>
      </c>
      <c r="F8" s="14" t="s">
        <v>49</v>
      </c>
      <c r="G8" s="20">
        <v>40000</v>
      </c>
      <c r="H8" s="20">
        <f t="shared" ref="H8:H9" si="0">G8*E8</f>
        <v>720000</v>
      </c>
      <c r="I8" s="20">
        <f t="shared" ref="I8:I9" si="1">G8*6</f>
        <v>240000</v>
      </c>
    </row>
    <row r="9" spans="2:9" ht="18.75" x14ac:dyDescent="0.3">
      <c r="B9" s="34">
        <v>3</v>
      </c>
      <c r="C9" s="14" t="s">
        <v>47</v>
      </c>
      <c r="D9" s="14" t="s">
        <v>48</v>
      </c>
      <c r="E9" s="14">
        <v>18</v>
      </c>
      <c r="F9" s="14" t="s">
        <v>49</v>
      </c>
      <c r="G9" s="20">
        <v>40000</v>
      </c>
      <c r="H9" s="20">
        <f t="shared" si="0"/>
        <v>720000</v>
      </c>
      <c r="I9" s="20">
        <f t="shared" si="1"/>
        <v>240000</v>
      </c>
    </row>
    <row r="10" spans="2:9" ht="18.75" x14ac:dyDescent="0.3">
      <c r="B10" s="51" t="s">
        <v>5</v>
      </c>
      <c r="C10" s="51"/>
      <c r="D10" s="51"/>
      <c r="E10" s="51"/>
      <c r="F10" s="51"/>
      <c r="G10" s="51"/>
      <c r="H10" s="12">
        <f>H9+H8+H7</f>
        <v>2880000</v>
      </c>
      <c r="I10" s="53">
        <f>I9+I8+I7</f>
        <v>960000</v>
      </c>
    </row>
  </sheetData>
  <mergeCells count="3">
    <mergeCell ref="B2:C4"/>
    <mergeCell ref="E6:F6"/>
    <mergeCell ref="B10:G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3316-2C58-4BCA-83A8-D7ED379AABBF}">
  <dimension ref="B2:I8"/>
  <sheetViews>
    <sheetView workbookViewId="0">
      <selection activeCell="I8" sqref="I8"/>
    </sheetView>
  </sheetViews>
  <sheetFormatPr baseColWidth="10" defaultRowHeight="15" x14ac:dyDescent="0.25"/>
  <cols>
    <col min="3" max="3" width="25.140625" customWidth="1"/>
    <col min="4" max="4" width="20" bestFit="1" customWidth="1"/>
    <col min="5" max="5" width="21.7109375" bestFit="1" customWidth="1"/>
    <col min="6" max="6" width="18.28515625" bestFit="1" customWidth="1"/>
    <col min="7" max="7" width="20.140625" bestFit="1" customWidth="1"/>
    <col min="8" max="8" width="21.7109375" bestFit="1" customWidth="1"/>
    <col min="9" max="10" width="20.140625" bestFit="1" customWidth="1"/>
    <col min="11" max="11" width="21.7109375" bestFit="1" customWidth="1"/>
  </cols>
  <sheetData>
    <row r="2" spans="2:9" ht="18.75" x14ac:dyDescent="0.3">
      <c r="B2" s="49"/>
      <c r="C2" s="49"/>
      <c r="D2" s="40" t="s">
        <v>66</v>
      </c>
      <c r="E2" s="1" t="s">
        <v>54</v>
      </c>
    </row>
    <row r="3" spans="2:9" ht="18.75" x14ac:dyDescent="0.3">
      <c r="B3" s="49"/>
      <c r="C3" s="49"/>
      <c r="D3" s="40" t="s">
        <v>67</v>
      </c>
      <c r="E3" s="2">
        <f>H8</f>
        <v>25200000</v>
      </c>
    </row>
    <row r="4" spans="2:9" x14ac:dyDescent="0.25">
      <c r="B4" s="49"/>
      <c r="C4" s="49"/>
      <c r="D4" s="39"/>
    </row>
    <row r="6" spans="2:9" ht="18.75" x14ac:dyDescent="0.3">
      <c r="B6" s="36" t="s">
        <v>56</v>
      </c>
      <c r="C6" s="4" t="s">
        <v>6</v>
      </c>
      <c r="D6" s="37" t="s">
        <v>8</v>
      </c>
      <c r="E6" s="50" t="s">
        <v>63</v>
      </c>
      <c r="F6" s="50"/>
      <c r="G6" s="37" t="s">
        <v>64</v>
      </c>
      <c r="H6" s="37" t="s">
        <v>65</v>
      </c>
      <c r="I6" s="43" t="s">
        <v>81</v>
      </c>
    </row>
    <row r="7" spans="2:9" ht="18.75" x14ac:dyDescent="0.3">
      <c r="B7" s="34">
        <v>1</v>
      </c>
      <c r="C7" s="14" t="s">
        <v>54</v>
      </c>
      <c r="D7" s="14" t="s">
        <v>48</v>
      </c>
      <c r="E7" s="14">
        <v>18</v>
      </c>
      <c r="F7" s="14" t="s">
        <v>49</v>
      </c>
      <c r="G7" s="20">
        <v>1400000</v>
      </c>
      <c r="H7" s="20">
        <f>G7*E7</f>
        <v>25200000</v>
      </c>
      <c r="I7" s="20">
        <f>G7*6</f>
        <v>8400000</v>
      </c>
    </row>
    <row r="8" spans="2:9" ht="18.75" x14ac:dyDescent="0.3">
      <c r="B8" s="51" t="s">
        <v>5</v>
      </c>
      <c r="C8" s="51"/>
      <c r="D8" s="51"/>
      <c r="E8" s="51"/>
      <c r="F8" s="51"/>
      <c r="G8" s="51"/>
      <c r="H8" s="12">
        <f>H7</f>
        <v>25200000</v>
      </c>
      <c r="I8" s="53">
        <f>G7*6</f>
        <v>8400000</v>
      </c>
    </row>
  </sheetData>
  <mergeCells count="3">
    <mergeCell ref="B2:C4"/>
    <mergeCell ref="E6:F6"/>
    <mergeCell ref="B8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Software</vt:lpstr>
      <vt:lpstr>Hardware-equipos</vt:lpstr>
      <vt:lpstr>Personal</vt:lpstr>
      <vt:lpstr>Servicios</vt:lpstr>
      <vt:lpstr>Lugar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</cp:lastModifiedBy>
  <dcterms:created xsi:type="dcterms:W3CDTF">2021-02-09T01:24:57Z</dcterms:created>
  <dcterms:modified xsi:type="dcterms:W3CDTF">2021-02-19T19:54:36Z</dcterms:modified>
</cp:coreProperties>
</file>