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2" yWindow="72" windowWidth="14424" windowHeight="7896"/>
  </bookViews>
  <sheets>
    <sheet name="USRP" sheetId="1" r:id="rId1"/>
    <sheet name="USRP and FPGA" sheetId="2" r:id="rId2"/>
    <sheet name="B210, Centos" sheetId="3" r:id="rId3"/>
    <sheet name="Measurements jan 14" sheetId="4" r:id="rId4"/>
  </sheets>
  <calcPr calcId="145621"/>
</workbook>
</file>

<file path=xl/calcChain.xml><?xml version="1.0" encoding="utf-8"?>
<calcChain xmlns="http://schemas.openxmlformats.org/spreadsheetml/2006/main">
  <c r="F125" i="4" l="1"/>
  <c r="E124" i="4" l="1"/>
  <c r="E123" i="4"/>
  <c r="E122" i="4"/>
  <c r="E127" i="4"/>
  <c r="E126" i="4"/>
  <c r="E125" i="4"/>
  <c r="C127" i="4"/>
  <c r="C126" i="4"/>
  <c r="C125" i="4"/>
  <c r="C124" i="4"/>
  <c r="C123" i="4"/>
  <c r="C122" i="4"/>
  <c r="C18" i="4" l="1"/>
  <c r="G75" i="4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74" i="4"/>
  <c r="G73" i="4"/>
  <c r="G72" i="4"/>
  <c r="G71" i="4"/>
  <c r="G70" i="4"/>
  <c r="G69" i="4"/>
  <c r="F74" i="4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73" i="4"/>
  <c r="F72" i="4"/>
  <c r="F71" i="4"/>
  <c r="F70" i="4"/>
  <c r="F69" i="4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73" i="4"/>
  <c r="E72" i="4"/>
  <c r="E71" i="4"/>
  <c r="E70" i="4"/>
  <c r="E69" i="4"/>
  <c r="D72" i="4"/>
  <c r="D71" i="4"/>
  <c r="D70" i="4"/>
  <c r="D69" i="4"/>
  <c r="C72" i="4"/>
  <c r="C70" i="4"/>
  <c r="C69" i="4"/>
  <c r="C74" i="4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73" i="4"/>
  <c r="L76" i="4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K76" i="4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J76" i="4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75" i="4"/>
  <c r="I76" i="4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75" i="4"/>
  <c r="O75" i="4"/>
  <c r="O74" i="4"/>
  <c r="N74" i="4"/>
  <c r="L75" i="4"/>
  <c r="L74" i="4"/>
  <c r="K75" i="4"/>
  <c r="K74" i="4"/>
  <c r="J74" i="4"/>
  <c r="I74" i="4"/>
  <c r="P73" i="4"/>
  <c r="O73" i="4"/>
  <c r="N73" i="4"/>
  <c r="L73" i="4"/>
  <c r="K73" i="4"/>
  <c r="J73" i="4"/>
  <c r="I73" i="4"/>
  <c r="H94" i="4"/>
  <c r="H92" i="4"/>
  <c r="H73" i="4"/>
  <c r="A94" i="4"/>
  <c r="B94" i="4" s="1"/>
  <c r="A74" i="4"/>
  <c r="A75" i="4" s="1"/>
  <c r="B93" i="4"/>
  <c r="H93" i="4" s="1"/>
  <c r="B92" i="4"/>
  <c r="B73" i="4"/>
  <c r="B72" i="4"/>
  <c r="B71" i="4"/>
  <c r="B70" i="4"/>
  <c r="B69" i="4"/>
  <c r="C13" i="4"/>
  <c r="O21" i="4"/>
  <c r="P21" i="4"/>
  <c r="P74" i="4" s="1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75" i="4" s="1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22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75" i="4" s="1"/>
  <c r="A41" i="4"/>
  <c r="A42" i="4" s="1"/>
  <c r="B40" i="4"/>
  <c r="H40" i="4" s="1"/>
  <c r="B39" i="4"/>
  <c r="H39" i="4" s="1"/>
  <c r="D34" i="4"/>
  <c r="D33" i="4"/>
  <c r="D32" i="4"/>
  <c r="D31" i="4"/>
  <c r="D30" i="4"/>
  <c r="D29" i="4"/>
  <c r="D28" i="4"/>
  <c r="D27" i="4"/>
  <c r="D23" i="4"/>
  <c r="D22" i="4"/>
  <c r="D21" i="4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A21" i="4"/>
  <c r="A22" i="4" s="1"/>
  <c r="B22" i="4" s="1"/>
  <c r="H22" i="4" s="1"/>
  <c r="D20" i="4"/>
  <c r="D73" i="4" s="1"/>
  <c r="B20" i="4"/>
  <c r="H20" i="4" s="1"/>
  <c r="B19" i="4"/>
  <c r="B18" i="4"/>
  <c r="B17" i="4"/>
  <c r="B16" i="4"/>
  <c r="R2" i="3"/>
  <c r="N76" i="4" l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P76" i="4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B21" i="4"/>
  <c r="H21" i="4" s="1"/>
  <c r="B41" i="4"/>
  <c r="H41" i="4" s="1"/>
  <c r="B74" i="4"/>
  <c r="H74" i="4" s="1"/>
  <c r="B75" i="4"/>
  <c r="H75" i="4" s="1"/>
  <c r="A76" i="4"/>
  <c r="A95" i="4"/>
  <c r="A43" i="4"/>
  <c r="B42" i="4"/>
  <c r="H42" i="4" s="1"/>
  <c r="A23" i="4"/>
  <c r="D13" i="4" s="1"/>
  <c r="C5" i="3"/>
  <c r="B95" i="4" l="1"/>
  <c r="H95" i="4" s="1"/>
  <c r="A96" i="4"/>
  <c r="B76" i="4"/>
  <c r="H76" i="4" s="1"/>
  <c r="A77" i="4"/>
  <c r="A24" i="4"/>
  <c r="G13" i="4" s="1"/>
  <c r="B23" i="4"/>
  <c r="H23" i="4" s="1"/>
  <c r="B43" i="4"/>
  <c r="H43" i="4" s="1"/>
  <c r="A44" i="4"/>
  <c r="M155" i="3"/>
  <c r="M154" i="3"/>
  <c r="P154" i="3" s="1"/>
  <c r="M153" i="3"/>
  <c r="P153" i="3" s="1"/>
  <c r="M152" i="3"/>
  <c r="P152" i="3" s="1"/>
  <c r="M151" i="3"/>
  <c r="P151" i="3" s="1"/>
  <c r="M150" i="3"/>
  <c r="M149" i="3"/>
  <c r="M148" i="3"/>
  <c r="M147" i="3"/>
  <c r="M146" i="3"/>
  <c r="M145" i="3"/>
  <c r="P145" i="3" s="1"/>
  <c r="M144" i="3"/>
  <c r="M143" i="3"/>
  <c r="P143" i="3" s="1"/>
  <c r="M142" i="3"/>
  <c r="P142" i="3" s="1"/>
  <c r="M141" i="3"/>
  <c r="P141" i="3" s="1"/>
  <c r="M140" i="3"/>
  <c r="P140" i="3" s="1"/>
  <c r="M139" i="3"/>
  <c r="M138" i="3"/>
  <c r="P138" i="3" s="1"/>
  <c r="M137" i="3"/>
  <c r="P137" i="3" s="1"/>
  <c r="M136" i="3"/>
  <c r="P136" i="3" s="1"/>
  <c r="M135" i="3"/>
  <c r="P135" i="3" s="1"/>
  <c r="M134" i="3"/>
  <c r="P134" i="3" s="1"/>
  <c r="M133" i="3"/>
  <c r="P133" i="3" s="1"/>
  <c r="M132" i="3"/>
  <c r="P132" i="3" s="1"/>
  <c r="M131" i="3"/>
  <c r="M130" i="3"/>
  <c r="P130" i="3" s="1"/>
  <c r="M129" i="3"/>
  <c r="M128" i="3"/>
  <c r="P128" i="3" s="1"/>
  <c r="M127" i="3"/>
  <c r="P127" i="3" s="1"/>
  <c r="M126" i="3"/>
  <c r="M125" i="3"/>
  <c r="P125" i="3" s="1"/>
  <c r="M124" i="3"/>
  <c r="P124" i="3" s="1"/>
  <c r="M123" i="3"/>
  <c r="M122" i="3"/>
  <c r="P122" i="3" s="1"/>
  <c r="M121" i="3"/>
  <c r="P121" i="3" s="1"/>
  <c r="M120" i="3"/>
  <c r="P120" i="3" s="1"/>
  <c r="M119" i="3"/>
  <c r="P119" i="3" s="1"/>
  <c r="M118" i="3"/>
  <c r="P118" i="3" s="1"/>
  <c r="M117" i="3"/>
  <c r="P117" i="3" s="1"/>
  <c r="M116" i="3"/>
  <c r="P116" i="3" s="1"/>
  <c r="M115" i="3"/>
  <c r="M114" i="3"/>
  <c r="P114" i="3" s="1"/>
  <c r="M113" i="3"/>
  <c r="P113" i="3" s="1"/>
  <c r="P144" i="3"/>
  <c r="P155" i="3"/>
  <c r="P150" i="3"/>
  <c r="P149" i="3"/>
  <c r="P148" i="3"/>
  <c r="P147" i="3"/>
  <c r="P146" i="3"/>
  <c r="P139" i="3"/>
  <c r="P131" i="3"/>
  <c r="P129" i="3"/>
  <c r="P126" i="3"/>
  <c r="P123" i="3"/>
  <c r="P115" i="3"/>
  <c r="M112" i="3"/>
  <c r="P112" i="3" s="1"/>
  <c r="M103" i="3"/>
  <c r="M104" i="3" s="1"/>
  <c r="P104" i="3" s="1"/>
  <c r="M102" i="3"/>
  <c r="P102" i="3" s="1"/>
  <c r="M100" i="3"/>
  <c r="P100" i="3" s="1"/>
  <c r="M99" i="3"/>
  <c r="P99" i="3" s="1"/>
  <c r="M98" i="3"/>
  <c r="P98" i="3" s="1"/>
  <c r="M97" i="3"/>
  <c r="M95" i="3"/>
  <c r="M96" i="3" s="1"/>
  <c r="P96" i="3" s="1"/>
  <c r="M94" i="3"/>
  <c r="P94" i="3" s="1"/>
  <c r="M92" i="3"/>
  <c r="P92" i="3" s="1"/>
  <c r="M91" i="3"/>
  <c r="P91" i="3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L27" i="1"/>
  <c r="P42" i="3"/>
  <c r="P49" i="3"/>
  <c r="P10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89" i="3"/>
  <c r="O89" i="3" s="1"/>
  <c r="M88" i="3"/>
  <c r="P88" i="3" s="1"/>
  <c r="M87" i="3"/>
  <c r="P87" i="3" s="1"/>
  <c r="M86" i="3"/>
  <c r="P86" i="3" s="1"/>
  <c r="M85" i="3"/>
  <c r="P85" i="3" s="1"/>
  <c r="M84" i="3"/>
  <c r="P84" i="3" s="1"/>
  <c r="M83" i="3"/>
  <c r="M82" i="3"/>
  <c r="P82" i="3" s="1"/>
  <c r="M81" i="3"/>
  <c r="O81" i="3" s="1"/>
  <c r="M80" i="3"/>
  <c r="P80" i="3" s="1"/>
  <c r="M79" i="3"/>
  <c r="P79" i="3" s="1"/>
  <c r="M78" i="3"/>
  <c r="P78" i="3" s="1"/>
  <c r="M77" i="3"/>
  <c r="P77" i="3" s="1"/>
  <c r="M76" i="3"/>
  <c r="P76" i="3" s="1"/>
  <c r="M75" i="3"/>
  <c r="P75" i="3" s="1"/>
  <c r="M74" i="3"/>
  <c r="P74" i="3" s="1"/>
  <c r="M73" i="3"/>
  <c r="O73" i="3" s="1"/>
  <c r="M72" i="3"/>
  <c r="P72" i="3" s="1"/>
  <c r="M71" i="3"/>
  <c r="P71" i="3" s="1"/>
  <c r="M70" i="3"/>
  <c r="P70" i="3" s="1"/>
  <c r="M69" i="3"/>
  <c r="P69" i="3" s="1"/>
  <c r="M68" i="3"/>
  <c r="P68" i="3" s="1"/>
  <c r="M67" i="3"/>
  <c r="P67" i="3" s="1"/>
  <c r="M66" i="3"/>
  <c r="P66" i="3" s="1"/>
  <c r="M65" i="3"/>
  <c r="O65" i="3" s="1"/>
  <c r="M64" i="3"/>
  <c r="P64" i="3" s="1"/>
  <c r="M63" i="3"/>
  <c r="P63" i="3" s="1"/>
  <c r="M62" i="3"/>
  <c r="P62" i="3" s="1"/>
  <c r="M61" i="3"/>
  <c r="P61" i="3" s="1"/>
  <c r="B61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M53" i="3"/>
  <c r="P53" i="3" s="1"/>
  <c r="M52" i="3"/>
  <c r="P52" i="3" s="1"/>
  <c r="M51" i="3"/>
  <c r="P51" i="3" s="1"/>
  <c r="M50" i="3"/>
  <c r="P50" i="3" s="1"/>
  <c r="M48" i="3"/>
  <c r="P48" i="3" s="1"/>
  <c r="M47" i="3"/>
  <c r="P47" i="3" s="1"/>
  <c r="M46" i="3"/>
  <c r="P46" i="3" s="1"/>
  <c r="M45" i="3"/>
  <c r="P45" i="3" s="1"/>
  <c r="M44" i="3"/>
  <c r="P44" i="3" s="1"/>
  <c r="M43" i="3"/>
  <c r="P43" i="3" s="1"/>
  <c r="M41" i="3"/>
  <c r="P41" i="3" s="1"/>
  <c r="M40" i="3"/>
  <c r="P40" i="3" s="1"/>
  <c r="M39" i="3"/>
  <c r="P39" i="3" s="1"/>
  <c r="M38" i="3"/>
  <c r="P38" i="3" s="1"/>
  <c r="M37" i="3"/>
  <c r="P37" i="3" s="1"/>
  <c r="M36" i="3"/>
  <c r="P36" i="3" s="1"/>
  <c r="M35" i="3"/>
  <c r="P35" i="3" s="1"/>
  <c r="M34" i="3"/>
  <c r="P34" i="3" s="1"/>
  <c r="M33" i="3"/>
  <c r="P33" i="3" s="1"/>
  <c r="M32" i="3"/>
  <c r="P32" i="3" s="1"/>
  <c r="M31" i="3"/>
  <c r="P31" i="3" s="1"/>
  <c r="M30" i="3"/>
  <c r="P30" i="3" s="1"/>
  <c r="M29" i="3"/>
  <c r="P29" i="3" s="1"/>
  <c r="M28" i="3"/>
  <c r="P28" i="3" s="1"/>
  <c r="M27" i="3"/>
  <c r="P27" i="3" s="1"/>
  <c r="M26" i="3"/>
  <c r="P26" i="3" s="1"/>
  <c r="M25" i="3"/>
  <c r="P25" i="3" s="1"/>
  <c r="M24" i="3"/>
  <c r="P24" i="3" s="1"/>
  <c r="M23" i="3"/>
  <c r="P23" i="3" s="1"/>
  <c r="M22" i="3"/>
  <c r="P22" i="3" s="1"/>
  <c r="M21" i="3"/>
  <c r="P21" i="3" s="1"/>
  <c r="M20" i="3"/>
  <c r="P20" i="3" s="1"/>
  <c r="M19" i="3"/>
  <c r="P19" i="3" s="1"/>
  <c r="M18" i="3"/>
  <c r="P18" i="3" s="1"/>
  <c r="M17" i="3"/>
  <c r="P17" i="3" s="1"/>
  <c r="M16" i="3"/>
  <c r="P16" i="3" s="1"/>
  <c r="M15" i="3"/>
  <c r="P15" i="3" s="1"/>
  <c r="M14" i="3"/>
  <c r="P14" i="3" s="1"/>
  <c r="M13" i="3"/>
  <c r="P13" i="3" s="1"/>
  <c r="M12" i="3"/>
  <c r="P12" i="3" s="1"/>
  <c r="M11" i="3"/>
  <c r="P11" i="3" s="1"/>
  <c r="M10" i="3"/>
  <c r="B77" i="4" l="1"/>
  <c r="H77" i="4" s="1"/>
  <c r="A78" i="4"/>
  <c r="A97" i="4"/>
  <c r="B96" i="4"/>
  <c r="H96" i="4" s="1"/>
  <c r="A45" i="4"/>
  <c r="B44" i="4"/>
  <c r="H44" i="4" s="1"/>
  <c r="B24" i="4"/>
  <c r="H24" i="4" s="1"/>
  <c r="A25" i="4"/>
  <c r="O61" i="3"/>
  <c r="P103" i="3"/>
  <c r="O97" i="3"/>
  <c r="O92" i="3"/>
  <c r="O69" i="3"/>
  <c r="O76" i="3"/>
  <c r="M90" i="3"/>
  <c r="P90" i="3" s="1"/>
  <c r="P95" i="3"/>
  <c r="O77" i="3"/>
  <c r="O83" i="3"/>
  <c r="O85" i="3"/>
  <c r="M93" i="3"/>
  <c r="M101" i="3"/>
  <c r="O66" i="3"/>
  <c r="O82" i="3"/>
  <c r="O98" i="3"/>
  <c r="O68" i="3"/>
  <c r="O84" i="3"/>
  <c r="O100" i="3"/>
  <c r="O70" i="3"/>
  <c r="O86" i="3"/>
  <c r="O102" i="3"/>
  <c r="O74" i="3"/>
  <c r="O90" i="3"/>
  <c r="O62" i="3"/>
  <c r="O78" i="3"/>
  <c r="O94" i="3"/>
  <c r="P83" i="3"/>
  <c r="P65" i="3"/>
  <c r="P73" i="3"/>
  <c r="P81" i="3"/>
  <c r="P89" i="3"/>
  <c r="P97" i="3"/>
  <c r="O67" i="3"/>
  <c r="O75" i="3"/>
  <c r="O91" i="3"/>
  <c r="O99" i="3"/>
  <c r="O63" i="3"/>
  <c r="O71" i="3"/>
  <c r="O79" i="3"/>
  <c r="O87" i="3"/>
  <c r="O95" i="3"/>
  <c r="O103" i="3"/>
  <c r="O64" i="3"/>
  <c r="O72" i="3"/>
  <c r="O80" i="3"/>
  <c r="O88" i="3"/>
  <c r="O96" i="3"/>
  <c r="O104" i="3"/>
  <c r="B78" i="4" l="1"/>
  <c r="H78" i="4" s="1"/>
  <c r="A79" i="4"/>
  <c r="A98" i="4"/>
  <c r="B97" i="4"/>
  <c r="H97" i="4" s="1"/>
  <c r="A26" i="4"/>
  <c r="B25" i="4"/>
  <c r="H25" i="4" s="1"/>
  <c r="A46" i="4"/>
  <c r="B45" i="4"/>
  <c r="H45" i="4" s="1"/>
  <c r="P101" i="3"/>
  <c r="O101" i="3"/>
  <c r="P93" i="3"/>
  <c r="O93" i="3"/>
  <c r="O105" i="3"/>
  <c r="N13" i="4" l="1"/>
  <c r="J13" i="4"/>
  <c r="P13" i="4"/>
  <c r="A99" i="4"/>
  <c r="B98" i="4"/>
  <c r="H98" i="4" s="1"/>
  <c r="B79" i="4"/>
  <c r="H79" i="4" s="1"/>
  <c r="A80" i="4"/>
  <c r="B46" i="4"/>
  <c r="H46" i="4" s="1"/>
  <c r="A47" i="4"/>
  <c r="O13" i="4" s="1"/>
  <c r="A27" i="4"/>
  <c r="B26" i="4"/>
  <c r="H26" i="4" s="1"/>
  <c r="AB26" i="2"/>
  <c r="AB33" i="2"/>
  <c r="AB32" i="2"/>
  <c r="AB31" i="2"/>
  <c r="A81" i="4" l="1"/>
  <c r="B80" i="4"/>
  <c r="H80" i="4" s="1"/>
  <c r="A100" i="4"/>
  <c r="B99" i="4"/>
  <c r="H99" i="4" s="1"/>
  <c r="A28" i="4"/>
  <c r="B27" i="4"/>
  <c r="H27" i="4" s="1"/>
  <c r="A48" i="4"/>
  <c r="B47" i="4"/>
  <c r="H47" i="4" s="1"/>
  <c r="X25" i="2"/>
  <c r="A101" i="4" l="1"/>
  <c r="B100" i="4"/>
  <c r="H100" i="4" s="1"/>
  <c r="A82" i="4"/>
  <c r="B81" i="4"/>
  <c r="H81" i="4" s="1"/>
  <c r="A49" i="4"/>
  <c r="B48" i="4"/>
  <c r="H48" i="4" s="1"/>
  <c r="A29" i="4"/>
  <c r="B28" i="4"/>
  <c r="H28" i="4" s="1"/>
  <c r="U25" i="2"/>
  <c r="Q34" i="2"/>
  <c r="Q33" i="2"/>
  <c r="Q32" i="2"/>
  <c r="Q31" i="2"/>
  <c r="N34" i="2"/>
  <c r="N33" i="2"/>
  <c r="N32" i="2"/>
  <c r="N31" i="2"/>
  <c r="I34" i="2"/>
  <c r="I33" i="2"/>
  <c r="I32" i="2"/>
  <c r="I31" i="2"/>
  <c r="D34" i="2"/>
  <c r="D33" i="2"/>
  <c r="D32" i="2"/>
  <c r="D31" i="2"/>
  <c r="A83" i="4" l="1"/>
  <c r="B82" i="4"/>
  <c r="H82" i="4" s="1"/>
  <c r="B101" i="4"/>
  <c r="H101" i="4" s="1"/>
  <c r="A102" i="4"/>
  <c r="B29" i="4"/>
  <c r="H29" i="4" s="1"/>
  <c r="A30" i="4"/>
  <c r="A50" i="4"/>
  <c r="B49" i="4"/>
  <c r="H49" i="4" s="1"/>
  <c r="D26" i="2"/>
  <c r="C26" i="2"/>
  <c r="B102" i="4" l="1"/>
  <c r="H102" i="4" s="1"/>
  <c r="A103" i="4"/>
  <c r="B83" i="4"/>
  <c r="H83" i="4" s="1"/>
  <c r="A84" i="4"/>
  <c r="B50" i="4"/>
  <c r="H50" i="4" s="1"/>
  <c r="A51" i="4"/>
  <c r="A31" i="4"/>
  <c r="B30" i="4"/>
  <c r="H30" i="4" s="1"/>
  <c r="Q28" i="2"/>
  <c r="M28" i="2"/>
  <c r="H28" i="2"/>
  <c r="D28" i="2"/>
  <c r="Q26" i="2"/>
  <c r="Q25" i="2"/>
  <c r="Q24" i="2"/>
  <c r="Q23" i="2"/>
  <c r="N25" i="2"/>
  <c r="N24" i="2"/>
  <c r="N23" i="2"/>
  <c r="I25" i="2"/>
  <c r="I24" i="2"/>
  <c r="I23" i="2"/>
  <c r="B51" i="4" l="1"/>
  <c r="H51" i="4" s="1"/>
  <c r="K13" i="4"/>
  <c r="A52" i="4"/>
  <c r="B84" i="4"/>
  <c r="H84" i="4" s="1"/>
  <c r="A85" i="4"/>
  <c r="B103" i="4"/>
  <c r="H103" i="4" s="1"/>
  <c r="A104" i="4"/>
  <c r="A32" i="4"/>
  <c r="I13" i="4" s="1"/>
  <c r="B31" i="4"/>
  <c r="H31" i="4" s="1"/>
  <c r="D25" i="2"/>
  <c r="D24" i="2"/>
  <c r="D23" i="2"/>
  <c r="B52" i="4" l="1"/>
  <c r="H52" i="4" s="1"/>
  <c r="A53" i="4"/>
  <c r="A105" i="4"/>
  <c r="B104" i="4"/>
  <c r="H104" i="4" s="1"/>
  <c r="B85" i="4"/>
  <c r="H85" i="4" s="1"/>
  <c r="A86" i="4"/>
  <c r="A33" i="4"/>
  <c r="B32" i="4"/>
  <c r="H32" i="4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2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4" i="4" l="1"/>
  <c r="B53" i="4"/>
  <c r="H53" i="4" s="1"/>
  <c r="B86" i="4"/>
  <c r="H86" i="4" s="1"/>
  <c r="A87" i="4"/>
  <c r="A106" i="4"/>
  <c r="B105" i="4"/>
  <c r="H105" i="4" s="1"/>
  <c r="B33" i="4"/>
  <c r="H33" i="4" s="1"/>
  <c r="A34" i="4"/>
  <c r="A55" i="4" l="1"/>
  <c r="B54" i="4"/>
  <c r="H54" i="4" s="1"/>
  <c r="A107" i="4"/>
  <c r="B106" i="4"/>
  <c r="H106" i="4" s="1"/>
  <c r="B87" i="4"/>
  <c r="H87" i="4" s="1"/>
  <c r="A88" i="4"/>
  <c r="A35" i="4"/>
  <c r="B34" i="4"/>
  <c r="H34" i="4" s="1"/>
  <c r="A56" i="4" l="1"/>
  <c r="B55" i="4"/>
  <c r="H55" i="4" s="1"/>
  <c r="A89" i="4"/>
  <c r="B88" i="4"/>
  <c r="H88" i="4" s="1"/>
  <c r="A108" i="4"/>
  <c r="B107" i="4"/>
  <c r="H107" i="4" s="1"/>
  <c r="A36" i="4"/>
  <c r="B35" i="4"/>
  <c r="H35" i="4" s="1"/>
  <c r="F13" i="4" l="1"/>
  <c r="E13" i="4"/>
  <c r="A57" i="4"/>
  <c r="B56" i="4"/>
  <c r="H56" i="4" s="1"/>
  <c r="A109" i="4"/>
  <c r="B108" i="4"/>
  <c r="H108" i="4" s="1"/>
  <c r="A90" i="4"/>
  <c r="B89" i="4"/>
  <c r="H89" i="4" s="1"/>
  <c r="A37" i="4"/>
  <c r="B36" i="4"/>
  <c r="H36" i="4" s="1"/>
  <c r="A58" i="4" l="1"/>
  <c r="B57" i="4"/>
  <c r="H57" i="4" s="1"/>
  <c r="B109" i="4"/>
  <c r="H109" i="4" s="1"/>
  <c r="A110" i="4"/>
  <c r="A91" i="4"/>
  <c r="B91" i="4" s="1"/>
  <c r="H91" i="4" s="1"/>
  <c r="B90" i="4"/>
  <c r="H90" i="4" s="1"/>
  <c r="B37" i="4"/>
  <c r="H37" i="4" s="1"/>
  <c r="A38" i="4"/>
  <c r="B38" i="4" s="1"/>
  <c r="H38" i="4" s="1"/>
  <c r="A59" i="4" l="1"/>
  <c r="B58" i="4"/>
  <c r="H58" i="4" s="1"/>
  <c r="B110" i="4"/>
  <c r="H110" i="4" s="1"/>
  <c r="A111" i="4"/>
  <c r="A60" i="4" l="1"/>
  <c r="B59" i="4"/>
  <c r="H59" i="4" s="1"/>
  <c r="B111" i="4"/>
  <c r="H111" i="4" s="1"/>
  <c r="A112" i="4"/>
  <c r="A61" i="4" l="1"/>
  <c r="B60" i="4"/>
  <c r="H60" i="4" s="1"/>
  <c r="A113" i="4"/>
  <c r="B112" i="4"/>
  <c r="H112" i="4" s="1"/>
  <c r="A62" i="4" l="1"/>
  <c r="B61" i="4"/>
  <c r="H61" i="4" s="1"/>
  <c r="A114" i="4"/>
  <c r="B113" i="4"/>
  <c r="H113" i="4" s="1"/>
  <c r="A63" i="4" l="1"/>
  <c r="B62" i="4"/>
  <c r="H62" i="4" s="1"/>
  <c r="A115" i="4"/>
  <c r="B114" i="4"/>
  <c r="H114" i="4" s="1"/>
  <c r="A64" i="4" l="1"/>
  <c r="B64" i="4" s="1"/>
  <c r="H64" i="4" s="1"/>
  <c r="B63" i="4"/>
  <c r="H63" i="4" s="1"/>
  <c r="A116" i="4"/>
  <c r="B115" i="4"/>
  <c r="H115" i="4" s="1"/>
  <c r="A117" i="4" l="1"/>
  <c r="B117" i="4" s="1"/>
  <c r="H117" i="4" s="1"/>
  <c r="B116" i="4"/>
  <c r="H116" i="4" s="1"/>
</calcChain>
</file>

<file path=xl/sharedStrings.xml><?xml version="1.0" encoding="utf-8"?>
<sst xmlns="http://schemas.openxmlformats.org/spreadsheetml/2006/main" count="212" uniqueCount="121">
  <si>
    <t>SPP</t>
  </si>
  <si>
    <t>SPB</t>
  </si>
  <si>
    <t>Rate (MSPS)</t>
  </si>
  <si>
    <t>Delay Min</t>
  </si>
  <si>
    <t>Delay Max</t>
  </si>
  <si>
    <t>Delay step</t>
  </si>
  <si>
    <t>time in usec unless specified</t>
  </si>
  <si>
    <t xml:space="preserve">Duration </t>
  </si>
  <si>
    <t>dc-offset-delay</t>
  </si>
  <si>
    <t>Ettus Setup</t>
  </si>
  <si>
    <t>init-delay</t>
  </si>
  <si>
    <t>pdt</t>
  </si>
  <si>
    <t>CSG USRP2</t>
  </si>
  <si>
    <t>RX band (MHz)</t>
  </si>
  <si>
    <t>Tx Band (MHz)</t>
  </si>
  <si>
    <t>allow late burst</t>
  </si>
  <si>
    <t>yes</t>
  </si>
  <si>
    <t>Time</t>
  </si>
  <si>
    <t>Notes</t>
  </si>
  <si>
    <t>Only 1000 iteration</t>
  </si>
  <si>
    <t>PDT set to noise</t>
  </si>
  <si>
    <t>Orginal code does not look at incoming data, except during calibration</t>
  </si>
  <si>
    <t>iteration</t>
  </si>
  <si>
    <t>NO Kernal Adjustments Yet</t>
  </si>
  <si>
    <t>Avegae</t>
  </si>
  <si>
    <t xml:space="preserve"> </t>
  </si>
  <si>
    <t>Modified code</t>
  </si>
  <si>
    <t>level</t>
  </si>
  <si>
    <t>V3 code</t>
  </si>
  <si>
    <t>calib delay</t>
  </si>
  <si>
    <t>pause delay</t>
  </si>
  <si>
    <t>"simulated delay"</t>
  </si>
  <si>
    <t>skip iterattions</t>
  </si>
  <si>
    <t>NO</t>
  </si>
  <si>
    <t>Artifically added</t>
  </si>
  <si>
    <t>ettus report</t>
  </si>
  <si>
    <t>oscope avg</t>
  </si>
  <si>
    <t>oscope max</t>
  </si>
  <si>
    <t>Runs</t>
  </si>
  <si>
    <t>packet time (usec)</t>
  </si>
  <si>
    <t>BER</t>
  </si>
  <si>
    <t>kernal changes 1</t>
  </si>
  <si>
    <t>kernal changes2</t>
  </si>
  <si>
    <t>FPGA</t>
  </si>
  <si>
    <t>B210</t>
  </si>
  <si>
    <t>FP3</t>
  </si>
  <si>
    <t>Macarage1</t>
  </si>
  <si>
    <t>Autolocus</t>
  </si>
  <si>
    <t>USB2.0</t>
  </si>
  <si>
    <t>GNU Radio</t>
  </si>
  <si>
    <t>chalkboard</t>
  </si>
  <si>
    <t>Redhawk</t>
  </si>
  <si>
    <t>Two Components, 
No message passage</t>
  </si>
  <si>
    <t>Two Components, 
message passage</t>
  </si>
  <si>
    <t>Statistics written to: latency-stats.id_B210_rate_1000000-spb_1024-spp_20441389995370.txt</t>
  </si>
  <si>
    <t xml:space="preserve">--spb=1024 rate=4e6 --iterations=1000 --delay-min=400e-6 --delay-max=8800e-6 --delay-step=200e-6 --duration=1000e-6 --time-mul=1e6 --rx-band 2e6 --tx-band 2e6 --allow-late --skip-iterations 0 --level .005 --pdt .005 --stats-file-suffix 1389995655 </t>
  </si>
  <si>
    <t>Redhawk, Centos V6,Ambose, USB2.0, 2 component with message passing</t>
  </si>
  <si>
    <t>STD</t>
  </si>
  <si>
    <t>AVERAGE</t>
  </si>
  <si>
    <t>Redhawk, Centos V6,Ambose, USB2.0, 2 component with no message passing</t>
  </si>
  <si>
    <t>delta streaming vs not</t>
  </si>
  <si>
    <t>Err</t>
  </si>
  <si>
    <t>Statistics written to: latency-stats.id_B210_rate_1000000-spb_1024-spp_20441389998808.txt</t>
  </si>
  <si>
    <t xml:space="preserve">--spb=1024 rate=4e6 --iterations=1000 --delay-min=400e-6 --delay-max=8800e-6 --delay-step=200e-6 --duration=1000e-6 --time-mul=1e6 --rx-band 2e6 --tx-band 2e6 --allow-late --skip-iterations 0 --level .005 --pdt .005 --stats-file-suffix 1389999092 </t>
  </si>
  <si>
    <t>Average</t>
  </si>
  <si>
    <t>Massaged</t>
  </si>
  <si>
    <t>Error</t>
  </si>
  <si>
    <t>11.4usec</t>
  </si>
  <si>
    <t>Latency between RH and RH streaming = 600usec +/- 200 usec</t>
  </si>
  <si>
    <t>Max Delay RH no streaming =5600usec +/-200usec</t>
  </si>
  <si>
    <t>Max Delay RH with streaming = 6200 usec +/- 200usec</t>
  </si>
  <si>
    <t>8600 1</t>
  </si>
  <si>
    <t>9000 1</t>
  </si>
  <si>
    <t>min</t>
  </si>
  <si>
    <t>GNURadio Centos V6,Ambose, USB2.0,standalone latency test</t>
  </si>
  <si>
    <t>8.2usec</t>
  </si>
  <si>
    <t>8800 0.998</t>
  </si>
  <si>
    <t>Latency between RH and GNU radio = 100 usec +/- 200 usec</t>
  </si>
  <si>
    <t>Max Delay GNU radio 5300usec +/-200usec</t>
  </si>
  <si>
    <t>RH standalone test</t>
  </si>
  <si>
    <t>streaming block size = 2048, 32 bit,IQ</t>
  </si>
  <si>
    <t>Bytes/sec</t>
  </si>
  <si>
    <t xml:space="preserve">streaming bytes/sec </t>
  </si>
  <si>
    <t>16.425ms +/-245us, 2^18 uint</t>
  </si>
  <si>
    <t>USB 3.0</t>
  </si>
  <si>
    <t>GigabitE</t>
  </si>
  <si>
    <t>USRP2</t>
  </si>
  <si>
    <t>HTG</t>
  </si>
  <si>
    <t>TIME</t>
  </si>
  <si>
    <t>Time (ns)</t>
  </si>
  <si>
    <t>Operating System</t>
  </si>
  <si>
    <t>Operating Enviorment</t>
  </si>
  <si>
    <t>Comm to Host</t>
  </si>
  <si>
    <t>Machine</t>
  </si>
  <si>
    <t>Board</t>
  </si>
  <si>
    <t xml:space="preserve">Windows </t>
  </si>
  <si>
    <t>Fedora</t>
  </si>
  <si>
    <t>Fedora VM</t>
  </si>
  <si>
    <t>Design Notes</t>
  </si>
  <si>
    <t>Singe RH component</t>
  </si>
  <si>
    <t>VM Centos V6</t>
  </si>
  <si>
    <t>with Corba</t>
  </si>
  <si>
    <t>Measurements</t>
  </si>
  <si>
    <t>Oscope Jitter (usec)</t>
  </si>
  <si>
    <t>Orginal CSG</t>
  </si>
  <si>
    <t>With Oscope 
Measurements</t>
  </si>
  <si>
    <t>Derived Jitter(usec)</t>
  </si>
  <si>
    <t>Latency Measurent error</t>
  </si>
  <si>
    <t>200usec</t>
  </si>
  <si>
    <t>Measurements Massaged</t>
  </si>
  <si>
    <t>12.2usec</t>
  </si>
  <si>
    <t>Jitter</t>
  </si>
  <si>
    <t>USRP2, Gigabit Ethernet</t>
  </si>
  <si>
    <t>B210, USB 3.0, FP3</t>
  </si>
  <si>
    <t>B210, USB 2.0, GNU Centos</t>
  </si>
  <si>
    <t>B210, USB 2.0, GNU within Redhawk, Centos</t>
  </si>
  <si>
    <t>B210, USB 2.0, GNU within Redhawk with message passing, Centos</t>
  </si>
  <si>
    <t>Device</t>
  </si>
  <si>
    <t>std (usec)</t>
  </si>
  <si>
    <t>std (nsec)</t>
  </si>
  <si>
    <t>Latency (@90%)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</si>
</sst>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E+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</a:t>
            </a:r>
            <a:r>
              <a:rPr lang="en-US" baseline="0"/>
              <a:t> of meeting </a:t>
            </a:r>
            <a:r>
              <a:rPr lang="en-US"/>
              <a:t>latency requirements</a:t>
            </a:r>
          </a:p>
          <a:p>
            <a:pPr>
              <a:defRPr/>
            </a:pPr>
            <a:r>
              <a:rPr lang="en-US" baseline="0"/>
              <a:t>for GNU Radio and FPGA </a:t>
            </a:r>
            <a:endParaRPr lang="en-US"/>
          </a:p>
        </c:rich>
      </c:tx>
      <c:layout>
        <c:manualLayout>
          <c:xMode val="edge"/>
          <c:yMode val="edge"/>
          <c:x val="0.18590822016937619"/>
          <c:y val="1.889378734707608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'LLNL GNU Radio'</c:v>
          </c:tx>
          <c:xVal>
            <c:numRef>
              <c:f>'USRP and FPGA'!$B$23:$B$26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'USRP and FPGA'!$D$31:$D$34</c:f>
              <c:numCache>
                <c:formatCode>0.0E+00</c:formatCode>
                <c:ptCount val="4"/>
                <c:pt idx="0">
                  <c:v>0.91300000000000003</c:v>
                </c:pt>
                <c:pt idx="1">
                  <c:v>0.53954545454545455</c:v>
                </c:pt>
                <c:pt idx="2">
                  <c:v>4.8454545454545528E-2</c:v>
                </c:pt>
                <c:pt idx="3">
                  <c:v>5.000000000032756E-6</c:v>
                </c:pt>
              </c:numCache>
            </c:numRef>
          </c:yVal>
          <c:smooth val="0"/>
        </c:ser>
        <c:ser>
          <c:idx val="2"/>
          <c:order val="1"/>
          <c:tx>
            <c:v>Vendor GNU Radio Results</c:v>
          </c:tx>
          <c:xVal>
            <c:numRef>
              <c:f>'USRP and FPGA'!$B$23:$B$26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'USRP and FPGA'!$N$31:$N$34</c:f>
              <c:numCache>
                <c:formatCode>0.0E+00</c:formatCode>
                <c:ptCount val="4"/>
                <c:pt idx="0">
                  <c:v>0.98058333333333336</c:v>
                </c:pt>
                <c:pt idx="1">
                  <c:v>0.42527272727272714</c:v>
                </c:pt>
                <c:pt idx="2">
                  <c:v>6.3636363636365711E-4</c:v>
                </c:pt>
                <c:pt idx="3">
                  <c:v>1.0000000000287557E-6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'USRP and FPGA'!$AB$3</c:f>
              <c:strCache>
                <c:ptCount val="1"/>
                <c:pt idx="0">
                  <c:v>FPGA</c:v>
                </c:pt>
              </c:strCache>
            </c:strRef>
          </c:tx>
          <c:xVal>
            <c:numRef>
              <c:f>'USRP and FPGA'!$AA$24:$AA$26</c:f>
              <c:numCache>
                <c:formatCode>General</c:formatCode>
                <c:ptCount val="3"/>
                <c:pt idx="0">
                  <c:v>0.2</c:v>
                </c:pt>
                <c:pt idx="1">
                  <c:v>0.25</c:v>
                </c:pt>
                <c:pt idx="2">
                  <c:v>0.28999999999999998</c:v>
                </c:pt>
              </c:numCache>
            </c:numRef>
          </c:xVal>
          <c:yVal>
            <c:numRef>
              <c:f>'USRP and FPGA'!$AB$31:$AB$33</c:f>
              <c:numCache>
                <c:formatCode>0.0E+00</c:formatCode>
                <c:ptCount val="3"/>
                <c:pt idx="0">
                  <c:v>0.99</c:v>
                </c:pt>
                <c:pt idx="1">
                  <c:v>0.5</c:v>
                </c:pt>
                <c:pt idx="2">
                  <c:v>9.9999999947364415E-8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0736"/>
        <c:axId val="121702656"/>
      </c:scatterChart>
      <c:valAx>
        <c:axId val="1217007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Latency (m</a:t>
                </a:r>
                <a:r>
                  <a:rPr lang="en-US" baseline="0"/>
                  <a:t>icro </a:t>
                </a:r>
                <a:r>
                  <a:rPr lang="en-US"/>
                  <a:t>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121702656"/>
        <c:crossesAt val="1"/>
        <c:crossBetween val="midCat"/>
      </c:valAx>
      <c:valAx>
        <c:axId val="1217026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Failure</a:t>
                </a:r>
                <a:endParaRPr lang="en-US"/>
              </a:p>
            </c:rich>
          </c:tx>
          <c:layout/>
          <c:overlay val="0"/>
        </c:title>
        <c:numFmt formatCode="0.0E+00" sourceLinked="1"/>
        <c:majorTickMark val="none"/>
        <c:minorTickMark val="none"/>
        <c:tickLblPos val="low"/>
        <c:crossAx val="121700736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Minimum Achievable Latency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'Measurements jan 14'!$E$121</c:f>
              <c:strCache>
                <c:ptCount val="1"/>
                <c:pt idx="0">
                  <c:v>Latency (@90%)</c:v>
                </c:pt>
              </c:strCache>
            </c:strRef>
          </c:tx>
          <c:invertIfNegative val="0"/>
          <c:cat>
            <c:strRef>
              <c:f>'Measurements jan 14'!$A$122:$A$127</c:f>
              <c:strCache>
                <c:ptCount val="6"/>
                <c:pt idx="0">
                  <c:v>FPGA</c:v>
                </c:pt>
                <c:pt idx="1">
                  <c:v>USRP2, Gigabit Ethernet</c:v>
                </c:pt>
                <c:pt idx="2">
                  <c:v>B210, USB 3.0, FP3</c:v>
                </c:pt>
                <c:pt idx="3">
                  <c:v>B210, USB 2.0, GNU Centos</c:v>
                </c:pt>
                <c:pt idx="4">
                  <c:v>B210, USB 2.0, GNU within Redhawk, Centos</c:v>
                </c:pt>
                <c:pt idx="5">
                  <c:v>B210, USB 2.0, GNU within Redhawk with message passing, Centos</c:v>
                </c:pt>
              </c:strCache>
            </c:strRef>
          </c:cat>
          <c:val>
            <c:numRef>
              <c:f>'Measurements jan 14'!$E$122:$E$127</c:f>
              <c:numCache>
                <c:formatCode>General</c:formatCode>
                <c:ptCount val="6"/>
                <c:pt idx="0">
                  <c:v>290</c:v>
                </c:pt>
                <c:pt idx="1">
                  <c:v>700000</c:v>
                </c:pt>
                <c:pt idx="2">
                  <c:v>2300000</c:v>
                </c:pt>
                <c:pt idx="3">
                  <c:v>4800000</c:v>
                </c:pt>
                <c:pt idx="4">
                  <c:v>5000000</c:v>
                </c:pt>
                <c:pt idx="5">
                  <c:v>5600000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37856"/>
        <c:axId val="127739392"/>
      </c:barChart>
      <c:catAx>
        <c:axId val="1277378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 sz="2400"/>
            </a:pPr>
            <a:endParaRPr lang="en-US"/>
          </a:p>
        </c:txPr>
        <c:crossAx val="127739392"/>
        <c:crosses val="autoZero"/>
        <c:auto val="1"/>
        <c:lblAlgn val="ctr"/>
        <c:lblOffset val="100"/>
        <c:noMultiLvlLbl val="0"/>
      </c:catAx>
      <c:valAx>
        <c:axId val="1277393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(ns)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773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128</c:v>
          </c:tx>
          <c:marker>
            <c:symbol val="none"/>
          </c:marker>
          <c:xVal>
            <c:numRef>
              <c:f>'USRP and FPGA'!$B$23:$B$26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'USRP and FPGA'!$D$23:$D$26</c:f>
              <c:numCache>
                <c:formatCode>0.00</c:formatCode>
                <c:ptCount val="4"/>
                <c:pt idx="0">
                  <c:v>8.6999999999999994E-2</c:v>
                </c:pt>
                <c:pt idx="1">
                  <c:v>0.46045454545454539</c:v>
                </c:pt>
                <c:pt idx="2">
                  <c:v>0.95154545454545447</c:v>
                </c:pt>
                <c:pt idx="3" formatCode="0.000000">
                  <c:v>0.99999499999999997</c:v>
                </c:pt>
              </c:numCache>
            </c:numRef>
          </c:yVal>
          <c:smooth val="1"/>
        </c:ser>
        <c:ser>
          <c:idx val="1"/>
          <c:order val="1"/>
          <c:tx>
            <c:v>64</c:v>
          </c:tx>
          <c:marker>
            <c:symbol val="none"/>
          </c:marker>
          <c:xVal>
            <c:numRef>
              <c:f>'USRP and FPGA'!$B$23:$B$26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'USRP and FPGA'!$I$23:$I$26</c:f>
              <c:numCache>
                <c:formatCode>0.00</c:formatCode>
                <c:ptCount val="4"/>
                <c:pt idx="0">
                  <c:v>2.8400000000000002E-2</c:v>
                </c:pt>
                <c:pt idx="1">
                  <c:v>0.53210000000000002</c:v>
                </c:pt>
                <c:pt idx="2">
                  <c:v>0.99250000000000005</c:v>
                </c:pt>
                <c:pt idx="3">
                  <c:v>0.99999899999999997</c:v>
                </c:pt>
              </c:numCache>
            </c:numRef>
          </c:yVal>
          <c:smooth val="1"/>
        </c:ser>
        <c:ser>
          <c:idx val="2"/>
          <c:order val="2"/>
          <c:tx>
            <c:v>4</c:v>
          </c:tx>
          <c:marker>
            <c:symbol val="none"/>
          </c:marker>
          <c:xVal>
            <c:numRef>
              <c:f>'USRP and FPGA'!$B$23:$B$26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'USRP and FPGA'!$N$23:$N$26</c:f>
              <c:numCache>
                <c:formatCode>0.000</c:formatCode>
                <c:ptCount val="4"/>
                <c:pt idx="0">
                  <c:v>1.9416666666666669E-2</c:v>
                </c:pt>
                <c:pt idx="1">
                  <c:v>0.57472727272727286</c:v>
                </c:pt>
                <c:pt idx="2">
                  <c:v>0.99936363636363634</c:v>
                </c:pt>
                <c:pt idx="3" formatCode="0.00">
                  <c:v>0.99999899999999997</c:v>
                </c:pt>
              </c:numCache>
            </c:numRef>
          </c:yVal>
          <c:smooth val="1"/>
        </c:ser>
        <c:ser>
          <c:idx val="3"/>
          <c:order val="3"/>
          <c:tx>
            <c:v>256</c:v>
          </c:tx>
          <c:marker>
            <c:symbol val="none"/>
          </c:marker>
          <c:xVal>
            <c:numRef>
              <c:f>'USRP and FPGA'!$B$23:$B$26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'USRP and FPGA'!$Q$23:$Q$26</c:f>
              <c:numCache>
                <c:formatCode>General</c:formatCode>
                <c:ptCount val="4"/>
                <c:pt idx="0">
                  <c:v>4.1000000000000012E-3</c:v>
                </c:pt>
                <c:pt idx="1">
                  <c:v>0.17750000000000002</c:v>
                </c:pt>
                <c:pt idx="2">
                  <c:v>0.73950000000000005</c:v>
                </c:pt>
                <c:pt idx="3">
                  <c:v>0.99944444444444458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752"/>
        <c:axId val="121740288"/>
      </c:scatterChart>
      <c:valAx>
        <c:axId val="121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40288"/>
        <c:crosses val="autoZero"/>
        <c:crossBetween val="midCat"/>
      </c:valAx>
      <c:valAx>
        <c:axId val="121740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73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RH Streaming 2 Components</c:v>
          </c:tx>
          <c:xVal>
            <c:numRef>
              <c:f>'B210, Centos'!$B$10:$B$53</c:f>
              <c:numCache>
                <c:formatCode>General</c:formatCode>
                <c:ptCount val="4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  <c:pt idx="34">
                  <c:v>7200</c:v>
                </c:pt>
                <c:pt idx="35">
                  <c:v>7400</c:v>
                </c:pt>
                <c:pt idx="36">
                  <c:v>7600</c:v>
                </c:pt>
                <c:pt idx="37">
                  <c:v>7800</c:v>
                </c:pt>
                <c:pt idx="38">
                  <c:v>8000</c:v>
                </c:pt>
                <c:pt idx="39">
                  <c:v>8200</c:v>
                </c:pt>
                <c:pt idx="40">
                  <c:v>8400</c:v>
                </c:pt>
                <c:pt idx="41">
                  <c:v>8600</c:v>
                </c:pt>
                <c:pt idx="42">
                  <c:v>8800</c:v>
                </c:pt>
                <c:pt idx="43">
                  <c:v>9000</c:v>
                </c:pt>
              </c:numCache>
            </c:numRef>
          </c:xVal>
          <c:yVal>
            <c:numRef>
              <c:f>'B210, Centos'!$P$10:$P$53</c:f>
              <c:numCache>
                <c:formatCode>General</c:formatCode>
                <c:ptCount val="44"/>
                <c:pt idx="0">
                  <c:v>0.99775000000000003</c:v>
                </c:pt>
                <c:pt idx="1">
                  <c:v>0.99962499999999999</c:v>
                </c:pt>
                <c:pt idx="2">
                  <c:v>1</c:v>
                </c:pt>
                <c:pt idx="3">
                  <c:v>0.99950000000000006</c:v>
                </c:pt>
                <c:pt idx="4">
                  <c:v>1</c:v>
                </c:pt>
                <c:pt idx="5">
                  <c:v>0.99987499999999996</c:v>
                </c:pt>
                <c:pt idx="6">
                  <c:v>0.99462499999999998</c:v>
                </c:pt>
                <c:pt idx="7">
                  <c:v>0.98024999999999995</c:v>
                </c:pt>
                <c:pt idx="8">
                  <c:v>0.99162499999999998</c:v>
                </c:pt>
                <c:pt idx="9">
                  <c:v>0.99937500000000001</c:v>
                </c:pt>
                <c:pt idx="10">
                  <c:v>0.99350000000000005</c:v>
                </c:pt>
                <c:pt idx="11">
                  <c:v>0.94937499999999997</c:v>
                </c:pt>
                <c:pt idx="12">
                  <c:v>0.84787500000000005</c:v>
                </c:pt>
                <c:pt idx="13">
                  <c:v>0.70837499999999998</c:v>
                </c:pt>
                <c:pt idx="14">
                  <c:v>0.89987499999999998</c:v>
                </c:pt>
                <c:pt idx="15">
                  <c:v>0.73950000000000005</c:v>
                </c:pt>
                <c:pt idx="16">
                  <c:v>0.52912500000000007</c:v>
                </c:pt>
                <c:pt idx="17">
                  <c:v>0.33324999999999982</c:v>
                </c:pt>
                <c:pt idx="18">
                  <c:v>0.29712500000000008</c:v>
                </c:pt>
                <c:pt idx="19">
                  <c:v>0.46287499999999993</c:v>
                </c:pt>
                <c:pt idx="20">
                  <c:v>0.27274999999999994</c:v>
                </c:pt>
                <c:pt idx="21">
                  <c:v>0.1097499999999999</c:v>
                </c:pt>
                <c:pt idx="22">
                  <c:v>1.4999999999999902E-2</c:v>
                </c:pt>
                <c:pt idx="23">
                  <c:v>3.9749999999999952E-2</c:v>
                </c:pt>
                <c:pt idx="24">
                  <c:v>6.2374999999999847E-2</c:v>
                </c:pt>
                <c:pt idx="25">
                  <c:v>4.250000000000087E-3</c:v>
                </c:pt>
                <c:pt idx="26">
                  <c:v>1.2500000000000844E-3</c:v>
                </c:pt>
                <c:pt idx="27">
                  <c:v>2.4999999999997247E-4</c:v>
                </c:pt>
                <c:pt idx="28">
                  <c:v>7.5000000000002842E-4</c:v>
                </c:pt>
                <c:pt idx="29">
                  <c:v>1.2499999999998623E-3</c:v>
                </c:pt>
                <c:pt idx="30">
                  <c:v>2.4999999999997247E-4</c:v>
                </c:pt>
                <c:pt idx="31">
                  <c:v>1.2500000000004174E-4</c:v>
                </c:pt>
                <c:pt idx="32">
                  <c:v>1.2500000000004174E-4</c:v>
                </c:pt>
                <c:pt idx="33">
                  <c:v>3.7500000000001421E-4</c:v>
                </c:pt>
                <c:pt idx="34">
                  <c:v>1.2500000000004174E-4</c:v>
                </c:pt>
                <c:pt idx="35">
                  <c:v>6.2499999999998668E-4</c:v>
                </c:pt>
                <c:pt idx="36">
                  <c:v>2.4999999999997247E-4</c:v>
                </c:pt>
                <c:pt idx="37">
                  <c:v>1.2499999999993072E-4</c:v>
                </c:pt>
                <c:pt idx="38">
                  <c:v>4.9999999999994493E-4</c:v>
                </c:pt>
                <c:pt idx="39">
                  <c:v>4.9999999999994493E-4</c:v>
                </c:pt>
                <c:pt idx="40">
                  <c:v>2.4999999999997247E-4</c:v>
                </c:pt>
                <c:pt idx="41">
                  <c:v>4.9999999999994493E-4</c:v>
                </c:pt>
                <c:pt idx="42">
                  <c:v>2.4999999999997247E-4</c:v>
                </c:pt>
                <c:pt idx="43">
                  <c:v>3.7500000000001421E-4</c:v>
                </c:pt>
              </c:numCache>
            </c:numRef>
          </c:yVal>
          <c:smooth val="1"/>
        </c:ser>
        <c:ser>
          <c:idx val="1"/>
          <c:order val="1"/>
          <c:tx>
            <c:v>RH Streaming</c:v>
          </c:tx>
          <c:xVal>
            <c:numRef>
              <c:f>'B210, Centos'!$B$61:$B$104</c:f>
              <c:numCache>
                <c:formatCode>General</c:formatCode>
                <c:ptCount val="4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  <c:pt idx="34">
                  <c:v>7200</c:v>
                </c:pt>
                <c:pt idx="35">
                  <c:v>7400</c:v>
                </c:pt>
                <c:pt idx="36">
                  <c:v>7600</c:v>
                </c:pt>
                <c:pt idx="37">
                  <c:v>7800</c:v>
                </c:pt>
                <c:pt idx="38">
                  <c:v>8000</c:v>
                </c:pt>
                <c:pt idx="39">
                  <c:v>8200</c:v>
                </c:pt>
                <c:pt idx="40">
                  <c:v>8400</c:v>
                </c:pt>
                <c:pt idx="41">
                  <c:v>8600</c:v>
                </c:pt>
                <c:pt idx="42">
                  <c:v>8800</c:v>
                </c:pt>
                <c:pt idx="43">
                  <c:v>9000</c:v>
                </c:pt>
              </c:numCache>
            </c:numRef>
          </c:xVal>
          <c:yVal>
            <c:numRef>
              <c:f>'B210, Centos'!$P$61:$P$104</c:f>
              <c:numCache>
                <c:formatCode>General</c:formatCode>
                <c:ptCount val="44"/>
                <c:pt idx="0">
                  <c:v>0.998</c:v>
                </c:pt>
                <c:pt idx="1">
                  <c:v>0.99937500000000001</c:v>
                </c:pt>
                <c:pt idx="2">
                  <c:v>0.99862499999999998</c:v>
                </c:pt>
                <c:pt idx="3">
                  <c:v>0.99962499999999999</c:v>
                </c:pt>
                <c:pt idx="4">
                  <c:v>1</c:v>
                </c:pt>
                <c:pt idx="5">
                  <c:v>0.99950000000000006</c:v>
                </c:pt>
                <c:pt idx="6">
                  <c:v>0.97262499999999996</c:v>
                </c:pt>
                <c:pt idx="7">
                  <c:v>0.92812499999999998</c:v>
                </c:pt>
                <c:pt idx="8">
                  <c:v>0.97737499999999999</c:v>
                </c:pt>
                <c:pt idx="9">
                  <c:v>0.99875000000000003</c:v>
                </c:pt>
                <c:pt idx="10">
                  <c:v>0.99212500000000003</c:v>
                </c:pt>
                <c:pt idx="11">
                  <c:v>0.94362500000000005</c:v>
                </c:pt>
                <c:pt idx="12">
                  <c:v>0.84337499999999999</c:v>
                </c:pt>
                <c:pt idx="13">
                  <c:v>0.70799999999999996</c:v>
                </c:pt>
                <c:pt idx="14">
                  <c:v>0.89112499999999994</c:v>
                </c:pt>
                <c:pt idx="15">
                  <c:v>0.73812500000000003</c:v>
                </c:pt>
                <c:pt idx="16">
                  <c:v>0.53862499999999991</c:v>
                </c:pt>
                <c:pt idx="17">
                  <c:v>0.33662500000000006</c:v>
                </c:pt>
                <c:pt idx="18">
                  <c:v>0.30774999999999997</c:v>
                </c:pt>
                <c:pt idx="19">
                  <c:v>0.46349999999999991</c:v>
                </c:pt>
                <c:pt idx="20">
                  <c:v>0.2816249999999999</c:v>
                </c:pt>
                <c:pt idx="21">
                  <c:v>0.11150000000000015</c:v>
                </c:pt>
                <c:pt idx="22">
                  <c:v>2.0750000000000046E-2</c:v>
                </c:pt>
                <c:pt idx="23">
                  <c:v>4.3124999999999969E-2</c:v>
                </c:pt>
                <c:pt idx="24">
                  <c:v>6.7875000000000019E-2</c:v>
                </c:pt>
                <c:pt idx="25">
                  <c:v>5.1249999999998241E-3</c:v>
                </c:pt>
                <c:pt idx="26">
                  <c:v>1.2500000000004174E-4</c:v>
                </c:pt>
                <c:pt idx="27">
                  <c:v>1.2500000000004174E-4</c:v>
                </c:pt>
                <c:pt idx="28">
                  <c:v>5.0000000000005596E-4</c:v>
                </c:pt>
                <c:pt idx="29">
                  <c:v>3.7500000000001421E-4</c:v>
                </c:pt>
                <c:pt idx="30">
                  <c:v>3.7500000000001421E-4</c:v>
                </c:pt>
                <c:pt idx="31">
                  <c:v>1.2499999999993072E-4</c:v>
                </c:pt>
                <c:pt idx="32">
                  <c:v>3.7500000000001421E-4</c:v>
                </c:pt>
                <c:pt idx="33">
                  <c:v>6.2499999999998668E-4</c:v>
                </c:pt>
                <c:pt idx="34">
                  <c:v>1.2499999999993072E-4</c:v>
                </c:pt>
                <c:pt idx="35">
                  <c:v>3.7500000000001421E-4</c:v>
                </c:pt>
                <c:pt idx="36">
                  <c:v>6.2499999999998668E-4</c:v>
                </c:pt>
                <c:pt idx="37">
                  <c:v>2.4999999999997247E-4</c:v>
                </c:pt>
                <c:pt idx="38">
                  <c:v>4.9999999999994493E-4</c:v>
                </c:pt>
                <c:pt idx="39">
                  <c:v>2.4999999999997247E-4</c:v>
                </c:pt>
                <c:pt idx="40">
                  <c:v>2.4999999999997247E-4</c:v>
                </c:pt>
                <c:pt idx="41">
                  <c:v>3.7500000000001421E-4</c:v>
                </c:pt>
                <c:pt idx="42">
                  <c:v>1.2499999999993072E-4</c:v>
                </c:pt>
                <c:pt idx="43">
                  <c:v>1.2499999999993072E-4</c:v>
                </c:pt>
              </c:numCache>
            </c:numRef>
          </c:yVal>
          <c:smooth val="1"/>
        </c:ser>
        <c:ser>
          <c:idx val="2"/>
          <c:order val="2"/>
          <c:tx>
            <c:v>USRP</c:v>
          </c:tx>
          <c:xVal>
            <c:numRef>
              <c:f>USRP!$A$27:$A$41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USRP!$N$27:$N$41</c:f>
              <c:numCache>
                <c:formatCode>0.00E+00</c:formatCode>
                <c:ptCount val="15"/>
                <c:pt idx="0">
                  <c:v>1.0000100000000001</c:v>
                </c:pt>
                <c:pt idx="1">
                  <c:v>0.22789888888888882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5.6555555555564243E-4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4.5444444444446954E-4</c:v>
                </c:pt>
                <c:pt idx="14">
                  <c:v>1.0000000000000001E-5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'USRP and FPGA'!$AB$3</c:f>
              <c:strCache>
                <c:ptCount val="1"/>
                <c:pt idx="0">
                  <c:v>FPGA</c:v>
                </c:pt>
              </c:strCache>
            </c:strRef>
          </c:tx>
          <c:xVal>
            <c:numRef>
              <c:f>'USRP and FPGA'!$AA$24:$AA$26</c:f>
              <c:numCache>
                <c:formatCode>General</c:formatCode>
                <c:ptCount val="3"/>
                <c:pt idx="0">
                  <c:v>0.2</c:v>
                </c:pt>
                <c:pt idx="1">
                  <c:v>0.25</c:v>
                </c:pt>
                <c:pt idx="2">
                  <c:v>0.28999999999999998</c:v>
                </c:pt>
              </c:numCache>
            </c:numRef>
          </c:xVal>
          <c:yVal>
            <c:numRef>
              <c:f>'USRP and FPGA'!$AB$31:$AB$33</c:f>
              <c:numCache>
                <c:formatCode>0.0E+00</c:formatCode>
                <c:ptCount val="3"/>
                <c:pt idx="0">
                  <c:v>0.99</c:v>
                </c:pt>
                <c:pt idx="1">
                  <c:v>0.5</c:v>
                </c:pt>
                <c:pt idx="2">
                  <c:v>9.9999999947364415E-8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2928"/>
        <c:axId val="121836288"/>
      </c:scatterChart>
      <c:valAx>
        <c:axId val="1256929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121836288"/>
        <c:crosses val="autoZero"/>
        <c:crossBetween val="midCat"/>
      </c:valAx>
      <c:valAx>
        <c:axId val="1218362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in"/>
        <c:minorTickMark val="cross"/>
        <c:tickLblPos val="low"/>
        <c:crossAx val="12569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56426861156054E-2"/>
          <c:y val="6.5252500038468705E-2"/>
          <c:w val="0.67310734657772886"/>
          <c:h val="0.92149682590431381"/>
        </c:manualLayout>
      </c:layout>
      <c:scatterChart>
        <c:scatterStyle val="smoothMarker"/>
        <c:varyColors val="0"/>
        <c:ser>
          <c:idx val="0"/>
          <c:order val="0"/>
          <c:tx>
            <c:v>RH Streaming 2 Components</c:v>
          </c:tx>
          <c:xVal>
            <c:numRef>
              <c:f>'B210, Centos'!$B$10:$B$53</c:f>
              <c:numCache>
                <c:formatCode>General</c:formatCode>
                <c:ptCount val="4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  <c:pt idx="34">
                  <c:v>7200</c:v>
                </c:pt>
                <c:pt idx="35">
                  <c:v>7400</c:v>
                </c:pt>
                <c:pt idx="36">
                  <c:v>7600</c:v>
                </c:pt>
                <c:pt idx="37">
                  <c:v>7800</c:v>
                </c:pt>
                <c:pt idx="38">
                  <c:v>8000</c:v>
                </c:pt>
                <c:pt idx="39">
                  <c:v>8200</c:v>
                </c:pt>
                <c:pt idx="40">
                  <c:v>8400</c:v>
                </c:pt>
                <c:pt idx="41">
                  <c:v>8600</c:v>
                </c:pt>
                <c:pt idx="42">
                  <c:v>8800</c:v>
                </c:pt>
                <c:pt idx="43">
                  <c:v>9000</c:v>
                </c:pt>
              </c:numCache>
            </c:numRef>
          </c:xVal>
          <c:yVal>
            <c:numRef>
              <c:f>'B210, Centos'!$P$10:$P$53</c:f>
              <c:numCache>
                <c:formatCode>General</c:formatCode>
                <c:ptCount val="44"/>
                <c:pt idx="0">
                  <c:v>0.99775000000000003</c:v>
                </c:pt>
                <c:pt idx="1">
                  <c:v>0.99962499999999999</c:v>
                </c:pt>
                <c:pt idx="2">
                  <c:v>1</c:v>
                </c:pt>
                <c:pt idx="3">
                  <c:v>0.99950000000000006</c:v>
                </c:pt>
                <c:pt idx="4">
                  <c:v>1</c:v>
                </c:pt>
                <c:pt idx="5">
                  <c:v>0.99987499999999996</c:v>
                </c:pt>
                <c:pt idx="6">
                  <c:v>0.99462499999999998</c:v>
                </c:pt>
                <c:pt idx="7">
                  <c:v>0.98024999999999995</c:v>
                </c:pt>
                <c:pt idx="8">
                  <c:v>0.99162499999999998</c:v>
                </c:pt>
                <c:pt idx="9">
                  <c:v>0.99937500000000001</c:v>
                </c:pt>
                <c:pt idx="10">
                  <c:v>0.99350000000000005</c:v>
                </c:pt>
                <c:pt idx="11">
                  <c:v>0.94937499999999997</c:v>
                </c:pt>
                <c:pt idx="12">
                  <c:v>0.84787500000000005</c:v>
                </c:pt>
                <c:pt idx="13">
                  <c:v>0.70837499999999998</c:v>
                </c:pt>
                <c:pt idx="14">
                  <c:v>0.89987499999999998</c:v>
                </c:pt>
                <c:pt idx="15">
                  <c:v>0.73950000000000005</c:v>
                </c:pt>
                <c:pt idx="16">
                  <c:v>0.52912500000000007</c:v>
                </c:pt>
                <c:pt idx="17">
                  <c:v>0.33324999999999982</c:v>
                </c:pt>
                <c:pt idx="18">
                  <c:v>0.29712500000000008</c:v>
                </c:pt>
                <c:pt idx="19">
                  <c:v>0.46287499999999993</c:v>
                </c:pt>
                <c:pt idx="20">
                  <c:v>0.27274999999999994</c:v>
                </c:pt>
                <c:pt idx="21">
                  <c:v>0.1097499999999999</c:v>
                </c:pt>
                <c:pt idx="22">
                  <c:v>1.4999999999999902E-2</c:v>
                </c:pt>
                <c:pt idx="23">
                  <c:v>3.9749999999999952E-2</c:v>
                </c:pt>
                <c:pt idx="24">
                  <c:v>6.2374999999999847E-2</c:v>
                </c:pt>
                <c:pt idx="25">
                  <c:v>4.250000000000087E-3</c:v>
                </c:pt>
                <c:pt idx="26">
                  <c:v>1.2500000000000844E-3</c:v>
                </c:pt>
                <c:pt idx="27">
                  <c:v>2.4999999999997247E-4</c:v>
                </c:pt>
                <c:pt idx="28">
                  <c:v>7.5000000000002842E-4</c:v>
                </c:pt>
                <c:pt idx="29">
                  <c:v>1.2499999999998623E-3</c:v>
                </c:pt>
                <c:pt idx="30">
                  <c:v>2.4999999999997247E-4</c:v>
                </c:pt>
                <c:pt idx="31">
                  <c:v>1.2500000000004174E-4</c:v>
                </c:pt>
                <c:pt idx="32">
                  <c:v>1.2500000000004174E-4</c:v>
                </c:pt>
                <c:pt idx="33">
                  <c:v>3.7500000000001421E-4</c:v>
                </c:pt>
                <c:pt idx="34">
                  <c:v>1.2500000000004174E-4</c:v>
                </c:pt>
                <c:pt idx="35">
                  <c:v>6.2499999999998668E-4</c:v>
                </c:pt>
                <c:pt idx="36">
                  <c:v>2.4999999999997247E-4</c:v>
                </c:pt>
                <c:pt idx="37">
                  <c:v>1.2499999999993072E-4</c:v>
                </c:pt>
                <c:pt idx="38">
                  <c:v>4.9999999999994493E-4</c:v>
                </c:pt>
                <c:pt idx="39">
                  <c:v>4.9999999999994493E-4</c:v>
                </c:pt>
                <c:pt idx="40">
                  <c:v>2.4999999999997247E-4</c:v>
                </c:pt>
                <c:pt idx="41">
                  <c:v>4.9999999999994493E-4</c:v>
                </c:pt>
                <c:pt idx="42">
                  <c:v>2.4999999999997247E-4</c:v>
                </c:pt>
                <c:pt idx="43">
                  <c:v>3.7500000000001421E-4</c:v>
                </c:pt>
              </c:numCache>
            </c:numRef>
          </c:yVal>
          <c:smooth val="1"/>
        </c:ser>
        <c:ser>
          <c:idx val="1"/>
          <c:order val="1"/>
          <c:tx>
            <c:v>RH No message passing</c:v>
          </c:tx>
          <c:xVal>
            <c:numRef>
              <c:f>'B210, Centos'!$B$61:$B$104</c:f>
              <c:numCache>
                <c:formatCode>General</c:formatCode>
                <c:ptCount val="4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  <c:pt idx="34">
                  <c:v>7200</c:v>
                </c:pt>
                <c:pt idx="35">
                  <c:v>7400</c:v>
                </c:pt>
                <c:pt idx="36">
                  <c:v>7600</c:v>
                </c:pt>
                <c:pt idx="37">
                  <c:v>7800</c:v>
                </c:pt>
                <c:pt idx="38">
                  <c:v>8000</c:v>
                </c:pt>
                <c:pt idx="39">
                  <c:v>8200</c:v>
                </c:pt>
                <c:pt idx="40">
                  <c:v>8400</c:v>
                </c:pt>
                <c:pt idx="41">
                  <c:v>8600</c:v>
                </c:pt>
                <c:pt idx="42">
                  <c:v>8800</c:v>
                </c:pt>
                <c:pt idx="43">
                  <c:v>9000</c:v>
                </c:pt>
              </c:numCache>
            </c:numRef>
          </c:xVal>
          <c:yVal>
            <c:numRef>
              <c:f>'B210, Centos'!$P$61:$P$104</c:f>
              <c:numCache>
                <c:formatCode>General</c:formatCode>
                <c:ptCount val="44"/>
                <c:pt idx="0">
                  <c:v>0.998</c:v>
                </c:pt>
                <c:pt idx="1">
                  <c:v>0.99937500000000001</c:v>
                </c:pt>
                <c:pt idx="2">
                  <c:v>0.99862499999999998</c:v>
                </c:pt>
                <c:pt idx="3">
                  <c:v>0.99962499999999999</c:v>
                </c:pt>
                <c:pt idx="4">
                  <c:v>1</c:v>
                </c:pt>
                <c:pt idx="5">
                  <c:v>0.99950000000000006</c:v>
                </c:pt>
                <c:pt idx="6">
                  <c:v>0.97262499999999996</c:v>
                </c:pt>
                <c:pt idx="7">
                  <c:v>0.92812499999999998</c:v>
                </c:pt>
                <c:pt idx="8">
                  <c:v>0.97737499999999999</c:v>
                </c:pt>
                <c:pt idx="9">
                  <c:v>0.99875000000000003</c:v>
                </c:pt>
                <c:pt idx="10">
                  <c:v>0.99212500000000003</c:v>
                </c:pt>
                <c:pt idx="11">
                  <c:v>0.94362500000000005</c:v>
                </c:pt>
                <c:pt idx="12">
                  <c:v>0.84337499999999999</c:v>
                </c:pt>
                <c:pt idx="13">
                  <c:v>0.70799999999999996</c:v>
                </c:pt>
                <c:pt idx="14">
                  <c:v>0.89112499999999994</c:v>
                </c:pt>
                <c:pt idx="15">
                  <c:v>0.73812500000000003</c:v>
                </c:pt>
                <c:pt idx="16">
                  <c:v>0.53862499999999991</c:v>
                </c:pt>
                <c:pt idx="17">
                  <c:v>0.33662500000000006</c:v>
                </c:pt>
                <c:pt idx="18">
                  <c:v>0.30774999999999997</c:v>
                </c:pt>
                <c:pt idx="19">
                  <c:v>0.46349999999999991</c:v>
                </c:pt>
                <c:pt idx="20">
                  <c:v>0.2816249999999999</c:v>
                </c:pt>
                <c:pt idx="21">
                  <c:v>0.11150000000000015</c:v>
                </c:pt>
                <c:pt idx="22">
                  <c:v>2.0750000000000046E-2</c:v>
                </c:pt>
                <c:pt idx="23">
                  <c:v>4.3124999999999969E-2</c:v>
                </c:pt>
                <c:pt idx="24">
                  <c:v>6.7875000000000019E-2</c:v>
                </c:pt>
                <c:pt idx="25">
                  <c:v>5.1249999999998241E-3</c:v>
                </c:pt>
                <c:pt idx="26">
                  <c:v>1.2500000000004174E-4</c:v>
                </c:pt>
                <c:pt idx="27">
                  <c:v>1.2500000000004174E-4</c:v>
                </c:pt>
                <c:pt idx="28">
                  <c:v>5.0000000000005596E-4</c:v>
                </c:pt>
                <c:pt idx="29">
                  <c:v>3.7500000000001421E-4</c:v>
                </c:pt>
                <c:pt idx="30">
                  <c:v>3.7500000000001421E-4</c:v>
                </c:pt>
                <c:pt idx="31">
                  <c:v>1.2499999999993072E-4</c:v>
                </c:pt>
                <c:pt idx="32">
                  <c:v>3.7500000000001421E-4</c:v>
                </c:pt>
                <c:pt idx="33">
                  <c:v>6.2499999999998668E-4</c:v>
                </c:pt>
                <c:pt idx="34">
                  <c:v>1.2499999999993072E-4</c:v>
                </c:pt>
                <c:pt idx="35">
                  <c:v>3.7500000000001421E-4</c:v>
                </c:pt>
                <c:pt idx="36">
                  <c:v>6.2499999999998668E-4</c:v>
                </c:pt>
                <c:pt idx="37">
                  <c:v>2.4999999999997247E-4</c:v>
                </c:pt>
                <c:pt idx="38">
                  <c:v>4.9999999999994493E-4</c:v>
                </c:pt>
                <c:pt idx="39">
                  <c:v>2.4999999999997247E-4</c:v>
                </c:pt>
                <c:pt idx="40">
                  <c:v>2.4999999999997247E-4</c:v>
                </c:pt>
                <c:pt idx="41">
                  <c:v>3.7500000000001421E-4</c:v>
                </c:pt>
                <c:pt idx="42">
                  <c:v>1.2499999999993072E-4</c:v>
                </c:pt>
                <c:pt idx="43">
                  <c:v>1.2499999999993072E-4</c:v>
                </c:pt>
              </c:numCache>
            </c:numRef>
          </c:yVal>
          <c:smooth val="1"/>
        </c:ser>
        <c:ser>
          <c:idx val="2"/>
          <c:order val="2"/>
          <c:tx>
            <c:v>GNU Radio</c:v>
          </c:tx>
          <c:xVal>
            <c:numRef>
              <c:f>'B210, Centos'!$B$112:$B$155</c:f>
              <c:numCache>
                <c:formatCode>General</c:formatCode>
                <c:ptCount val="4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  <c:pt idx="34">
                  <c:v>7200</c:v>
                </c:pt>
                <c:pt idx="35">
                  <c:v>7400</c:v>
                </c:pt>
                <c:pt idx="36">
                  <c:v>7600</c:v>
                </c:pt>
                <c:pt idx="37">
                  <c:v>7800</c:v>
                </c:pt>
                <c:pt idx="38">
                  <c:v>8000</c:v>
                </c:pt>
                <c:pt idx="39">
                  <c:v>8200</c:v>
                </c:pt>
                <c:pt idx="40">
                  <c:v>8400</c:v>
                </c:pt>
                <c:pt idx="41">
                  <c:v>8600</c:v>
                </c:pt>
                <c:pt idx="42">
                  <c:v>8800</c:v>
                </c:pt>
                <c:pt idx="43">
                  <c:v>9000</c:v>
                </c:pt>
              </c:numCache>
            </c:numRef>
          </c:xVal>
          <c:yVal>
            <c:numRef>
              <c:f>'B210, Centos'!$P$112:$P$155</c:f>
              <c:numCache>
                <c:formatCode>General</c:formatCode>
                <c:ptCount val="44"/>
                <c:pt idx="0">
                  <c:v>0.99804999999999999</c:v>
                </c:pt>
                <c:pt idx="1">
                  <c:v>1.0000500000000001</c:v>
                </c:pt>
                <c:pt idx="2">
                  <c:v>1.0000500000000001</c:v>
                </c:pt>
                <c:pt idx="3">
                  <c:v>1.0000500000000001</c:v>
                </c:pt>
                <c:pt idx="4">
                  <c:v>0.99955000000000005</c:v>
                </c:pt>
                <c:pt idx="5">
                  <c:v>1.0000500000000001</c:v>
                </c:pt>
                <c:pt idx="6">
                  <c:v>0.98738333333333328</c:v>
                </c:pt>
                <c:pt idx="7">
                  <c:v>0.95471666666666666</c:v>
                </c:pt>
                <c:pt idx="8">
                  <c:v>0.98255000000000003</c:v>
                </c:pt>
                <c:pt idx="9">
                  <c:v>0.99855000000000005</c:v>
                </c:pt>
                <c:pt idx="10">
                  <c:v>0.99338333333333328</c:v>
                </c:pt>
                <c:pt idx="11">
                  <c:v>0.95455000000000001</c:v>
                </c:pt>
                <c:pt idx="12">
                  <c:v>0.8252166666666666</c:v>
                </c:pt>
                <c:pt idx="13">
                  <c:v>0.69004999999999994</c:v>
                </c:pt>
                <c:pt idx="14">
                  <c:v>0.89938333333333331</c:v>
                </c:pt>
                <c:pt idx="15">
                  <c:v>0.73588333333333333</c:v>
                </c:pt>
                <c:pt idx="16">
                  <c:v>0.52704999999999991</c:v>
                </c:pt>
                <c:pt idx="17">
                  <c:v>0.33671666666666666</c:v>
                </c:pt>
                <c:pt idx="18">
                  <c:v>0.29871666666666674</c:v>
                </c:pt>
                <c:pt idx="19">
                  <c:v>0.46004999999999996</c:v>
                </c:pt>
                <c:pt idx="20">
                  <c:v>0.27421666666666655</c:v>
                </c:pt>
                <c:pt idx="21">
                  <c:v>0.11288333333333322</c:v>
                </c:pt>
                <c:pt idx="22">
                  <c:v>1.5716666666666608E-2</c:v>
                </c:pt>
                <c:pt idx="23">
                  <c:v>3.9383333333333444E-2</c:v>
                </c:pt>
                <c:pt idx="24">
                  <c:v>6.1383333333333352E-2</c:v>
                </c:pt>
                <c:pt idx="25">
                  <c:v>3.7166666666667071E-3</c:v>
                </c:pt>
                <c:pt idx="26">
                  <c:v>2.1666666666653728E-4</c:v>
                </c:pt>
                <c:pt idx="27">
                  <c:v>5.0000000000000002E-5</c:v>
                </c:pt>
                <c:pt idx="28">
                  <c:v>7.1666666666659327E-4</c:v>
                </c:pt>
                <c:pt idx="29">
                  <c:v>2.1666666666653728E-4</c:v>
                </c:pt>
                <c:pt idx="30">
                  <c:v>3.8333333333329664E-4</c:v>
                </c:pt>
                <c:pt idx="31">
                  <c:v>2.1666666666653728E-4</c:v>
                </c:pt>
                <c:pt idx="32">
                  <c:v>5.0000000000000002E-5</c:v>
                </c:pt>
                <c:pt idx="33">
                  <c:v>5.0000000000000002E-5</c:v>
                </c:pt>
                <c:pt idx="34">
                  <c:v>5.4999999999983393E-4</c:v>
                </c:pt>
                <c:pt idx="35">
                  <c:v>2.1666666666675933E-4</c:v>
                </c:pt>
                <c:pt idx="36">
                  <c:v>5.0000000000000002E-5</c:v>
                </c:pt>
                <c:pt idx="37">
                  <c:v>5.0000000000000002E-5</c:v>
                </c:pt>
                <c:pt idx="38">
                  <c:v>5.0000000000000002E-5</c:v>
                </c:pt>
                <c:pt idx="39">
                  <c:v>5.0000000000000002E-5</c:v>
                </c:pt>
                <c:pt idx="40">
                  <c:v>5.0000000000000002E-5</c:v>
                </c:pt>
                <c:pt idx="41">
                  <c:v>5.0000000000000002E-5</c:v>
                </c:pt>
                <c:pt idx="42">
                  <c:v>3.8333333333329664E-4</c:v>
                </c:pt>
                <c:pt idx="43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9664"/>
        <c:axId val="121571200"/>
      </c:scatterChart>
      <c:valAx>
        <c:axId val="12156966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crossAx val="121571200"/>
        <c:crosses val="autoZero"/>
        <c:crossBetween val="midCat"/>
      </c:valAx>
      <c:valAx>
        <c:axId val="121571200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in"/>
        <c:minorTickMark val="cross"/>
        <c:tickLblPos val="low"/>
        <c:crossAx val="121569664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Comparision</a:t>
            </a:r>
          </a:p>
        </c:rich>
      </c:tx>
      <c:layout>
        <c:manualLayout>
          <c:xMode val="edge"/>
          <c:yMode val="edge"/>
          <c:x val="0.29394425310832567"/>
          <c:y val="3.073966409050531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FPGA, GigabitE,FP3,HTG</c:v>
          </c:tx>
          <c:marker>
            <c:symbol val="none"/>
          </c:marker>
          <c:xVal>
            <c:numRef>
              <c:f>'Measurements jan 14'!$B$16:$B$51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290</c:v>
                </c:pt>
                <c:pt idx="3">
                  <c:v>500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900000</c:v>
                </c:pt>
                <c:pt idx="9">
                  <c:v>1100000</c:v>
                </c:pt>
                <c:pt idx="10">
                  <c:v>1300000</c:v>
                </c:pt>
                <c:pt idx="11">
                  <c:v>1500000</c:v>
                </c:pt>
                <c:pt idx="12">
                  <c:v>1700000</c:v>
                </c:pt>
                <c:pt idx="13">
                  <c:v>1900000</c:v>
                </c:pt>
                <c:pt idx="14">
                  <c:v>2100000</c:v>
                </c:pt>
                <c:pt idx="15">
                  <c:v>2300000</c:v>
                </c:pt>
                <c:pt idx="16">
                  <c:v>2500000</c:v>
                </c:pt>
                <c:pt idx="17">
                  <c:v>2700000</c:v>
                </c:pt>
                <c:pt idx="18">
                  <c:v>2900000</c:v>
                </c:pt>
                <c:pt idx="19">
                  <c:v>3100000</c:v>
                </c:pt>
                <c:pt idx="20">
                  <c:v>3300000</c:v>
                </c:pt>
                <c:pt idx="21">
                  <c:v>3500000</c:v>
                </c:pt>
                <c:pt idx="22">
                  <c:v>3700000</c:v>
                </c:pt>
                <c:pt idx="23">
                  <c:v>3900000</c:v>
                </c:pt>
                <c:pt idx="24">
                  <c:v>4100000</c:v>
                </c:pt>
                <c:pt idx="25">
                  <c:v>4300000</c:v>
                </c:pt>
                <c:pt idx="26">
                  <c:v>4500000</c:v>
                </c:pt>
                <c:pt idx="27">
                  <c:v>4700000</c:v>
                </c:pt>
                <c:pt idx="28">
                  <c:v>4900000</c:v>
                </c:pt>
                <c:pt idx="29">
                  <c:v>5100000</c:v>
                </c:pt>
                <c:pt idx="30">
                  <c:v>5300000</c:v>
                </c:pt>
                <c:pt idx="31">
                  <c:v>5500000</c:v>
                </c:pt>
                <c:pt idx="32">
                  <c:v>5700000</c:v>
                </c:pt>
                <c:pt idx="33">
                  <c:v>5900000</c:v>
                </c:pt>
                <c:pt idx="34">
                  <c:v>6100000</c:v>
                </c:pt>
                <c:pt idx="35">
                  <c:v>6300000</c:v>
                </c:pt>
              </c:numCache>
            </c:numRef>
          </c:xVal>
          <c:yVal>
            <c:numRef>
              <c:f>'Measurements jan 14'!$C$16:$C$51</c:f>
              <c:numCache>
                <c:formatCode>General</c:formatCode>
                <c:ptCount val="36"/>
                <c:pt idx="0">
                  <c:v>0.01</c:v>
                </c:pt>
                <c:pt idx="1">
                  <c:v>0.5</c:v>
                </c:pt>
                <c:pt idx="2">
                  <c:v>0.99999990000000005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USRP2, gigabit, FP3</c:v>
          </c:tx>
          <c:marker>
            <c:symbol val="none"/>
          </c:marker>
          <c:xVal>
            <c:numRef>
              <c:f>'Measurements jan 14'!$B$16:$B$51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290</c:v>
                </c:pt>
                <c:pt idx="3">
                  <c:v>500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900000</c:v>
                </c:pt>
                <c:pt idx="9">
                  <c:v>1100000</c:v>
                </c:pt>
                <c:pt idx="10">
                  <c:v>1300000</c:v>
                </c:pt>
                <c:pt idx="11">
                  <c:v>1500000</c:v>
                </c:pt>
                <c:pt idx="12">
                  <c:v>1700000</c:v>
                </c:pt>
                <c:pt idx="13">
                  <c:v>1900000</c:v>
                </c:pt>
                <c:pt idx="14">
                  <c:v>2100000</c:v>
                </c:pt>
                <c:pt idx="15">
                  <c:v>2300000</c:v>
                </c:pt>
                <c:pt idx="16">
                  <c:v>2500000</c:v>
                </c:pt>
                <c:pt idx="17">
                  <c:v>2700000</c:v>
                </c:pt>
                <c:pt idx="18">
                  <c:v>2900000</c:v>
                </c:pt>
                <c:pt idx="19">
                  <c:v>3100000</c:v>
                </c:pt>
                <c:pt idx="20">
                  <c:v>3300000</c:v>
                </c:pt>
                <c:pt idx="21">
                  <c:v>3500000</c:v>
                </c:pt>
                <c:pt idx="22">
                  <c:v>3700000</c:v>
                </c:pt>
                <c:pt idx="23">
                  <c:v>3900000</c:v>
                </c:pt>
                <c:pt idx="24">
                  <c:v>4100000</c:v>
                </c:pt>
                <c:pt idx="25">
                  <c:v>4300000</c:v>
                </c:pt>
                <c:pt idx="26">
                  <c:v>4500000</c:v>
                </c:pt>
                <c:pt idx="27">
                  <c:v>4700000</c:v>
                </c:pt>
                <c:pt idx="28">
                  <c:v>4900000</c:v>
                </c:pt>
                <c:pt idx="29">
                  <c:v>5100000</c:v>
                </c:pt>
                <c:pt idx="30">
                  <c:v>5300000</c:v>
                </c:pt>
                <c:pt idx="31">
                  <c:v>5500000</c:v>
                </c:pt>
                <c:pt idx="32">
                  <c:v>5700000</c:v>
                </c:pt>
                <c:pt idx="33">
                  <c:v>5900000</c:v>
                </c:pt>
                <c:pt idx="34">
                  <c:v>6100000</c:v>
                </c:pt>
                <c:pt idx="35">
                  <c:v>6300000</c:v>
                </c:pt>
              </c:numCache>
            </c:numRef>
          </c:xVal>
          <c:yVal>
            <c:numRef>
              <c:f>'Measurements jan 14'!$D$16:$D$51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0.17380000000000001</c:v>
                </c:pt>
                <c:pt idx="5">
                  <c:v>0.99950000000000006</c:v>
                </c:pt>
                <c:pt idx="6">
                  <c:v>0.99970000000000003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B210, FP3, USB2.0, Fedora</c:v>
          </c:tx>
          <c:marker>
            <c:symbol val="none"/>
          </c:marker>
          <c:xVal>
            <c:numRef>
              <c:f>'Measurements jan 14'!$B$16:$B$51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290</c:v>
                </c:pt>
                <c:pt idx="3">
                  <c:v>500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900000</c:v>
                </c:pt>
                <c:pt idx="9">
                  <c:v>1100000</c:v>
                </c:pt>
                <c:pt idx="10">
                  <c:v>1300000</c:v>
                </c:pt>
                <c:pt idx="11">
                  <c:v>1500000</c:v>
                </c:pt>
                <c:pt idx="12">
                  <c:v>1700000</c:v>
                </c:pt>
                <c:pt idx="13">
                  <c:v>1900000</c:v>
                </c:pt>
                <c:pt idx="14">
                  <c:v>2100000</c:v>
                </c:pt>
                <c:pt idx="15">
                  <c:v>2300000</c:v>
                </c:pt>
                <c:pt idx="16">
                  <c:v>2500000</c:v>
                </c:pt>
                <c:pt idx="17">
                  <c:v>2700000</c:v>
                </c:pt>
                <c:pt idx="18">
                  <c:v>2900000</c:v>
                </c:pt>
                <c:pt idx="19">
                  <c:v>3100000</c:v>
                </c:pt>
                <c:pt idx="20">
                  <c:v>3300000</c:v>
                </c:pt>
                <c:pt idx="21">
                  <c:v>3500000</c:v>
                </c:pt>
                <c:pt idx="22">
                  <c:v>3700000</c:v>
                </c:pt>
                <c:pt idx="23">
                  <c:v>3900000</c:v>
                </c:pt>
                <c:pt idx="24">
                  <c:v>4100000</c:v>
                </c:pt>
                <c:pt idx="25">
                  <c:v>4300000</c:v>
                </c:pt>
                <c:pt idx="26">
                  <c:v>4500000</c:v>
                </c:pt>
                <c:pt idx="27">
                  <c:v>4700000</c:v>
                </c:pt>
                <c:pt idx="28">
                  <c:v>4900000</c:v>
                </c:pt>
                <c:pt idx="29">
                  <c:v>5100000</c:v>
                </c:pt>
                <c:pt idx="30">
                  <c:v>5300000</c:v>
                </c:pt>
                <c:pt idx="31">
                  <c:v>5500000</c:v>
                </c:pt>
                <c:pt idx="32">
                  <c:v>5700000</c:v>
                </c:pt>
                <c:pt idx="33">
                  <c:v>5900000</c:v>
                </c:pt>
                <c:pt idx="34">
                  <c:v>6100000</c:v>
                </c:pt>
                <c:pt idx="35">
                  <c:v>6300000</c:v>
                </c:pt>
              </c:numCache>
            </c:numRef>
          </c:xVal>
          <c:yVal>
            <c:numRef>
              <c:f>'Measurements jan 14'!$F$16:$F$51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7.0000000000000001E-3</c:v>
                </c:pt>
                <c:pt idx="10">
                  <c:v>0.18099999999999999</c:v>
                </c:pt>
                <c:pt idx="11">
                  <c:v>0.377</c:v>
                </c:pt>
                <c:pt idx="12">
                  <c:v>0.4</c:v>
                </c:pt>
                <c:pt idx="13">
                  <c:v>0.27900000000000003</c:v>
                </c:pt>
                <c:pt idx="14">
                  <c:v>0.47599999999999998</c:v>
                </c:pt>
                <c:pt idx="15">
                  <c:v>0.66300000000000003</c:v>
                </c:pt>
                <c:pt idx="16">
                  <c:v>0.873</c:v>
                </c:pt>
                <c:pt idx="17">
                  <c:v>0.55300000000000005</c:v>
                </c:pt>
                <c:pt idx="18">
                  <c:v>0.75</c:v>
                </c:pt>
                <c:pt idx="19">
                  <c:v>0.94599999999999995</c:v>
                </c:pt>
                <c:pt idx="20">
                  <c:v>1</c:v>
                </c:pt>
                <c:pt idx="21">
                  <c:v>1</c:v>
                </c:pt>
                <c:pt idx="22">
                  <c:v>0.99299999999999999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B210, Fedora VM, Autolocus, USB2.0</c:v>
          </c:tx>
          <c:marker>
            <c:symbol val="none"/>
          </c:marker>
          <c:xVal>
            <c:numRef>
              <c:f>'Measurements jan 14'!$B$16:$B$51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290</c:v>
                </c:pt>
                <c:pt idx="3">
                  <c:v>500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900000</c:v>
                </c:pt>
                <c:pt idx="9">
                  <c:v>1100000</c:v>
                </c:pt>
                <c:pt idx="10">
                  <c:v>1300000</c:v>
                </c:pt>
                <c:pt idx="11">
                  <c:v>1500000</c:v>
                </c:pt>
                <c:pt idx="12">
                  <c:v>1700000</c:v>
                </c:pt>
                <c:pt idx="13">
                  <c:v>1900000</c:v>
                </c:pt>
                <c:pt idx="14">
                  <c:v>2100000</c:v>
                </c:pt>
                <c:pt idx="15">
                  <c:v>2300000</c:v>
                </c:pt>
                <c:pt idx="16">
                  <c:v>2500000</c:v>
                </c:pt>
                <c:pt idx="17">
                  <c:v>2700000</c:v>
                </c:pt>
                <c:pt idx="18">
                  <c:v>2900000</c:v>
                </c:pt>
                <c:pt idx="19">
                  <c:v>3100000</c:v>
                </c:pt>
                <c:pt idx="20">
                  <c:v>3300000</c:v>
                </c:pt>
                <c:pt idx="21">
                  <c:v>3500000</c:v>
                </c:pt>
                <c:pt idx="22">
                  <c:v>3700000</c:v>
                </c:pt>
                <c:pt idx="23">
                  <c:v>3900000</c:v>
                </c:pt>
                <c:pt idx="24">
                  <c:v>4100000</c:v>
                </c:pt>
                <c:pt idx="25">
                  <c:v>4300000</c:v>
                </c:pt>
                <c:pt idx="26">
                  <c:v>4500000</c:v>
                </c:pt>
                <c:pt idx="27">
                  <c:v>4700000</c:v>
                </c:pt>
                <c:pt idx="28">
                  <c:v>4900000</c:v>
                </c:pt>
                <c:pt idx="29">
                  <c:v>5100000</c:v>
                </c:pt>
                <c:pt idx="30">
                  <c:v>5300000</c:v>
                </c:pt>
                <c:pt idx="31">
                  <c:v>5500000</c:v>
                </c:pt>
                <c:pt idx="32">
                  <c:v>5700000</c:v>
                </c:pt>
                <c:pt idx="33">
                  <c:v>5900000</c:v>
                </c:pt>
                <c:pt idx="34">
                  <c:v>6100000</c:v>
                </c:pt>
                <c:pt idx="35">
                  <c:v>6300000</c:v>
                </c:pt>
              </c:numCache>
            </c:numRef>
          </c:xVal>
          <c:yVal>
            <c:numRef>
              <c:f>'Measurements jan 14'!$G$16:$G$51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0.16600000000000001</c:v>
                </c:pt>
                <c:pt idx="11">
                  <c:v>0.33100000000000002</c:v>
                </c:pt>
                <c:pt idx="12">
                  <c:v>2.9000000000000001E-2</c:v>
                </c:pt>
                <c:pt idx="13">
                  <c:v>0.23300000000000001</c:v>
                </c:pt>
                <c:pt idx="14">
                  <c:v>0.42599999999999999</c:v>
                </c:pt>
                <c:pt idx="15">
                  <c:v>0.3619</c:v>
                </c:pt>
                <c:pt idx="16">
                  <c:v>0.80900000000000005</c:v>
                </c:pt>
                <c:pt idx="17">
                  <c:v>0.52400000000000002</c:v>
                </c:pt>
                <c:pt idx="18">
                  <c:v>0.71199999999999997</c:v>
                </c:pt>
                <c:pt idx="19">
                  <c:v>0.89700000000000002</c:v>
                </c:pt>
                <c:pt idx="20">
                  <c:v>0.997</c:v>
                </c:pt>
                <c:pt idx="21">
                  <c:v>0.999</c:v>
                </c:pt>
                <c:pt idx="22">
                  <c:v>0.97699999999999998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B210, USB3.0, FP3</c:v>
          </c:tx>
          <c:marker>
            <c:symbol val="none"/>
          </c:marker>
          <c:xVal>
            <c:numRef>
              <c:f>'Measurements jan 14'!$H$20:$H$51</c:f>
              <c:numCache>
                <c:formatCode>General</c:formatCode>
                <c:ptCount val="32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</c:numCache>
            </c:numRef>
          </c:xVal>
          <c:yVal>
            <c:numRef>
              <c:f>'Measurements jan 14'!$I$20:$I$51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0.193</c:v>
                </c:pt>
                <c:pt idx="4">
                  <c:v>0.29599999999999999</c:v>
                </c:pt>
                <c:pt idx="5">
                  <c:v>0.40400000000000003</c:v>
                </c:pt>
                <c:pt idx="6">
                  <c:v>0.47699999999999998</c:v>
                </c:pt>
                <c:pt idx="7">
                  <c:v>0.59299999999999997</c:v>
                </c:pt>
                <c:pt idx="8">
                  <c:v>0.66800000000000004</c:v>
                </c:pt>
                <c:pt idx="9">
                  <c:v>0.79300000000000004</c:v>
                </c:pt>
                <c:pt idx="10">
                  <c:v>0.88100000000000001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RH, B210, GNU Radio, Centos V6</c:v>
          </c:tx>
          <c:marker>
            <c:symbol val="none"/>
          </c:marker>
          <c:xVal>
            <c:numRef>
              <c:f>'Measurements jan 14'!$H$20:$H$51</c:f>
              <c:numCache>
                <c:formatCode>General</c:formatCode>
                <c:ptCount val="32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</c:numCache>
            </c:numRef>
          </c:xVal>
          <c:yVal>
            <c:numRef>
              <c:f>'Measurements jan 14'!$K$20:$K$51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3.5999999999999997E-2</c:v>
                </c:pt>
                <c:pt idx="8">
                  <c:v>0.112</c:v>
                </c:pt>
                <c:pt idx="9">
                  <c:v>0.153</c:v>
                </c:pt>
                <c:pt idx="10">
                  <c:v>0.17899999999999999</c:v>
                </c:pt>
                <c:pt idx="11">
                  <c:v>0.246</c:v>
                </c:pt>
                <c:pt idx="12">
                  <c:v>0.311</c:v>
                </c:pt>
                <c:pt idx="13">
                  <c:v>0.28000000000000003</c:v>
                </c:pt>
                <c:pt idx="14">
                  <c:v>0.182</c:v>
                </c:pt>
                <c:pt idx="15">
                  <c:v>0.29299999999999998</c:v>
                </c:pt>
                <c:pt idx="16">
                  <c:v>0.32600000000000001</c:v>
                </c:pt>
                <c:pt idx="17">
                  <c:v>0.45900000000000002</c:v>
                </c:pt>
                <c:pt idx="18">
                  <c:v>0.51800000000000002</c:v>
                </c:pt>
                <c:pt idx="19">
                  <c:v>0.64100000000000001</c:v>
                </c:pt>
                <c:pt idx="20">
                  <c:v>0.73399999999999999</c:v>
                </c:pt>
                <c:pt idx="21">
                  <c:v>0.79900000000000004</c:v>
                </c:pt>
                <c:pt idx="22">
                  <c:v>0.90600000000000003</c:v>
                </c:pt>
                <c:pt idx="23">
                  <c:v>0.94499999999999995</c:v>
                </c:pt>
                <c:pt idx="24">
                  <c:v>0.997</c:v>
                </c:pt>
                <c:pt idx="25">
                  <c:v>0.996</c:v>
                </c:pt>
                <c:pt idx="26">
                  <c:v>0.999</c:v>
                </c:pt>
                <c:pt idx="27">
                  <c:v>1</c:v>
                </c:pt>
                <c:pt idx="28">
                  <c:v>0.998</c:v>
                </c:pt>
                <c:pt idx="29">
                  <c:v>1</c:v>
                </c:pt>
                <c:pt idx="30">
                  <c:v>0.999</c:v>
                </c:pt>
                <c:pt idx="31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RH, 2 components, Centos VM</c:v>
          </c:tx>
          <c:marker>
            <c:symbol val="none"/>
          </c:marker>
          <c:xVal>
            <c:numRef>
              <c:f>'Measurements jan 14'!$H$20:$H$51</c:f>
              <c:numCache>
                <c:formatCode>General</c:formatCode>
                <c:ptCount val="32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</c:numCache>
            </c:numRef>
          </c:xVal>
          <c:yVal>
            <c:numRef>
              <c:f>'Measurements jan 14'!$L$20:$L$51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5.6000000000000001E-2</c:v>
                </c:pt>
                <c:pt idx="8">
                  <c:v>0.11700000000000001</c:v>
                </c:pt>
                <c:pt idx="9">
                  <c:v>0.13500000000000001</c:v>
                </c:pt>
                <c:pt idx="10">
                  <c:v>0.191</c:v>
                </c:pt>
                <c:pt idx="11">
                  <c:v>0.27900000000000003</c:v>
                </c:pt>
                <c:pt idx="12">
                  <c:v>0.318</c:v>
                </c:pt>
                <c:pt idx="13">
                  <c:v>0.21199999999999999</c:v>
                </c:pt>
                <c:pt idx="14">
                  <c:v>0.16</c:v>
                </c:pt>
                <c:pt idx="15">
                  <c:v>0.28999999999999998</c:v>
                </c:pt>
                <c:pt idx="16">
                  <c:v>0.32500000000000001</c:v>
                </c:pt>
                <c:pt idx="17">
                  <c:v>0.45600000000000002</c:v>
                </c:pt>
                <c:pt idx="18">
                  <c:v>0.52800000000000002</c:v>
                </c:pt>
                <c:pt idx="19">
                  <c:v>0.63500000000000001</c:v>
                </c:pt>
                <c:pt idx="20">
                  <c:v>0.72899999999999998</c:v>
                </c:pt>
                <c:pt idx="21">
                  <c:v>0.78</c:v>
                </c:pt>
                <c:pt idx="22">
                  <c:v>0.89700000000000002</c:v>
                </c:pt>
                <c:pt idx="23">
                  <c:v>0.95299999999999996</c:v>
                </c:pt>
                <c:pt idx="24">
                  <c:v>0.99399999999999999</c:v>
                </c:pt>
                <c:pt idx="25">
                  <c:v>0.996</c:v>
                </c:pt>
                <c:pt idx="26">
                  <c:v>0.996</c:v>
                </c:pt>
                <c:pt idx="27">
                  <c:v>1</c:v>
                </c:pt>
                <c:pt idx="28">
                  <c:v>0.998</c:v>
                </c:pt>
                <c:pt idx="29">
                  <c:v>0.995</c:v>
                </c:pt>
                <c:pt idx="30">
                  <c:v>0.997</c:v>
                </c:pt>
                <c:pt idx="31">
                  <c:v>0.997</c:v>
                </c:pt>
              </c:numCache>
            </c:numRef>
          </c:yVal>
          <c:smooth val="1"/>
        </c:ser>
        <c:ser>
          <c:idx val="7"/>
          <c:order val="7"/>
          <c:tx>
            <c:v>GNU Radio, USB2.0, B210, VM Centos V6</c:v>
          </c:tx>
          <c:marker>
            <c:symbol val="none"/>
          </c:marker>
          <c:xVal>
            <c:numRef>
              <c:f>'Measurements jan 14'!$H$21:$H$64</c:f>
              <c:numCache>
                <c:formatCode>General</c:formatCode>
                <c:ptCount val="44"/>
                <c:pt idx="0">
                  <c:v>400000</c:v>
                </c:pt>
                <c:pt idx="1">
                  <c:v>600000</c:v>
                </c:pt>
                <c:pt idx="2">
                  <c:v>800000</c:v>
                </c:pt>
                <c:pt idx="3">
                  <c:v>1000000</c:v>
                </c:pt>
                <c:pt idx="4">
                  <c:v>1200000</c:v>
                </c:pt>
                <c:pt idx="5">
                  <c:v>1400000</c:v>
                </c:pt>
                <c:pt idx="6">
                  <c:v>1600000</c:v>
                </c:pt>
                <c:pt idx="7">
                  <c:v>1800000</c:v>
                </c:pt>
                <c:pt idx="8">
                  <c:v>2000000</c:v>
                </c:pt>
                <c:pt idx="9">
                  <c:v>2200000</c:v>
                </c:pt>
                <c:pt idx="10">
                  <c:v>2400000</c:v>
                </c:pt>
                <c:pt idx="11">
                  <c:v>2600000</c:v>
                </c:pt>
                <c:pt idx="12">
                  <c:v>2800000</c:v>
                </c:pt>
                <c:pt idx="13">
                  <c:v>3000000</c:v>
                </c:pt>
                <c:pt idx="14">
                  <c:v>3200000</c:v>
                </c:pt>
                <c:pt idx="15">
                  <c:v>3400000</c:v>
                </c:pt>
                <c:pt idx="16">
                  <c:v>3600000</c:v>
                </c:pt>
                <c:pt idx="17">
                  <c:v>3800000</c:v>
                </c:pt>
                <c:pt idx="18">
                  <c:v>4000000</c:v>
                </c:pt>
                <c:pt idx="19">
                  <c:v>4200000</c:v>
                </c:pt>
                <c:pt idx="20">
                  <c:v>4400000</c:v>
                </c:pt>
                <c:pt idx="21">
                  <c:v>4600000</c:v>
                </c:pt>
                <c:pt idx="22">
                  <c:v>4800000</c:v>
                </c:pt>
                <c:pt idx="23">
                  <c:v>5000000</c:v>
                </c:pt>
                <c:pt idx="24">
                  <c:v>5200000</c:v>
                </c:pt>
                <c:pt idx="25">
                  <c:v>5400000</c:v>
                </c:pt>
                <c:pt idx="26">
                  <c:v>5600000</c:v>
                </c:pt>
                <c:pt idx="27">
                  <c:v>5800000</c:v>
                </c:pt>
                <c:pt idx="28">
                  <c:v>6000000</c:v>
                </c:pt>
                <c:pt idx="29">
                  <c:v>6200000</c:v>
                </c:pt>
                <c:pt idx="30">
                  <c:v>6400000</c:v>
                </c:pt>
                <c:pt idx="31">
                  <c:v>6600000</c:v>
                </c:pt>
                <c:pt idx="32">
                  <c:v>6800000</c:v>
                </c:pt>
                <c:pt idx="33">
                  <c:v>7000000</c:v>
                </c:pt>
                <c:pt idx="34">
                  <c:v>7200000</c:v>
                </c:pt>
                <c:pt idx="35">
                  <c:v>7400000</c:v>
                </c:pt>
                <c:pt idx="36">
                  <c:v>7600000</c:v>
                </c:pt>
                <c:pt idx="37">
                  <c:v>7800000</c:v>
                </c:pt>
                <c:pt idx="38">
                  <c:v>8000000</c:v>
                </c:pt>
                <c:pt idx="39">
                  <c:v>8200000</c:v>
                </c:pt>
                <c:pt idx="40">
                  <c:v>8400000</c:v>
                </c:pt>
                <c:pt idx="41">
                  <c:v>8600000</c:v>
                </c:pt>
                <c:pt idx="42">
                  <c:v>8800000</c:v>
                </c:pt>
                <c:pt idx="43">
                  <c:v>9000000</c:v>
                </c:pt>
              </c:numCache>
            </c:numRef>
          </c:xVal>
          <c:yVal>
            <c:numRef>
              <c:f>'Measurements jan 14'!$N$21:$N$64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0</c:v>
                </c:pt>
                <c:pt idx="6">
                  <c:v>1.2666666666666665E-2</c:v>
                </c:pt>
                <c:pt idx="7">
                  <c:v>4.5333333333333337E-2</c:v>
                </c:pt>
                <c:pt idx="8">
                  <c:v>1.7500000000000002E-2</c:v>
                </c:pt>
                <c:pt idx="9">
                  <c:v>1.5000000000000002E-3</c:v>
                </c:pt>
                <c:pt idx="10">
                  <c:v>6.6666666666666671E-3</c:v>
                </c:pt>
                <c:pt idx="11">
                  <c:v>4.5499999999999992E-2</c:v>
                </c:pt>
                <c:pt idx="12">
                  <c:v>0.17483333333333337</c:v>
                </c:pt>
                <c:pt idx="13">
                  <c:v>0.31</c:v>
                </c:pt>
                <c:pt idx="14">
                  <c:v>0.10066666666666667</c:v>
                </c:pt>
                <c:pt idx="15">
                  <c:v>0.26416666666666666</c:v>
                </c:pt>
                <c:pt idx="16">
                  <c:v>0.47300000000000003</c:v>
                </c:pt>
                <c:pt idx="17">
                  <c:v>0.66333333333333333</c:v>
                </c:pt>
                <c:pt idx="18">
                  <c:v>0.70133333333333325</c:v>
                </c:pt>
                <c:pt idx="19">
                  <c:v>0.54</c:v>
                </c:pt>
                <c:pt idx="20">
                  <c:v>0.72583333333333344</c:v>
                </c:pt>
                <c:pt idx="21">
                  <c:v>0.88716666666666677</c:v>
                </c:pt>
                <c:pt idx="22">
                  <c:v>0.98433333333333339</c:v>
                </c:pt>
                <c:pt idx="23">
                  <c:v>0.96066666666666656</c:v>
                </c:pt>
                <c:pt idx="24">
                  <c:v>0.93866666666666665</c:v>
                </c:pt>
                <c:pt idx="25">
                  <c:v>0.99633333333333329</c:v>
                </c:pt>
                <c:pt idx="26">
                  <c:v>0.99983333333333346</c:v>
                </c:pt>
                <c:pt idx="27">
                  <c:v>1</c:v>
                </c:pt>
                <c:pt idx="28">
                  <c:v>0.99933333333333341</c:v>
                </c:pt>
                <c:pt idx="29">
                  <c:v>0.99983333333333346</c:v>
                </c:pt>
                <c:pt idx="30">
                  <c:v>0.9996666666666667</c:v>
                </c:pt>
                <c:pt idx="31">
                  <c:v>0.99983333333333346</c:v>
                </c:pt>
                <c:pt idx="32">
                  <c:v>1</c:v>
                </c:pt>
                <c:pt idx="33">
                  <c:v>1</c:v>
                </c:pt>
                <c:pt idx="34">
                  <c:v>0.99950000000000017</c:v>
                </c:pt>
                <c:pt idx="35">
                  <c:v>0.99983333333333324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0.9996666666666667</c:v>
                </c:pt>
                <c:pt idx="43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v>B210, RH, standalone components, VM Centos, V6</c:v>
          </c:tx>
          <c:marker>
            <c:symbol val="none"/>
          </c:marker>
          <c:xVal>
            <c:numRef>
              <c:f>'Measurements jan 14'!$H$21:$H$64</c:f>
              <c:numCache>
                <c:formatCode>General</c:formatCode>
                <c:ptCount val="44"/>
                <c:pt idx="0">
                  <c:v>400000</c:v>
                </c:pt>
                <c:pt idx="1">
                  <c:v>600000</c:v>
                </c:pt>
                <c:pt idx="2">
                  <c:v>800000</c:v>
                </c:pt>
                <c:pt idx="3">
                  <c:v>1000000</c:v>
                </c:pt>
                <c:pt idx="4">
                  <c:v>1200000</c:v>
                </c:pt>
                <c:pt idx="5">
                  <c:v>1400000</c:v>
                </c:pt>
                <c:pt idx="6">
                  <c:v>1600000</c:v>
                </c:pt>
                <c:pt idx="7">
                  <c:v>1800000</c:v>
                </c:pt>
                <c:pt idx="8">
                  <c:v>2000000</c:v>
                </c:pt>
                <c:pt idx="9">
                  <c:v>2200000</c:v>
                </c:pt>
                <c:pt idx="10">
                  <c:v>2400000</c:v>
                </c:pt>
                <c:pt idx="11">
                  <c:v>2600000</c:v>
                </c:pt>
                <c:pt idx="12">
                  <c:v>2800000</c:v>
                </c:pt>
                <c:pt idx="13">
                  <c:v>3000000</c:v>
                </c:pt>
                <c:pt idx="14">
                  <c:v>3200000</c:v>
                </c:pt>
                <c:pt idx="15">
                  <c:v>3400000</c:v>
                </c:pt>
                <c:pt idx="16">
                  <c:v>3600000</c:v>
                </c:pt>
                <c:pt idx="17">
                  <c:v>3800000</c:v>
                </c:pt>
                <c:pt idx="18">
                  <c:v>4000000</c:v>
                </c:pt>
                <c:pt idx="19">
                  <c:v>4200000</c:v>
                </c:pt>
                <c:pt idx="20">
                  <c:v>4400000</c:v>
                </c:pt>
                <c:pt idx="21">
                  <c:v>4600000</c:v>
                </c:pt>
                <c:pt idx="22">
                  <c:v>4800000</c:v>
                </c:pt>
                <c:pt idx="23">
                  <c:v>5000000</c:v>
                </c:pt>
                <c:pt idx="24">
                  <c:v>5200000</c:v>
                </c:pt>
                <c:pt idx="25">
                  <c:v>5400000</c:v>
                </c:pt>
                <c:pt idx="26">
                  <c:v>5600000</c:v>
                </c:pt>
                <c:pt idx="27">
                  <c:v>5800000</c:v>
                </c:pt>
                <c:pt idx="28">
                  <c:v>6000000</c:v>
                </c:pt>
                <c:pt idx="29">
                  <c:v>6200000</c:v>
                </c:pt>
                <c:pt idx="30">
                  <c:v>6400000</c:v>
                </c:pt>
                <c:pt idx="31">
                  <c:v>6600000</c:v>
                </c:pt>
                <c:pt idx="32">
                  <c:v>6800000</c:v>
                </c:pt>
                <c:pt idx="33">
                  <c:v>7000000</c:v>
                </c:pt>
                <c:pt idx="34">
                  <c:v>7200000</c:v>
                </c:pt>
                <c:pt idx="35">
                  <c:v>7400000</c:v>
                </c:pt>
                <c:pt idx="36">
                  <c:v>7600000</c:v>
                </c:pt>
                <c:pt idx="37">
                  <c:v>7800000</c:v>
                </c:pt>
                <c:pt idx="38">
                  <c:v>8000000</c:v>
                </c:pt>
                <c:pt idx="39">
                  <c:v>8200000</c:v>
                </c:pt>
                <c:pt idx="40">
                  <c:v>8400000</c:v>
                </c:pt>
                <c:pt idx="41">
                  <c:v>8600000</c:v>
                </c:pt>
                <c:pt idx="42">
                  <c:v>8800000</c:v>
                </c:pt>
                <c:pt idx="43">
                  <c:v>9000000</c:v>
                </c:pt>
              </c:numCache>
            </c:numRef>
          </c:xVal>
          <c:yVal>
            <c:numRef>
              <c:f>'Measurements jan 14'!$O$21:$O$64</c:f>
              <c:numCache>
                <c:formatCode>0.00</c:formatCode>
                <c:ptCount val="44"/>
                <c:pt idx="0">
                  <c:v>2E-3</c:v>
                </c:pt>
                <c:pt idx="1">
                  <c:v>6.2500000000000001E-4</c:v>
                </c:pt>
                <c:pt idx="2">
                  <c:v>1.3749999999999999E-3</c:v>
                </c:pt>
                <c:pt idx="3">
                  <c:v>3.7500000000000001E-4</c:v>
                </c:pt>
                <c:pt idx="4">
                  <c:v>0</c:v>
                </c:pt>
                <c:pt idx="5">
                  <c:v>5.0000000000000001E-4</c:v>
                </c:pt>
                <c:pt idx="6">
                  <c:v>2.7375E-2</c:v>
                </c:pt>
                <c:pt idx="7">
                  <c:v>7.1874999999999994E-2</c:v>
                </c:pt>
                <c:pt idx="8">
                  <c:v>2.2624999999999999E-2</c:v>
                </c:pt>
                <c:pt idx="9">
                  <c:v>1.2500000000000002E-3</c:v>
                </c:pt>
                <c:pt idx="10">
                  <c:v>7.8750000000000001E-3</c:v>
                </c:pt>
                <c:pt idx="11">
                  <c:v>5.6375000000000001E-2</c:v>
                </c:pt>
                <c:pt idx="12">
                  <c:v>0.15662499999999999</c:v>
                </c:pt>
                <c:pt idx="13">
                  <c:v>0.29200000000000004</c:v>
                </c:pt>
                <c:pt idx="14">
                  <c:v>0.108875</c:v>
                </c:pt>
                <c:pt idx="15">
                  <c:v>0.26187499999999997</c:v>
                </c:pt>
                <c:pt idx="16">
                  <c:v>0.46137500000000004</c:v>
                </c:pt>
                <c:pt idx="17">
                  <c:v>0.66337499999999994</c:v>
                </c:pt>
                <c:pt idx="18">
                  <c:v>0.69225000000000003</c:v>
                </c:pt>
                <c:pt idx="19">
                  <c:v>0.53650000000000009</c:v>
                </c:pt>
                <c:pt idx="20">
                  <c:v>0.7183750000000001</c:v>
                </c:pt>
                <c:pt idx="21">
                  <c:v>0.88849999999999985</c:v>
                </c:pt>
                <c:pt idx="22">
                  <c:v>0.97924999999999995</c:v>
                </c:pt>
                <c:pt idx="23">
                  <c:v>0.95687500000000003</c:v>
                </c:pt>
                <c:pt idx="24">
                  <c:v>0.93212499999999998</c:v>
                </c:pt>
                <c:pt idx="25">
                  <c:v>0.99487500000000018</c:v>
                </c:pt>
                <c:pt idx="26">
                  <c:v>0.99987499999999996</c:v>
                </c:pt>
                <c:pt idx="27">
                  <c:v>0.99987499999999996</c:v>
                </c:pt>
                <c:pt idx="28">
                  <c:v>0.99949999999999994</c:v>
                </c:pt>
                <c:pt idx="29">
                  <c:v>0.99962499999999999</c:v>
                </c:pt>
                <c:pt idx="30">
                  <c:v>0.99962499999999999</c:v>
                </c:pt>
                <c:pt idx="31">
                  <c:v>0.99987500000000007</c:v>
                </c:pt>
                <c:pt idx="32">
                  <c:v>0.99962499999999999</c:v>
                </c:pt>
                <c:pt idx="33">
                  <c:v>0.99937500000000001</c:v>
                </c:pt>
                <c:pt idx="34">
                  <c:v>0.99987500000000007</c:v>
                </c:pt>
                <c:pt idx="35">
                  <c:v>0.99962499999999999</c:v>
                </c:pt>
                <c:pt idx="36">
                  <c:v>0.99937500000000001</c:v>
                </c:pt>
                <c:pt idx="37">
                  <c:v>0.99975000000000003</c:v>
                </c:pt>
                <c:pt idx="38">
                  <c:v>0.99950000000000006</c:v>
                </c:pt>
                <c:pt idx="39">
                  <c:v>0.99975000000000003</c:v>
                </c:pt>
                <c:pt idx="40">
                  <c:v>0.99975000000000003</c:v>
                </c:pt>
                <c:pt idx="41">
                  <c:v>0.99962499999999999</c:v>
                </c:pt>
                <c:pt idx="42">
                  <c:v>0.99987500000000007</c:v>
                </c:pt>
                <c:pt idx="43">
                  <c:v>0.99987500000000007</c:v>
                </c:pt>
              </c:numCache>
            </c:numRef>
          </c:yVal>
          <c:smooth val="1"/>
        </c:ser>
        <c:ser>
          <c:idx val="9"/>
          <c:order val="9"/>
          <c:tx>
            <c:v>RH, 2 component message passing, B210, VM Centos V6</c:v>
          </c:tx>
          <c:marker>
            <c:symbol val="none"/>
          </c:marker>
          <c:xVal>
            <c:numRef>
              <c:f>'Measurements jan 14'!$H$21:$H$64</c:f>
              <c:numCache>
                <c:formatCode>General</c:formatCode>
                <c:ptCount val="44"/>
                <c:pt idx="0">
                  <c:v>400000</c:v>
                </c:pt>
                <c:pt idx="1">
                  <c:v>600000</c:v>
                </c:pt>
                <c:pt idx="2">
                  <c:v>800000</c:v>
                </c:pt>
                <c:pt idx="3">
                  <c:v>1000000</c:v>
                </c:pt>
                <c:pt idx="4">
                  <c:v>1200000</c:v>
                </c:pt>
                <c:pt idx="5">
                  <c:v>1400000</c:v>
                </c:pt>
                <c:pt idx="6">
                  <c:v>1600000</c:v>
                </c:pt>
                <c:pt idx="7">
                  <c:v>1800000</c:v>
                </c:pt>
                <c:pt idx="8">
                  <c:v>2000000</c:v>
                </c:pt>
                <c:pt idx="9">
                  <c:v>2200000</c:v>
                </c:pt>
                <c:pt idx="10">
                  <c:v>2400000</c:v>
                </c:pt>
                <c:pt idx="11">
                  <c:v>2600000</c:v>
                </c:pt>
                <c:pt idx="12">
                  <c:v>2800000</c:v>
                </c:pt>
                <c:pt idx="13">
                  <c:v>3000000</c:v>
                </c:pt>
                <c:pt idx="14">
                  <c:v>3200000</c:v>
                </c:pt>
                <c:pt idx="15">
                  <c:v>3400000</c:v>
                </c:pt>
                <c:pt idx="16">
                  <c:v>3600000</c:v>
                </c:pt>
                <c:pt idx="17">
                  <c:v>3800000</c:v>
                </c:pt>
                <c:pt idx="18">
                  <c:v>4000000</c:v>
                </c:pt>
                <c:pt idx="19">
                  <c:v>4200000</c:v>
                </c:pt>
                <c:pt idx="20">
                  <c:v>4400000</c:v>
                </c:pt>
                <c:pt idx="21">
                  <c:v>4600000</c:v>
                </c:pt>
                <c:pt idx="22">
                  <c:v>4800000</c:v>
                </c:pt>
                <c:pt idx="23">
                  <c:v>5000000</c:v>
                </c:pt>
                <c:pt idx="24">
                  <c:v>5200000</c:v>
                </c:pt>
                <c:pt idx="25">
                  <c:v>5400000</c:v>
                </c:pt>
                <c:pt idx="26">
                  <c:v>5600000</c:v>
                </c:pt>
                <c:pt idx="27">
                  <c:v>5800000</c:v>
                </c:pt>
                <c:pt idx="28">
                  <c:v>6000000</c:v>
                </c:pt>
                <c:pt idx="29">
                  <c:v>6200000</c:v>
                </c:pt>
                <c:pt idx="30">
                  <c:v>6400000</c:v>
                </c:pt>
                <c:pt idx="31">
                  <c:v>6600000</c:v>
                </c:pt>
                <c:pt idx="32">
                  <c:v>6800000</c:v>
                </c:pt>
                <c:pt idx="33">
                  <c:v>7000000</c:v>
                </c:pt>
                <c:pt idx="34">
                  <c:v>7200000</c:v>
                </c:pt>
                <c:pt idx="35">
                  <c:v>7400000</c:v>
                </c:pt>
                <c:pt idx="36">
                  <c:v>7600000</c:v>
                </c:pt>
                <c:pt idx="37">
                  <c:v>7800000</c:v>
                </c:pt>
                <c:pt idx="38">
                  <c:v>8000000</c:v>
                </c:pt>
                <c:pt idx="39">
                  <c:v>8200000</c:v>
                </c:pt>
                <c:pt idx="40">
                  <c:v>8400000</c:v>
                </c:pt>
                <c:pt idx="41">
                  <c:v>8600000</c:v>
                </c:pt>
                <c:pt idx="42">
                  <c:v>8800000</c:v>
                </c:pt>
                <c:pt idx="43">
                  <c:v>9000000</c:v>
                </c:pt>
              </c:numCache>
            </c:numRef>
          </c:xVal>
          <c:yVal>
            <c:numRef>
              <c:f>'Measurements jan 14'!$P$21:$P$64</c:f>
              <c:numCache>
                <c:formatCode>0.00</c:formatCode>
                <c:ptCount val="44"/>
                <c:pt idx="0">
                  <c:v>2.2500000000000003E-3</c:v>
                </c:pt>
                <c:pt idx="1">
                  <c:v>3.7500000000000001E-4</c:v>
                </c:pt>
                <c:pt idx="2">
                  <c:v>0</c:v>
                </c:pt>
                <c:pt idx="3">
                  <c:v>5.0000000000000001E-4</c:v>
                </c:pt>
                <c:pt idx="4">
                  <c:v>0</c:v>
                </c:pt>
                <c:pt idx="5">
                  <c:v>1.25E-4</c:v>
                </c:pt>
                <c:pt idx="6">
                  <c:v>5.3750000000000013E-3</c:v>
                </c:pt>
                <c:pt idx="7">
                  <c:v>1.9750000000000004E-2</c:v>
                </c:pt>
                <c:pt idx="8">
                  <c:v>8.3750000000000005E-3</c:v>
                </c:pt>
                <c:pt idx="9">
                  <c:v>6.2500000000000001E-4</c:v>
                </c:pt>
                <c:pt idx="10">
                  <c:v>6.4999999999999997E-3</c:v>
                </c:pt>
                <c:pt idx="11">
                  <c:v>5.0625000000000003E-2</c:v>
                </c:pt>
                <c:pt idx="12">
                  <c:v>0.15212499999999998</c:v>
                </c:pt>
                <c:pt idx="13">
                  <c:v>0.29162499999999997</c:v>
                </c:pt>
                <c:pt idx="14">
                  <c:v>0.10012499999999999</c:v>
                </c:pt>
                <c:pt idx="15">
                  <c:v>0.26050000000000001</c:v>
                </c:pt>
                <c:pt idx="16">
                  <c:v>0.47087499999999999</c:v>
                </c:pt>
                <c:pt idx="17">
                  <c:v>0.66675000000000018</c:v>
                </c:pt>
                <c:pt idx="18">
                  <c:v>0.70287499999999992</c:v>
                </c:pt>
                <c:pt idx="19">
                  <c:v>0.53712500000000007</c:v>
                </c:pt>
                <c:pt idx="20">
                  <c:v>0.72725000000000006</c:v>
                </c:pt>
                <c:pt idx="21">
                  <c:v>0.8902500000000001</c:v>
                </c:pt>
                <c:pt idx="22">
                  <c:v>0.9850000000000001</c:v>
                </c:pt>
                <c:pt idx="23">
                  <c:v>0.96025000000000005</c:v>
                </c:pt>
                <c:pt idx="24">
                  <c:v>0.93762500000000015</c:v>
                </c:pt>
                <c:pt idx="25">
                  <c:v>0.99574999999999991</c:v>
                </c:pt>
                <c:pt idx="26">
                  <c:v>0.99874999999999992</c:v>
                </c:pt>
                <c:pt idx="27">
                  <c:v>0.99975000000000003</c:v>
                </c:pt>
                <c:pt idx="28">
                  <c:v>0.99924999999999997</c:v>
                </c:pt>
                <c:pt idx="29">
                  <c:v>0.99875000000000014</c:v>
                </c:pt>
                <c:pt idx="30">
                  <c:v>0.99975000000000003</c:v>
                </c:pt>
                <c:pt idx="31">
                  <c:v>0.99987499999999996</c:v>
                </c:pt>
                <c:pt idx="32">
                  <c:v>0.99987499999999996</c:v>
                </c:pt>
                <c:pt idx="33">
                  <c:v>0.99962499999999999</c:v>
                </c:pt>
                <c:pt idx="34">
                  <c:v>0.99987499999999996</c:v>
                </c:pt>
                <c:pt idx="35">
                  <c:v>0.99937500000000001</c:v>
                </c:pt>
                <c:pt idx="36">
                  <c:v>0.99975000000000003</c:v>
                </c:pt>
                <c:pt idx="37">
                  <c:v>0.99987500000000007</c:v>
                </c:pt>
                <c:pt idx="38">
                  <c:v>0.99950000000000006</c:v>
                </c:pt>
                <c:pt idx="39">
                  <c:v>0.99950000000000006</c:v>
                </c:pt>
                <c:pt idx="40">
                  <c:v>0.99975000000000003</c:v>
                </c:pt>
                <c:pt idx="41">
                  <c:v>0.99950000000000006</c:v>
                </c:pt>
                <c:pt idx="42">
                  <c:v>0.99975000000000003</c:v>
                </c:pt>
                <c:pt idx="43">
                  <c:v>0.99962499999999999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4240"/>
        <c:axId val="127196160"/>
      </c:scatterChart>
      <c:valAx>
        <c:axId val="1271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196160"/>
        <c:crosses val="autoZero"/>
        <c:crossBetween val="midCat"/>
      </c:valAx>
      <c:valAx>
        <c:axId val="12719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</a:t>
                </a:r>
                <a:r>
                  <a:rPr lang="en-US" baseline="0"/>
                  <a:t> Succes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19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Comparision</a:t>
            </a:r>
          </a:p>
        </c:rich>
      </c:tx>
      <c:layout>
        <c:manualLayout>
          <c:xMode val="edge"/>
          <c:yMode val="edge"/>
          <c:x val="0.29394425310832567"/>
          <c:y val="3.073966409050531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FPGA, GigabitE,FP3,HTG</c:v>
          </c:tx>
          <c:marker>
            <c:symbol val="none"/>
          </c:marker>
          <c:xVal>
            <c:numRef>
              <c:f>'Measurements jan 14'!$B$16:$B$51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290</c:v>
                </c:pt>
                <c:pt idx="3">
                  <c:v>500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900000</c:v>
                </c:pt>
                <c:pt idx="9">
                  <c:v>1100000</c:v>
                </c:pt>
                <c:pt idx="10">
                  <c:v>1300000</c:v>
                </c:pt>
                <c:pt idx="11">
                  <c:v>1500000</c:v>
                </c:pt>
                <c:pt idx="12">
                  <c:v>1700000</c:v>
                </c:pt>
                <c:pt idx="13">
                  <c:v>1900000</c:v>
                </c:pt>
                <c:pt idx="14">
                  <c:v>2100000</c:v>
                </c:pt>
                <c:pt idx="15">
                  <c:v>2300000</c:v>
                </c:pt>
                <c:pt idx="16">
                  <c:v>2500000</c:v>
                </c:pt>
                <c:pt idx="17">
                  <c:v>2700000</c:v>
                </c:pt>
                <c:pt idx="18">
                  <c:v>2900000</c:v>
                </c:pt>
                <c:pt idx="19">
                  <c:v>3100000</c:v>
                </c:pt>
                <c:pt idx="20">
                  <c:v>3300000</c:v>
                </c:pt>
                <c:pt idx="21">
                  <c:v>3500000</c:v>
                </c:pt>
                <c:pt idx="22">
                  <c:v>3700000</c:v>
                </c:pt>
                <c:pt idx="23">
                  <c:v>3900000</c:v>
                </c:pt>
                <c:pt idx="24">
                  <c:v>4100000</c:v>
                </c:pt>
                <c:pt idx="25">
                  <c:v>4300000</c:v>
                </c:pt>
                <c:pt idx="26">
                  <c:v>4500000</c:v>
                </c:pt>
                <c:pt idx="27">
                  <c:v>4700000</c:v>
                </c:pt>
                <c:pt idx="28">
                  <c:v>4900000</c:v>
                </c:pt>
                <c:pt idx="29">
                  <c:v>5100000</c:v>
                </c:pt>
                <c:pt idx="30">
                  <c:v>5300000</c:v>
                </c:pt>
                <c:pt idx="31">
                  <c:v>5500000</c:v>
                </c:pt>
                <c:pt idx="32">
                  <c:v>5700000</c:v>
                </c:pt>
                <c:pt idx="33">
                  <c:v>5900000</c:v>
                </c:pt>
                <c:pt idx="34">
                  <c:v>6100000</c:v>
                </c:pt>
                <c:pt idx="35">
                  <c:v>6300000</c:v>
                </c:pt>
              </c:numCache>
            </c:numRef>
          </c:xVal>
          <c:yVal>
            <c:numRef>
              <c:f>'Measurements jan 14'!$C$16:$C$51</c:f>
              <c:numCache>
                <c:formatCode>General</c:formatCode>
                <c:ptCount val="36"/>
                <c:pt idx="0">
                  <c:v>0.01</c:v>
                </c:pt>
                <c:pt idx="1">
                  <c:v>0.5</c:v>
                </c:pt>
                <c:pt idx="2">
                  <c:v>0.99999990000000005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USRP2, gigabit, FP3</c:v>
          </c:tx>
          <c:marker>
            <c:symbol val="none"/>
          </c:marker>
          <c:xVal>
            <c:numRef>
              <c:f>'Measurements jan 14'!$B$16:$B$51</c:f>
              <c:numCache>
                <c:formatCode>General</c:formatCode>
                <c:ptCount val="36"/>
                <c:pt idx="0">
                  <c:v>200</c:v>
                </c:pt>
                <c:pt idx="1">
                  <c:v>250</c:v>
                </c:pt>
                <c:pt idx="2">
                  <c:v>290</c:v>
                </c:pt>
                <c:pt idx="3">
                  <c:v>500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700000</c:v>
                </c:pt>
                <c:pt idx="8">
                  <c:v>900000</c:v>
                </c:pt>
                <c:pt idx="9">
                  <c:v>1100000</c:v>
                </c:pt>
                <c:pt idx="10">
                  <c:v>1300000</c:v>
                </c:pt>
                <c:pt idx="11">
                  <c:v>1500000</c:v>
                </c:pt>
                <c:pt idx="12">
                  <c:v>1700000</c:v>
                </c:pt>
                <c:pt idx="13">
                  <c:v>1900000</c:v>
                </c:pt>
                <c:pt idx="14">
                  <c:v>2100000</c:v>
                </c:pt>
                <c:pt idx="15">
                  <c:v>2300000</c:v>
                </c:pt>
                <c:pt idx="16">
                  <c:v>2500000</c:v>
                </c:pt>
                <c:pt idx="17">
                  <c:v>2700000</c:v>
                </c:pt>
                <c:pt idx="18">
                  <c:v>2900000</c:v>
                </c:pt>
                <c:pt idx="19">
                  <c:v>3100000</c:v>
                </c:pt>
                <c:pt idx="20">
                  <c:v>3300000</c:v>
                </c:pt>
                <c:pt idx="21">
                  <c:v>3500000</c:v>
                </c:pt>
                <c:pt idx="22">
                  <c:v>3700000</c:v>
                </c:pt>
                <c:pt idx="23">
                  <c:v>3900000</c:v>
                </c:pt>
                <c:pt idx="24">
                  <c:v>4100000</c:v>
                </c:pt>
                <c:pt idx="25">
                  <c:v>4300000</c:v>
                </c:pt>
                <c:pt idx="26">
                  <c:v>4500000</c:v>
                </c:pt>
                <c:pt idx="27">
                  <c:v>4700000</c:v>
                </c:pt>
                <c:pt idx="28">
                  <c:v>4900000</c:v>
                </c:pt>
                <c:pt idx="29">
                  <c:v>5100000</c:v>
                </c:pt>
                <c:pt idx="30">
                  <c:v>5300000</c:v>
                </c:pt>
                <c:pt idx="31">
                  <c:v>5500000</c:v>
                </c:pt>
                <c:pt idx="32">
                  <c:v>5700000</c:v>
                </c:pt>
                <c:pt idx="33">
                  <c:v>5900000</c:v>
                </c:pt>
                <c:pt idx="34">
                  <c:v>6100000</c:v>
                </c:pt>
                <c:pt idx="35">
                  <c:v>6300000</c:v>
                </c:pt>
              </c:numCache>
            </c:numRef>
          </c:xVal>
          <c:yVal>
            <c:numRef>
              <c:f>'Measurements jan 14'!$D$16:$D$51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0.17380000000000001</c:v>
                </c:pt>
                <c:pt idx="5">
                  <c:v>0.99950000000000006</c:v>
                </c:pt>
                <c:pt idx="6">
                  <c:v>0.99970000000000003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B210, FP3, USB2.0, Fedora</c:v>
          </c:tx>
          <c:marker>
            <c:symbol val="none"/>
          </c:marker>
          <c:xVal>
            <c:numRef>
              <c:f>'Measurements jan 14'!$B$73:$B$117</c:f>
              <c:numCache>
                <c:formatCode>General</c:formatCode>
                <c:ptCount val="45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  <c:pt idx="19">
                  <c:v>3900000</c:v>
                </c:pt>
                <c:pt idx="20">
                  <c:v>4100000</c:v>
                </c:pt>
                <c:pt idx="21">
                  <c:v>4300000</c:v>
                </c:pt>
                <c:pt idx="22">
                  <c:v>4500000</c:v>
                </c:pt>
                <c:pt idx="23">
                  <c:v>4700000</c:v>
                </c:pt>
                <c:pt idx="24">
                  <c:v>4900000</c:v>
                </c:pt>
                <c:pt idx="25">
                  <c:v>5100000</c:v>
                </c:pt>
                <c:pt idx="26">
                  <c:v>5300000</c:v>
                </c:pt>
                <c:pt idx="27">
                  <c:v>5500000</c:v>
                </c:pt>
                <c:pt idx="28">
                  <c:v>5700000</c:v>
                </c:pt>
                <c:pt idx="29">
                  <c:v>5900000</c:v>
                </c:pt>
                <c:pt idx="30">
                  <c:v>6100000</c:v>
                </c:pt>
                <c:pt idx="31">
                  <c:v>6300000</c:v>
                </c:pt>
                <c:pt idx="32">
                  <c:v>6500000</c:v>
                </c:pt>
                <c:pt idx="33">
                  <c:v>6700000</c:v>
                </c:pt>
                <c:pt idx="34">
                  <c:v>6900000</c:v>
                </c:pt>
                <c:pt idx="35">
                  <c:v>7100000</c:v>
                </c:pt>
                <c:pt idx="36">
                  <c:v>7300000</c:v>
                </c:pt>
                <c:pt idx="37">
                  <c:v>7500000</c:v>
                </c:pt>
                <c:pt idx="38">
                  <c:v>7700000</c:v>
                </c:pt>
                <c:pt idx="39">
                  <c:v>7900000</c:v>
                </c:pt>
                <c:pt idx="40">
                  <c:v>8100000</c:v>
                </c:pt>
                <c:pt idx="41">
                  <c:v>8300000</c:v>
                </c:pt>
                <c:pt idx="42">
                  <c:v>8500000</c:v>
                </c:pt>
                <c:pt idx="43">
                  <c:v>8700000</c:v>
                </c:pt>
                <c:pt idx="44">
                  <c:v>8900000</c:v>
                </c:pt>
              </c:numCache>
            </c:numRef>
          </c:xVal>
          <c:yVal>
            <c:numRef>
              <c:f>'Measurements jan 14'!$F$73:$F$117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7.0000000000000001E-3</c:v>
                </c:pt>
                <c:pt idx="6">
                  <c:v>0.18099999999999999</c:v>
                </c:pt>
                <c:pt idx="7">
                  <c:v>0.377</c:v>
                </c:pt>
                <c:pt idx="8">
                  <c:v>0.4</c:v>
                </c:pt>
                <c:pt idx="9">
                  <c:v>0.4</c:v>
                </c:pt>
                <c:pt idx="10">
                  <c:v>0.47599999999999998</c:v>
                </c:pt>
                <c:pt idx="11">
                  <c:v>0.66300000000000003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0.94599999999999995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B210, Fedora VM, Autolocus, USB2.0</c:v>
          </c:tx>
          <c:marker>
            <c:symbol val="none"/>
          </c:marker>
          <c:xVal>
            <c:numRef>
              <c:f>'Measurements jan 14'!$B$73:$B$117</c:f>
              <c:numCache>
                <c:formatCode>General</c:formatCode>
                <c:ptCount val="45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  <c:pt idx="19">
                  <c:v>3900000</c:v>
                </c:pt>
                <c:pt idx="20">
                  <c:v>4100000</c:v>
                </c:pt>
                <c:pt idx="21">
                  <c:v>4300000</c:v>
                </c:pt>
                <c:pt idx="22">
                  <c:v>4500000</c:v>
                </c:pt>
                <c:pt idx="23">
                  <c:v>4700000</c:v>
                </c:pt>
                <c:pt idx="24">
                  <c:v>4900000</c:v>
                </c:pt>
                <c:pt idx="25">
                  <c:v>5100000</c:v>
                </c:pt>
                <c:pt idx="26">
                  <c:v>5300000</c:v>
                </c:pt>
                <c:pt idx="27">
                  <c:v>5500000</c:v>
                </c:pt>
                <c:pt idx="28">
                  <c:v>5700000</c:v>
                </c:pt>
                <c:pt idx="29">
                  <c:v>5900000</c:v>
                </c:pt>
                <c:pt idx="30">
                  <c:v>6100000</c:v>
                </c:pt>
                <c:pt idx="31">
                  <c:v>6300000</c:v>
                </c:pt>
                <c:pt idx="32">
                  <c:v>6500000</c:v>
                </c:pt>
                <c:pt idx="33">
                  <c:v>6700000</c:v>
                </c:pt>
                <c:pt idx="34">
                  <c:v>6900000</c:v>
                </c:pt>
                <c:pt idx="35">
                  <c:v>7100000</c:v>
                </c:pt>
                <c:pt idx="36">
                  <c:v>7300000</c:v>
                </c:pt>
                <c:pt idx="37">
                  <c:v>7500000</c:v>
                </c:pt>
                <c:pt idx="38">
                  <c:v>7700000</c:v>
                </c:pt>
                <c:pt idx="39">
                  <c:v>7900000</c:v>
                </c:pt>
                <c:pt idx="40">
                  <c:v>8100000</c:v>
                </c:pt>
                <c:pt idx="41">
                  <c:v>8300000</c:v>
                </c:pt>
                <c:pt idx="42">
                  <c:v>8500000</c:v>
                </c:pt>
                <c:pt idx="43">
                  <c:v>8700000</c:v>
                </c:pt>
                <c:pt idx="44">
                  <c:v>8900000</c:v>
                </c:pt>
              </c:numCache>
            </c:numRef>
          </c:xVal>
          <c:yVal>
            <c:numRef>
              <c:f>'Measurements jan 14'!$G$73:$G$117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0.16600000000000001</c:v>
                </c:pt>
                <c:pt idx="7">
                  <c:v>0.33100000000000002</c:v>
                </c:pt>
                <c:pt idx="8">
                  <c:v>0.33100000000000002</c:v>
                </c:pt>
                <c:pt idx="9">
                  <c:v>0.33100000000000002</c:v>
                </c:pt>
                <c:pt idx="10">
                  <c:v>0.42599999999999999</c:v>
                </c:pt>
                <c:pt idx="11">
                  <c:v>0.42599999999999999</c:v>
                </c:pt>
                <c:pt idx="12">
                  <c:v>0.80900000000000005</c:v>
                </c:pt>
                <c:pt idx="13">
                  <c:v>0.80900000000000005</c:v>
                </c:pt>
                <c:pt idx="14">
                  <c:v>0.80900000000000005</c:v>
                </c:pt>
                <c:pt idx="15">
                  <c:v>0.89700000000000002</c:v>
                </c:pt>
                <c:pt idx="16">
                  <c:v>0.997</c:v>
                </c:pt>
                <c:pt idx="17">
                  <c:v>0.999</c:v>
                </c:pt>
                <c:pt idx="18">
                  <c:v>0.999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B210, USB3.0, FP3</c:v>
          </c:tx>
          <c:marker>
            <c:symbol val="none"/>
          </c:marker>
          <c:xVal>
            <c:numRef>
              <c:f>'Measurements jan 14'!$H$73:$H$117</c:f>
              <c:numCache>
                <c:formatCode>General</c:formatCode>
                <c:ptCount val="4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</c:numCache>
            </c:numRef>
          </c:xVal>
          <c:yVal>
            <c:numRef>
              <c:f>'Measurements jan 14'!$I$73:$I$117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0.193</c:v>
                </c:pt>
                <c:pt idx="4">
                  <c:v>0.29599999999999999</c:v>
                </c:pt>
                <c:pt idx="5">
                  <c:v>0.40400000000000003</c:v>
                </c:pt>
                <c:pt idx="6">
                  <c:v>0.47699999999999998</c:v>
                </c:pt>
                <c:pt idx="7">
                  <c:v>0.59299999999999997</c:v>
                </c:pt>
                <c:pt idx="8">
                  <c:v>0.66800000000000004</c:v>
                </c:pt>
                <c:pt idx="9">
                  <c:v>0.79300000000000004</c:v>
                </c:pt>
                <c:pt idx="10">
                  <c:v>0.88100000000000001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v>RH, B210, GNU Radio, Centos V6</c:v>
          </c:tx>
          <c:marker>
            <c:symbol val="none"/>
          </c:marker>
          <c:xVal>
            <c:numRef>
              <c:f>'Measurements jan 14'!$H$73:$H$117</c:f>
              <c:numCache>
                <c:formatCode>General</c:formatCode>
                <c:ptCount val="4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</c:numCache>
            </c:numRef>
          </c:xVal>
          <c:yVal>
            <c:numRef>
              <c:f>'Measurements jan 14'!$K$73:$K$117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3.5999999999999997E-2</c:v>
                </c:pt>
                <c:pt idx="8">
                  <c:v>0.112</c:v>
                </c:pt>
                <c:pt idx="9">
                  <c:v>0.153</c:v>
                </c:pt>
                <c:pt idx="10">
                  <c:v>0.17899999999999999</c:v>
                </c:pt>
                <c:pt idx="11">
                  <c:v>0.246</c:v>
                </c:pt>
                <c:pt idx="12">
                  <c:v>0.311</c:v>
                </c:pt>
                <c:pt idx="13">
                  <c:v>0.311</c:v>
                </c:pt>
                <c:pt idx="14">
                  <c:v>0.311</c:v>
                </c:pt>
                <c:pt idx="15">
                  <c:v>0.311</c:v>
                </c:pt>
                <c:pt idx="16">
                  <c:v>0.32600000000000001</c:v>
                </c:pt>
                <c:pt idx="17">
                  <c:v>0.45900000000000002</c:v>
                </c:pt>
                <c:pt idx="18">
                  <c:v>0.51800000000000002</c:v>
                </c:pt>
                <c:pt idx="19">
                  <c:v>0.64100000000000001</c:v>
                </c:pt>
                <c:pt idx="20">
                  <c:v>0.73399999999999999</c:v>
                </c:pt>
                <c:pt idx="21">
                  <c:v>0.79900000000000004</c:v>
                </c:pt>
                <c:pt idx="22">
                  <c:v>0.90600000000000003</c:v>
                </c:pt>
                <c:pt idx="23">
                  <c:v>0.94499999999999995</c:v>
                </c:pt>
                <c:pt idx="24">
                  <c:v>0.997</c:v>
                </c:pt>
                <c:pt idx="25">
                  <c:v>0.997</c:v>
                </c:pt>
                <c:pt idx="26">
                  <c:v>0.999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RH, 2 components, Centos VM</c:v>
          </c:tx>
          <c:marker>
            <c:symbol val="none"/>
          </c:marker>
          <c:xVal>
            <c:numRef>
              <c:f>'Measurements jan 14'!$H$73:$H$117</c:f>
              <c:numCache>
                <c:formatCode>General</c:formatCode>
                <c:ptCount val="4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</c:numCache>
            </c:numRef>
          </c:xVal>
          <c:yVal>
            <c:numRef>
              <c:f>'Measurements jan 14'!$L$73:$L$117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5.6000000000000001E-2</c:v>
                </c:pt>
                <c:pt idx="8">
                  <c:v>0.11700000000000001</c:v>
                </c:pt>
                <c:pt idx="9">
                  <c:v>0.13500000000000001</c:v>
                </c:pt>
                <c:pt idx="10">
                  <c:v>0.191</c:v>
                </c:pt>
                <c:pt idx="11">
                  <c:v>0.27900000000000003</c:v>
                </c:pt>
                <c:pt idx="12">
                  <c:v>0.318</c:v>
                </c:pt>
                <c:pt idx="13">
                  <c:v>0.318</c:v>
                </c:pt>
                <c:pt idx="14">
                  <c:v>0.318</c:v>
                </c:pt>
                <c:pt idx="15">
                  <c:v>0.318</c:v>
                </c:pt>
                <c:pt idx="16">
                  <c:v>0.32500000000000001</c:v>
                </c:pt>
                <c:pt idx="17">
                  <c:v>0.45600000000000002</c:v>
                </c:pt>
                <c:pt idx="18">
                  <c:v>0.52800000000000002</c:v>
                </c:pt>
                <c:pt idx="19">
                  <c:v>0.63500000000000001</c:v>
                </c:pt>
                <c:pt idx="20">
                  <c:v>0.72899999999999998</c:v>
                </c:pt>
                <c:pt idx="21">
                  <c:v>0.78</c:v>
                </c:pt>
                <c:pt idx="22">
                  <c:v>0.89700000000000002</c:v>
                </c:pt>
                <c:pt idx="23">
                  <c:v>0.95299999999999996</c:v>
                </c:pt>
                <c:pt idx="24">
                  <c:v>0.99399999999999999</c:v>
                </c:pt>
                <c:pt idx="25">
                  <c:v>0.996</c:v>
                </c:pt>
                <c:pt idx="26">
                  <c:v>0.996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v>GNU Radio, USB2.0, B210, VM Centos V6</c:v>
          </c:tx>
          <c:marker>
            <c:symbol val="none"/>
          </c:marker>
          <c:xVal>
            <c:numRef>
              <c:f>'Measurements jan 14'!$H$73:$H$117</c:f>
              <c:numCache>
                <c:formatCode>General</c:formatCode>
                <c:ptCount val="4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</c:numCache>
            </c:numRef>
          </c:xVal>
          <c:yVal>
            <c:numRef>
              <c:f>'Measurements jan 14'!$N$73:$N$117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1.2666666666666665E-2</c:v>
                </c:pt>
                <c:pt idx="8">
                  <c:v>4.5333333333333337E-2</c:v>
                </c:pt>
                <c:pt idx="9">
                  <c:v>4.5333333333333337E-2</c:v>
                </c:pt>
                <c:pt idx="10">
                  <c:v>4.5333333333333337E-2</c:v>
                </c:pt>
                <c:pt idx="11">
                  <c:v>4.5333333333333337E-2</c:v>
                </c:pt>
                <c:pt idx="12">
                  <c:v>4.5499999999999992E-2</c:v>
                </c:pt>
                <c:pt idx="13">
                  <c:v>0.17483333333333337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0.47300000000000003</c:v>
                </c:pt>
                <c:pt idx="18">
                  <c:v>0.66333333333333333</c:v>
                </c:pt>
                <c:pt idx="19">
                  <c:v>0.70133333333333325</c:v>
                </c:pt>
                <c:pt idx="20">
                  <c:v>0.70133333333333325</c:v>
                </c:pt>
                <c:pt idx="21">
                  <c:v>0.72583333333333344</c:v>
                </c:pt>
                <c:pt idx="22">
                  <c:v>0.88716666666666677</c:v>
                </c:pt>
                <c:pt idx="23">
                  <c:v>0.98433333333333339</c:v>
                </c:pt>
                <c:pt idx="24">
                  <c:v>0.98433333333333339</c:v>
                </c:pt>
                <c:pt idx="25">
                  <c:v>0.98433333333333339</c:v>
                </c:pt>
                <c:pt idx="26">
                  <c:v>0.99633333333333329</c:v>
                </c:pt>
                <c:pt idx="27">
                  <c:v>0.99983333333333346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v>B210, RH, standalone components, VM Centos, V6</c:v>
          </c:tx>
          <c:marker>
            <c:symbol val="none"/>
          </c:marker>
          <c:xVal>
            <c:numRef>
              <c:f>'Measurements jan 14'!$H$73:$H$117</c:f>
              <c:numCache>
                <c:formatCode>General</c:formatCode>
                <c:ptCount val="4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</c:numCache>
            </c:numRef>
          </c:xVal>
          <c:yVal>
            <c:numRef>
              <c:f>'Measurements jan 14'!$O$73:$O$117</c:f>
              <c:numCache>
                <c:formatCode>General</c:formatCode>
                <c:ptCount val="4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2.7375E-2</c:v>
                </c:pt>
                <c:pt idx="8">
                  <c:v>7.1874999999999994E-2</c:v>
                </c:pt>
                <c:pt idx="9">
                  <c:v>7.1874999999999994E-2</c:v>
                </c:pt>
                <c:pt idx="10">
                  <c:v>7.1874999999999994E-2</c:v>
                </c:pt>
                <c:pt idx="11">
                  <c:v>7.1874999999999994E-2</c:v>
                </c:pt>
                <c:pt idx="12">
                  <c:v>7.1874999999999994E-2</c:v>
                </c:pt>
                <c:pt idx="13">
                  <c:v>0.15662499999999999</c:v>
                </c:pt>
                <c:pt idx="14">
                  <c:v>0.29200000000000004</c:v>
                </c:pt>
                <c:pt idx="15">
                  <c:v>0.29200000000000004</c:v>
                </c:pt>
                <c:pt idx="16">
                  <c:v>0.29200000000000004</c:v>
                </c:pt>
                <c:pt idx="17">
                  <c:v>0.46137500000000004</c:v>
                </c:pt>
                <c:pt idx="18">
                  <c:v>0.66337499999999994</c:v>
                </c:pt>
                <c:pt idx="19">
                  <c:v>0.69225000000000003</c:v>
                </c:pt>
                <c:pt idx="20">
                  <c:v>0.69225000000000003</c:v>
                </c:pt>
                <c:pt idx="21">
                  <c:v>0.7183750000000001</c:v>
                </c:pt>
                <c:pt idx="22">
                  <c:v>0.88849999999999985</c:v>
                </c:pt>
                <c:pt idx="23">
                  <c:v>0.97924999999999995</c:v>
                </c:pt>
                <c:pt idx="24">
                  <c:v>0.97924999999999995</c:v>
                </c:pt>
                <c:pt idx="25">
                  <c:v>0.97924999999999995</c:v>
                </c:pt>
                <c:pt idx="26">
                  <c:v>0.99487500000000018</c:v>
                </c:pt>
                <c:pt idx="27">
                  <c:v>0.99987499999999996</c:v>
                </c:pt>
                <c:pt idx="28">
                  <c:v>0.99987499999999996</c:v>
                </c:pt>
                <c:pt idx="29">
                  <c:v>0.99987499999999996</c:v>
                </c:pt>
                <c:pt idx="30">
                  <c:v>0.99987499999999996</c:v>
                </c:pt>
                <c:pt idx="31">
                  <c:v>0.99987499999999996</c:v>
                </c:pt>
                <c:pt idx="32">
                  <c:v>0.99987500000000007</c:v>
                </c:pt>
                <c:pt idx="33">
                  <c:v>0.99987500000000007</c:v>
                </c:pt>
                <c:pt idx="34">
                  <c:v>0.99987500000000007</c:v>
                </c:pt>
                <c:pt idx="35">
                  <c:v>0.99987500000000007</c:v>
                </c:pt>
                <c:pt idx="36">
                  <c:v>0.99987500000000007</c:v>
                </c:pt>
                <c:pt idx="37">
                  <c:v>0.99987500000000007</c:v>
                </c:pt>
                <c:pt idx="38">
                  <c:v>0.99987500000000007</c:v>
                </c:pt>
                <c:pt idx="39">
                  <c:v>0.99987500000000007</c:v>
                </c:pt>
                <c:pt idx="40">
                  <c:v>0.99987500000000007</c:v>
                </c:pt>
                <c:pt idx="41">
                  <c:v>0.99987500000000007</c:v>
                </c:pt>
                <c:pt idx="42">
                  <c:v>0.99987500000000007</c:v>
                </c:pt>
                <c:pt idx="43">
                  <c:v>0.99987500000000007</c:v>
                </c:pt>
                <c:pt idx="44">
                  <c:v>0.99987500000000007</c:v>
                </c:pt>
              </c:numCache>
            </c:numRef>
          </c:yVal>
          <c:smooth val="0"/>
        </c:ser>
        <c:ser>
          <c:idx val="9"/>
          <c:order val="9"/>
          <c:tx>
            <c:v>RH, 2 component message passing, B210, VM Centos V6</c:v>
          </c:tx>
          <c:marker>
            <c:symbol val="none"/>
          </c:marker>
          <c:xVal>
            <c:numRef>
              <c:f>'Measurements jan 14'!$H$73:$H$117</c:f>
              <c:numCache>
                <c:formatCode>General</c:formatCode>
                <c:ptCount val="4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</c:numCache>
            </c:numRef>
          </c:xVal>
          <c:yVal>
            <c:numRef>
              <c:f>'Measurements jan 14'!$P$73:$P$117</c:f>
              <c:numCache>
                <c:formatCode>General</c:formatCode>
                <c:ptCount val="45"/>
                <c:pt idx="0">
                  <c:v>0</c:v>
                </c:pt>
                <c:pt idx="1">
                  <c:v>2.2500000000000003E-3</c:v>
                </c:pt>
                <c:pt idx="2">
                  <c:v>2.2500000000000003E-3</c:v>
                </c:pt>
                <c:pt idx="3">
                  <c:v>2.2500000000000003E-3</c:v>
                </c:pt>
                <c:pt idx="4">
                  <c:v>2.2500000000000003E-3</c:v>
                </c:pt>
                <c:pt idx="5">
                  <c:v>2.2500000000000003E-3</c:v>
                </c:pt>
                <c:pt idx="6">
                  <c:v>2.2500000000000003E-3</c:v>
                </c:pt>
                <c:pt idx="7">
                  <c:v>5.3750000000000013E-3</c:v>
                </c:pt>
                <c:pt idx="8">
                  <c:v>1.9750000000000004E-2</c:v>
                </c:pt>
                <c:pt idx="9">
                  <c:v>1.9750000000000004E-2</c:v>
                </c:pt>
                <c:pt idx="10">
                  <c:v>1.9750000000000004E-2</c:v>
                </c:pt>
                <c:pt idx="11">
                  <c:v>1.9750000000000004E-2</c:v>
                </c:pt>
                <c:pt idx="12">
                  <c:v>5.0625000000000003E-2</c:v>
                </c:pt>
                <c:pt idx="13">
                  <c:v>0.15212499999999998</c:v>
                </c:pt>
                <c:pt idx="14">
                  <c:v>0.29162499999999997</c:v>
                </c:pt>
                <c:pt idx="15">
                  <c:v>0.29162499999999997</c:v>
                </c:pt>
                <c:pt idx="16">
                  <c:v>0.29162499999999997</c:v>
                </c:pt>
                <c:pt idx="17">
                  <c:v>0.47087499999999999</c:v>
                </c:pt>
                <c:pt idx="18">
                  <c:v>0.66675000000000018</c:v>
                </c:pt>
                <c:pt idx="19">
                  <c:v>0.70287499999999992</c:v>
                </c:pt>
                <c:pt idx="20">
                  <c:v>0.70287499999999992</c:v>
                </c:pt>
                <c:pt idx="21">
                  <c:v>0.72725000000000006</c:v>
                </c:pt>
                <c:pt idx="22">
                  <c:v>0.8902500000000001</c:v>
                </c:pt>
                <c:pt idx="23">
                  <c:v>0.9850000000000001</c:v>
                </c:pt>
                <c:pt idx="24">
                  <c:v>0.9850000000000001</c:v>
                </c:pt>
                <c:pt idx="25">
                  <c:v>0.9850000000000001</c:v>
                </c:pt>
                <c:pt idx="26">
                  <c:v>0.99574999999999991</c:v>
                </c:pt>
                <c:pt idx="27">
                  <c:v>0.99874999999999992</c:v>
                </c:pt>
                <c:pt idx="28">
                  <c:v>0.99975000000000003</c:v>
                </c:pt>
                <c:pt idx="29">
                  <c:v>0.99975000000000003</c:v>
                </c:pt>
                <c:pt idx="30">
                  <c:v>0.99975000000000003</c:v>
                </c:pt>
                <c:pt idx="31">
                  <c:v>0.99975000000000003</c:v>
                </c:pt>
                <c:pt idx="32">
                  <c:v>0.99987499999999996</c:v>
                </c:pt>
                <c:pt idx="33">
                  <c:v>0.99987499999999996</c:v>
                </c:pt>
                <c:pt idx="34">
                  <c:v>0.99987499999999996</c:v>
                </c:pt>
                <c:pt idx="35">
                  <c:v>0.99987499999999996</c:v>
                </c:pt>
                <c:pt idx="36">
                  <c:v>0.99987499999999996</c:v>
                </c:pt>
                <c:pt idx="37">
                  <c:v>0.99987499999999996</c:v>
                </c:pt>
                <c:pt idx="38">
                  <c:v>0.99987500000000007</c:v>
                </c:pt>
                <c:pt idx="39">
                  <c:v>0.99987500000000007</c:v>
                </c:pt>
                <c:pt idx="40">
                  <c:v>0.99987500000000007</c:v>
                </c:pt>
                <c:pt idx="41">
                  <c:v>0.99987500000000007</c:v>
                </c:pt>
                <c:pt idx="42">
                  <c:v>0.99987500000000007</c:v>
                </c:pt>
                <c:pt idx="43">
                  <c:v>0.99987500000000007</c:v>
                </c:pt>
                <c:pt idx="44">
                  <c:v>0.99987500000000007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5968"/>
        <c:axId val="125717888"/>
      </c:scatterChart>
      <c:valAx>
        <c:axId val="12571596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(ns)</a:t>
                </a:r>
              </a:p>
            </c:rich>
          </c:tx>
          <c:layout/>
          <c:overlay val="0"/>
        </c:title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717888"/>
        <c:crosses val="autoZero"/>
        <c:crossBetween val="midCat"/>
      </c:valAx>
      <c:valAx>
        <c:axId val="125717888"/>
        <c:scaling>
          <c:orientation val="minMax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Probability of</a:t>
                </a:r>
                <a:r>
                  <a:rPr lang="en-US" sz="1600" baseline="0"/>
                  <a:t> Succes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7159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Jitter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'Measurements jan 14'!$C$121</c:f>
              <c:strCache>
                <c:ptCount val="1"/>
                <c:pt idx="0">
                  <c:v>std (nsec)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-0.38512831774417466"/>
                  <c:y val="0.76312915431025663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System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'Measurements jan 14'!$A$122:$A$127</c:f>
              <c:strCache>
                <c:ptCount val="6"/>
                <c:pt idx="0">
                  <c:v>FPGA</c:v>
                </c:pt>
                <c:pt idx="1">
                  <c:v>USRP2, Gigabit Ethernet</c:v>
                </c:pt>
                <c:pt idx="2">
                  <c:v>B210, USB 3.0, FP3</c:v>
                </c:pt>
                <c:pt idx="3">
                  <c:v>B210, USB 2.0, GNU Centos</c:v>
                </c:pt>
                <c:pt idx="4">
                  <c:v>B210, USB 2.0, GNU within Redhawk, Centos</c:v>
                </c:pt>
                <c:pt idx="5">
                  <c:v>B210, USB 2.0, GNU within Redhawk with message passing, Centos</c:v>
                </c:pt>
              </c:strCache>
            </c:strRef>
          </c:cat>
          <c:val>
            <c:numRef>
              <c:f>'Measurements jan 14'!$C$122:$C$127</c:f>
              <c:numCache>
                <c:formatCode>General</c:formatCode>
                <c:ptCount val="6"/>
                <c:pt idx="0">
                  <c:v>8.6</c:v>
                </c:pt>
                <c:pt idx="1">
                  <c:v>8200</c:v>
                </c:pt>
                <c:pt idx="2">
                  <c:v>8000</c:v>
                </c:pt>
                <c:pt idx="3">
                  <c:v>8400</c:v>
                </c:pt>
                <c:pt idx="4">
                  <c:v>11400</c:v>
                </c:pt>
                <c:pt idx="5">
                  <c:v>12200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47584"/>
        <c:axId val="125749120"/>
      </c:barChart>
      <c:catAx>
        <c:axId val="1257475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5749120"/>
        <c:crosses val="autoZero"/>
        <c:auto val="1"/>
        <c:lblAlgn val="ctr"/>
        <c:lblOffset val="100"/>
        <c:noMultiLvlLbl val="0"/>
      </c:catAx>
      <c:valAx>
        <c:axId val="1257491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(ns)</a:t>
                </a:r>
                <a:endParaRPr lang="en-US" sz="1600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747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Minimum Achievable Latency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'Measurements jan 14'!$E$121</c:f>
              <c:strCache>
                <c:ptCount val="1"/>
                <c:pt idx="0">
                  <c:v>Latency (@90%)</c:v>
                </c:pt>
              </c:strCache>
            </c:strRef>
          </c:tx>
          <c:invertIfNegative val="0"/>
          <c:cat>
            <c:strRef>
              <c:f>'Measurements jan 14'!$A$122:$A$127</c:f>
              <c:strCache>
                <c:ptCount val="6"/>
                <c:pt idx="0">
                  <c:v>FPGA</c:v>
                </c:pt>
                <c:pt idx="1">
                  <c:v>USRP2, Gigabit Ethernet</c:v>
                </c:pt>
                <c:pt idx="2">
                  <c:v>B210, USB 3.0, FP3</c:v>
                </c:pt>
                <c:pt idx="3">
                  <c:v>B210, USB 2.0, GNU Centos</c:v>
                </c:pt>
                <c:pt idx="4">
                  <c:v>B210, USB 2.0, GNU within Redhawk, Centos</c:v>
                </c:pt>
                <c:pt idx="5">
                  <c:v>B210, USB 2.0, GNU within Redhawk with message passing, Centos</c:v>
                </c:pt>
              </c:strCache>
            </c:strRef>
          </c:cat>
          <c:val>
            <c:numRef>
              <c:f>'Measurements jan 14'!$E$122:$E$127</c:f>
              <c:numCache>
                <c:formatCode>General</c:formatCode>
                <c:ptCount val="6"/>
                <c:pt idx="0">
                  <c:v>290</c:v>
                </c:pt>
                <c:pt idx="1">
                  <c:v>700000</c:v>
                </c:pt>
                <c:pt idx="2">
                  <c:v>2300000</c:v>
                </c:pt>
                <c:pt idx="3">
                  <c:v>4800000</c:v>
                </c:pt>
                <c:pt idx="4">
                  <c:v>5000000</c:v>
                </c:pt>
                <c:pt idx="5">
                  <c:v>5600000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54592"/>
        <c:axId val="127231488"/>
      </c:barChart>
      <c:catAx>
        <c:axId val="1218545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7231488"/>
        <c:crosses val="autoZero"/>
        <c:auto val="1"/>
        <c:lblAlgn val="ctr"/>
        <c:lblOffset val="100"/>
        <c:noMultiLvlLbl val="0"/>
      </c:catAx>
      <c:valAx>
        <c:axId val="1272314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(ns)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185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Jitter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'Measurements jan 14'!$C$121</c:f>
              <c:strCache>
                <c:ptCount val="1"/>
                <c:pt idx="0">
                  <c:v>std (nsec)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-0.38512831774417466"/>
                  <c:y val="0.76312915431025663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System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'Measurements jan 14'!$A$122:$A$127</c:f>
              <c:strCache>
                <c:ptCount val="6"/>
                <c:pt idx="0">
                  <c:v>FPGA</c:v>
                </c:pt>
                <c:pt idx="1">
                  <c:v>USRP2, Gigabit Ethernet</c:v>
                </c:pt>
                <c:pt idx="2">
                  <c:v>B210, USB 3.0, FP3</c:v>
                </c:pt>
                <c:pt idx="3">
                  <c:v>B210, USB 2.0, GNU Centos</c:v>
                </c:pt>
                <c:pt idx="4">
                  <c:v>B210, USB 2.0, GNU within Redhawk, Centos</c:v>
                </c:pt>
                <c:pt idx="5">
                  <c:v>B210, USB 2.0, GNU within Redhawk with message passing, Centos</c:v>
                </c:pt>
              </c:strCache>
            </c:strRef>
          </c:cat>
          <c:val>
            <c:numRef>
              <c:f>'Measurements jan 14'!$C$122:$C$127</c:f>
              <c:numCache>
                <c:formatCode>General</c:formatCode>
                <c:ptCount val="6"/>
                <c:pt idx="0">
                  <c:v>8.6</c:v>
                </c:pt>
                <c:pt idx="1">
                  <c:v>8200</c:v>
                </c:pt>
                <c:pt idx="2">
                  <c:v>8000</c:v>
                </c:pt>
                <c:pt idx="3">
                  <c:v>8400</c:v>
                </c:pt>
                <c:pt idx="4">
                  <c:v>11400</c:v>
                </c:pt>
                <c:pt idx="5">
                  <c:v>12200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75616"/>
        <c:axId val="127381504"/>
      </c:barChart>
      <c:catAx>
        <c:axId val="1273756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7381504"/>
        <c:crosses val="autoZero"/>
        <c:auto val="1"/>
        <c:lblAlgn val="ctr"/>
        <c:lblOffset val="100"/>
        <c:noMultiLvlLbl val="0"/>
      </c:catAx>
      <c:valAx>
        <c:axId val="1273815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(ns)</a:t>
                </a:r>
                <a:endParaRPr lang="en-US" sz="1600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7375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35</xdr:row>
      <xdr:rowOff>91042</xdr:rowOff>
    </xdr:from>
    <xdr:to>
      <xdr:col>11</xdr:col>
      <xdr:colOff>212911</xdr:colOff>
      <xdr:row>63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35</xdr:row>
      <xdr:rowOff>76200</xdr:rowOff>
    </xdr:from>
    <xdr:to>
      <xdr:col>25</xdr:col>
      <xdr:colOff>403639</xdr:colOff>
      <xdr:row>60</xdr:row>
      <xdr:rowOff>181101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230839</xdr:colOff>
      <xdr:row>19</xdr:row>
      <xdr:rowOff>143997</xdr:rowOff>
    </xdr:from>
    <xdr:to>
      <xdr:col>36</xdr:col>
      <xdr:colOff>302558</xdr:colOff>
      <xdr:row>46</xdr:row>
      <xdr:rowOff>20171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134470</xdr:colOff>
      <xdr:row>14</xdr:row>
      <xdr:rowOff>33617</xdr:rowOff>
    </xdr:from>
    <xdr:to>
      <xdr:col>21</xdr:col>
      <xdr:colOff>419101</xdr:colOff>
      <xdr:row>44</xdr:row>
      <xdr:rowOff>167527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413016</xdr:colOff>
      <xdr:row>20</xdr:row>
      <xdr:rowOff>65392</xdr:rowOff>
    </xdr:from>
    <xdr:to>
      <xdr:col>16</xdr:col>
      <xdr:colOff>6884</xdr:colOff>
      <xdr:row>46</xdr:row>
      <xdr:rowOff>115420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133451</xdr:rowOff>
    </xdr:from>
    <xdr:to>
      <xdr:col>13</xdr:col>
      <xdr:colOff>848591</xdr:colOff>
      <xdr:row>84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363682</xdr:colOff>
      <xdr:row>86</xdr:row>
      <xdr:rowOff>0</xdr:rowOff>
    </xdr:from>
    <xdr:to>
      <xdr:col>25</xdr:col>
      <xdr:colOff>484911</xdr:colOff>
      <xdr:row>127</xdr:row>
      <xdr:rowOff>121227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1596734</xdr:colOff>
      <xdr:row>78</xdr:row>
      <xdr:rowOff>173182</xdr:rowOff>
    </xdr:from>
    <xdr:to>
      <xdr:col>10</xdr:col>
      <xdr:colOff>725878</xdr:colOff>
      <xdr:row>120</xdr:row>
      <xdr:rowOff>11133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135</xdr:row>
      <xdr:rowOff>0</xdr:rowOff>
    </xdr:from>
    <xdr:to>
      <xdr:col>27</xdr:col>
      <xdr:colOff>207820</xdr:colOff>
      <xdr:row>176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1749136</xdr:colOff>
      <xdr:row>133</xdr:row>
      <xdr:rowOff>138546</xdr:rowOff>
    </xdr:from>
    <xdr:to>
      <xdr:col>10</xdr:col>
      <xdr:colOff>878280</xdr:colOff>
      <xdr:row>174</xdr:row>
      <xdr:rowOff>170461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9"/>
  <sheetViews>
    <sheetView tabSelected="1" zoomScale="85" zoomScaleNormal="85" workbookViewId="0">
      <selection activeCell="D27" sqref="D27"/>
    </sheetView>
  </sheetViews>
  <sheetFormatPr defaultRowHeight="14.4" x14ac:dyDescent="0.3"/>
  <cols>
    <col min="1" max="1" width="20.6640625" customWidth="1"/>
    <col min="2" max="2" width="15.33203125" customWidth="1"/>
    <col min="13" max="13" width="16" customWidth="1"/>
    <col min="20" max="20" width="12.33203125" customWidth="1"/>
    <col min="21" max="21" width="12.6640625" customWidth="1"/>
    <col min="22" max="22" width="18.6640625" customWidth="1"/>
    <col min="23" max="23" width="26.5546875" customWidth="1"/>
    <col min="24" max="25" width="18.33203125" customWidth="1"/>
    <col min="26" max="27" width="13.109375" customWidth="1"/>
    <col min="28" max="28" width="14" customWidth="1"/>
    <col min="36" max="36" width="13.33203125" customWidth="1"/>
    <col min="37" max="37" width="14" customWidth="1"/>
  </cols>
  <sheetData>
    <row r="1" spans="1:31" ht="15" x14ac:dyDescent="0.25">
      <c r="A1" t="s">
        <v>6</v>
      </c>
      <c r="M1" t="s">
        <v>26</v>
      </c>
      <c r="O1" t="s">
        <v>28</v>
      </c>
    </row>
    <row r="2" spans="1:31" ht="15" x14ac:dyDescent="0.25">
      <c r="B2" t="s">
        <v>9</v>
      </c>
    </row>
    <row r="3" spans="1:31" ht="15" x14ac:dyDescent="0.25">
      <c r="A3" t="s">
        <v>1</v>
      </c>
      <c r="B3">
        <v>64</v>
      </c>
      <c r="M3">
        <v>128</v>
      </c>
      <c r="O3">
        <v>128</v>
      </c>
    </row>
    <row r="4" spans="1:31" ht="15" x14ac:dyDescent="0.25">
      <c r="A4" t="s">
        <v>0</v>
      </c>
      <c r="B4">
        <v>0</v>
      </c>
      <c r="M4">
        <v>363</v>
      </c>
      <c r="O4">
        <v>363</v>
      </c>
    </row>
    <row r="5" spans="1:31" ht="15" x14ac:dyDescent="0.25">
      <c r="A5" t="s">
        <v>2</v>
      </c>
      <c r="B5">
        <v>4</v>
      </c>
      <c r="M5">
        <v>4</v>
      </c>
      <c r="O5">
        <v>4</v>
      </c>
    </row>
    <row r="6" spans="1:31" ht="15" x14ac:dyDescent="0.25">
      <c r="A6" t="s">
        <v>3</v>
      </c>
      <c r="B6">
        <v>100</v>
      </c>
      <c r="M6">
        <v>300</v>
      </c>
      <c r="O6">
        <v>200</v>
      </c>
    </row>
    <row r="7" spans="1:31" ht="15" x14ac:dyDescent="0.25">
      <c r="A7" t="s">
        <v>4</v>
      </c>
      <c r="B7">
        <v>1500</v>
      </c>
      <c r="M7">
        <v>1500</v>
      </c>
      <c r="O7">
        <v>800</v>
      </c>
    </row>
    <row r="8" spans="1:31" ht="15" x14ac:dyDescent="0.25">
      <c r="A8" t="s">
        <v>5</v>
      </c>
      <c r="B8">
        <v>100</v>
      </c>
      <c r="M8">
        <v>200</v>
      </c>
      <c r="O8">
        <v>200</v>
      </c>
    </row>
    <row r="9" spans="1:31" ht="15" x14ac:dyDescent="0.25">
      <c r="A9" t="s">
        <v>7</v>
      </c>
      <c r="B9">
        <v>100</v>
      </c>
      <c r="M9">
        <v>500</v>
      </c>
      <c r="O9">
        <v>500</v>
      </c>
    </row>
    <row r="10" spans="1:31" ht="15" x14ac:dyDescent="0.25">
      <c r="A10" t="s">
        <v>8</v>
      </c>
      <c r="B10">
        <v>0</v>
      </c>
      <c r="M10">
        <v>0</v>
      </c>
      <c r="O10">
        <v>0</v>
      </c>
    </row>
    <row r="11" spans="1:31" ht="15" x14ac:dyDescent="0.25">
      <c r="A11" t="s">
        <v>29</v>
      </c>
      <c r="B11">
        <v>0.5</v>
      </c>
      <c r="O11">
        <v>0.5</v>
      </c>
    </row>
    <row r="12" spans="1:31" ht="15" x14ac:dyDescent="0.25">
      <c r="A12" t="s">
        <v>10</v>
      </c>
      <c r="B12">
        <v>0.5</v>
      </c>
      <c r="M12">
        <v>0.5</v>
      </c>
      <c r="O12">
        <v>0.5</v>
      </c>
    </row>
    <row r="13" spans="1:31" ht="15" x14ac:dyDescent="0.25">
      <c r="A13" t="s">
        <v>11</v>
      </c>
      <c r="B13">
        <v>1E-3</v>
      </c>
      <c r="M13">
        <v>5.0000000000000001E-3</v>
      </c>
      <c r="O13">
        <v>5.0000000000000001E-3</v>
      </c>
    </row>
    <row r="14" spans="1:31" ht="15" x14ac:dyDescent="0.25">
      <c r="A14" t="s">
        <v>12</v>
      </c>
    </row>
    <row r="15" spans="1:31" ht="15" x14ac:dyDescent="0.25">
      <c r="A15" t="s">
        <v>13</v>
      </c>
      <c r="B15">
        <v>2</v>
      </c>
      <c r="M15">
        <v>2</v>
      </c>
      <c r="O15">
        <v>2</v>
      </c>
    </row>
    <row r="16" spans="1:31" ht="99.75" customHeight="1" x14ac:dyDescent="0.25">
      <c r="A16" t="s">
        <v>14</v>
      </c>
      <c r="B16">
        <v>2</v>
      </c>
      <c r="M16">
        <v>2</v>
      </c>
      <c r="O16">
        <v>2</v>
      </c>
      <c r="AD16" s="7"/>
      <c r="AE16" s="7"/>
    </row>
    <row r="17" spans="1:15" ht="15" x14ac:dyDescent="0.25">
      <c r="A17" t="s">
        <v>15</v>
      </c>
      <c r="B17" t="s">
        <v>16</v>
      </c>
      <c r="K17" t="s">
        <v>24</v>
      </c>
      <c r="M17" t="s">
        <v>16</v>
      </c>
      <c r="O17" t="s">
        <v>33</v>
      </c>
    </row>
    <row r="18" spans="1:15" ht="15" x14ac:dyDescent="0.25">
      <c r="A18" t="s">
        <v>27</v>
      </c>
      <c r="M18">
        <v>2</v>
      </c>
      <c r="O18">
        <v>5.0000000000000001E-3</v>
      </c>
    </row>
    <row r="19" spans="1:15" ht="15" x14ac:dyDescent="0.25">
      <c r="A19" t="s">
        <v>30</v>
      </c>
      <c r="O19" t="s">
        <v>31</v>
      </c>
    </row>
    <row r="20" spans="1:15" ht="15" x14ac:dyDescent="0.25">
      <c r="A20" t="s">
        <v>32</v>
      </c>
      <c r="B20">
        <v>50</v>
      </c>
      <c r="N20" s="8">
        <v>1.0000000000000001E-5</v>
      </c>
      <c r="O20">
        <v>0</v>
      </c>
    </row>
    <row r="21" spans="1:15" ht="15" x14ac:dyDescent="0.25">
      <c r="M21" t="s">
        <v>65</v>
      </c>
      <c r="N21" t="s">
        <v>66</v>
      </c>
    </row>
    <row r="22" spans="1:15" ht="14.25" customHeight="1" x14ac:dyDescent="0.25">
      <c r="A22" t="s">
        <v>22</v>
      </c>
      <c r="B22">
        <v>1000</v>
      </c>
      <c r="C22">
        <v>1000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f>SUM(B22:I22)</f>
        <v>8000</v>
      </c>
      <c r="L22" t="s">
        <v>64</v>
      </c>
      <c r="M22">
        <v>10000</v>
      </c>
    </row>
    <row r="23" spans="1:15" ht="14.25" customHeight="1" x14ac:dyDescent="0.25">
      <c r="A23" t="s">
        <v>17</v>
      </c>
    </row>
    <row r="24" spans="1:15" ht="14.25" customHeight="1" x14ac:dyDescent="0.25"/>
    <row r="25" spans="1:15" ht="14.25" customHeight="1" x14ac:dyDescent="0.25"/>
    <row r="27" spans="1:15" ht="15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AVERAGE(B27:K27)</f>
        <v>0</v>
      </c>
      <c r="M27">
        <v>0.17380000000000001</v>
      </c>
      <c r="N27" s="8">
        <f>1-L27+$N$20</f>
        <v>1.0000100000000001</v>
      </c>
    </row>
    <row r="28" spans="1:15" ht="15" x14ac:dyDescent="0.25">
      <c r="A28">
        <f>A27+$B$6</f>
        <v>200</v>
      </c>
      <c r="B28">
        <v>0.75</v>
      </c>
      <c r="C28">
        <v>0.76400000000000001</v>
      </c>
      <c r="D28">
        <v>0.85499999999999998</v>
      </c>
      <c r="E28">
        <v>0.85199999999999998</v>
      </c>
      <c r="F28">
        <v>0.86099999999999999</v>
      </c>
      <c r="G28">
        <v>0.80500000000000005</v>
      </c>
      <c r="H28">
        <v>0.66600000000000004</v>
      </c>
      <c r="I28">
        <v>0.67700000000000005</v>
      </c>
      <c r="J28">
        <v>0.71899999999999997</v>
      </c>
      <c r="K28">
        <f>AVERAGE(B28:J28)</f>
        <v>0.77211111111111119</v>
      </c>
      <c r="L28">
        <f t="shared" ref="L28:L41" si="0">AVERAGE(B28:K28)</f>
        <v>0.77211111111111119</v>
      </c>
      <c r="M28">
        <v>0.99939999999999996</v>
      </c>
      <c r="N28" s="8">
        <f t="shared" ref="N28:N41" si="1">1-L28+$N$20</f>
        <v>0.22789888888888882</v>
      </c>
    </row>
    <row r="29" spans="1:15" ht="15" x14ac:dyDescent="0.25">
      <c r="A29">
        <f t="shared" ref="A29:A41" si="2">A28+$B$6</f>
        <v>300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ref="K29:K41" si="3">AVERAGE(B29:J29)</f>
        <v>1</v>
      </c>
      <c r="L29">
        <f t="shared" si="0"/>
        <v>1</v>
      </c>
      <c r="M29">
        <v>0.99950000000000006</v>
      </c>
      <c r="N29" s="8">
        <f t="shared" si="1"/>
        <v>1.0000000000000001E-5</v>
      </c>
    </row>
    <row r="30" spans="1:15" ht="15" x14ac:dyDescent="0.25">
      <c r="A30">
        <f t="shared" si="2"/>
        <v>400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f t="shared" si="3"/>
        <v>1</v>
      </c>
      <c r="L30">
        <f t="shared" si="0"/>
        <v>1</v>
      </c>
      <c r="M30">
        <v>0.99980000000000002</v>
      </c>
      <c r="N30" s="8">
        <f t="shared" si="1"/>
        <v>1.0000000000000001E-5</v>
      </c>
    </row>
    <row r="31" spans="1:15" ht="15" x14ac:dyDescent="0.25">
      <c r="A31">
        <f t="shared" si="2"/>
        <v>500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f t="shared" si="3"/>
        <v>1</v>
      </c>
      <c r="L31">
        <f t="shared" si="0"/>
        <v>1</v>
      </c>
      <c r="M31">
        <v>0.99970000000000003</v>
      </c>
      <c r="N31" s="8">
        <f t="shared" si="1"/>
        <v>1.0000000000000001E-5</v>
      </c>
    </row>
    <row r="32" spans="1:15" ht="15" x14ac:dyDescent="0.25">
      <c r="A32">
        <f t="shared" si="2"/>
        <v>600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f t="shared" si="3"/>
        <v>1</v>
      </c>
      <c r="L32">
        <f t="shared" si="0"/>
        <v>1</v>
      </c>
      <c r="M32">
        <v>1</v>
      </c>
      <c r="N32" s="8">
        <f t="shared" si="1"/>
        <v>1.0000000000000001E-5</v>
      </c>
    </row>
    <row r="33" spans="1:14" ht="15" x14ac:dyDescent="0.25">
      <c r="A33">
        <f t="shared" si="2"/>
        <v>700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3"/>
        <v>1</v>
      </c>
      <c r="L33">
        <f t="shared" si="0"/>
        <v>1</v>
      </c>
      <c r="M33">
        <v>1</v>
      </c>
      <c r="N33" s="8">
        <f t="shared" si="1"/>
        <v>1.0000000000000001E-5</v>
      </c>
    </row>
    <row r="34" spans="1:14" ht="15" x14ac:dyDescent="0.25">
      <c r="A34">
        <f t="shared" si="2"/>
        <v>800</v>
      </c>
      <c r="B34">
        <v>1</v>
      </c>
      <c r="C34">
        <v>0.999</v>
      </c>
      <c r="D34">
        <v>1</v>
      </c>
      <c r="E34">
        <v>0.999</v>
      </c>
      <c r="F34">
        <v>1</v>
      </c>
      <c r="G34">
        <v>0.999</v>
      </c>
      <c r="H34">
        <v>0.999</v>
      </c>
      <c r="I34">
        <v>0.999</v>
      </c>
      <c r="J34">
        <v>1</v>
      </c>
      <c r="K34">
        <f t="shared" si="3"/>
        <v>0.99944444444444436</v>
      </c>
      <c r="L34">
        <f t="shared" si="0"/>
        <v>0.99944444444444436</v>
      </c>
      <c r="M34">
        <v>1</v>
      </c>
      <c r="N34" s="8">
        <f t="shared" si="1"/>
        <v>5.6555555555564243E-4</v>
      </c>
    </row>
    <row r="35" spans="1:14" ht="15" x14ac:dyDescent="0.25">
      <c r="A35">
        <f t="shared" si="2"/>
        <v>900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f t="shared" si="3"/>
        <v>1</v>
      </c>
      <c r="L35">
        <f t="shared" si="0"/>
        <v>1</v>
      </c>
      <c r="M35">
        <v>1</v>
      </c>
      <c r="N35" s="8">
        <f t="shared" si="1"/>
        <v>1.0000000000000001E-5</v>
      </c>
    </row>
    <row r="36" spans="1:14" ht="15" x14ac:dyDescent="0.25">
      <c r="A36">
        <f t="shared" si="2"/>
        <v>1000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f t="shared" si="3"/>
        <v>1</v>
      </c>
      <c r="L36">
        <f t="shared" si="0"/>
        <v>1</v>
      </c>
      <c r="M36">
        <v>1</v>
      </c>
      <c r="N36" s="8">
        <f t="shared" si="1"/>
        <v>1.0000000000000001E-5</v>
      </c>
    </row>
    <row r="37" spans="1:14" ht="15" x14ac:dyDescent="0.25">
      <c r="A37">
        <f t="shared" si="2"/>
        <v>1100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f t="shared" si="3"/>
        <v>1</v>
      </c>
      <c r="L37">
        <f t="shared" si="0"/>
        <v>1</v>
      </c>
      <c r="M37">
        <v>1</v>
      </c>
      <c r="N37" s="8">
        <f t="shared" si="1"/>
        <v>1.0000000000000001E-5</v>
      </c>
    </row>
    <row r="38" spans="1:14" x14ac:dyDescent="0.3">
      <c r="A38">
        <f t="shared" si="2"/>
        <v>1200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f t="shared" si="3"/>
        <v>1</v>
      </c>
      <c r="L38">
        <f t="shared" si="0"/>
        <v>1</v>
      </c>
      <c r="M38">
        <v>1</v>
      </c>
      <c r="N38" s="8">
        <f t="shared" si="1"/>
        <v>1.0000000000000001E-5</v>
      </c>
    </row>
    <row r="39" spans="1:14" x14ac:dyDescent="0.3">
      <c r="A39">
        <f t="shared" si="2"/>
        <v>1300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f t="shared" si="3"/>
        <v>1</v>
      </c>
      <c r="L39">
        <f t="shared" si="0"/>
        <v>1</v>
      </c>
      <c r="M39">
        <v>1</v>
      </c>
      <c r="N39" s="8">
        <f t="shared" si="1"/>
        <v>1.0000000000000001E-5</v>
      </c>
    </row>
    <row r="40" spans="1:14" x14ac:dyDescent="0.3">
      <c r="A40">
        <f t="shared" si="2"/>
        <v>1400</v>
      </c>
      <c r="B40">
        <v>1</v>
      </c>
      <c r="C40">
        <v>1</v>
      </c>
      <c r="D40">
        <v>0.999</v>
      </c>
      <c r="E40">
        <v>1</v>
      </c>
      <c r="F40">
        <v>0.999</v>
      </c>
      <c r="G40">
        <v>1</v>
      </c>
      <c r="H40">
        <v>0.999</v>
      </c>
      <c r="I40">
        <v>0.999</v>
      </c>
      <c r="J40">
        <v>1</v>
      </c>
      <c r="K40">
        <f t="shared" si="3"/>
        <v>0.99955555555555542</v>
      </c>
      <c r="L40">
        <f t="shared" si="0"/>
        <v>0.99955555555555553</v>
      </c>
      <c r="M40">
        <v>1</v>
      </c>
      <c r="N40" s="8">
        <f t="shared" si="1"/>
        <v>4.5444444444446954E-4</v>
      </c>
    </row>
    <row r="41" spans="1:14" x14ac:dyDescent="0.3">
      <c r="A41">
        <f t="shared" si="2"/>
        <v>1500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f t="shared" si="3"/>
        <v>1</v>
      </c>
      <c r="L41">
        <f t="shared" si="0"/>
        <v>1</v>
      </c>
      <c r="M41">
        <v>1</v>
      </c>
      <c r="N41" s="8">
        <f t="shared" si="1"/>
        <v>1.0000000000000001E-5</v>
      </c>
    </row>
    <row r="42" spans="1:14" x14ac:dyDescent="0.3">
      <c r="B42" t="s">
        <v>25</v>
      </c>
    </row>
    <row r="43" spans="1:14" x14ac:dyDescent="0.3">
      <c r="A43" t="s">
        <v>18</v>
      </c>
    </row>
    <row r="44" spans="1:14" x14ac:dyDescent="0.3">
      <c r="A44" t="s">
        <v>19</v>
      </c>
    </row>
    <row r="45" spans="1:14" x14ac:dyDescent="0.3">
      <c r="A45" t="s">
        <v>20</v>
      </c>
    </row>
    <row r="46" spans="1:14" x14ac:dyDescent="0.3">
      <c r="A46" t="s">
        <v>21</v>
      </c>
    </row>
    <row r="47" spans="1:14" x14ac:dyDescent="0.3">
      <c r="A47" t="s">
        <v>23</v>
      </c>
    </row>
    <row r="59" spans="28:28" x14ac:dyDescent="0.3">
      <c r="AB59" s="6"/>
    </row>
    <row r="60" spans="28:28" x14ac:dyDescent="0.3">
      <c r="AB60" s="6"/>
    </row>
    <row r="61" spans="28:28" x14ac:dyDescent="0.3">
      <c r="AB61" s="6"/>
    </row>
    <row r="62" spans="28:28" x14ac:dyDescent="0.3">
      <c r="AB62" s="6"/>
    </row>
    <row r="63" spans="28:28" x14ac:dyDescent="0.3">
      <c r="AB63" s="6"/>
    </row>
    <row r="64" spans="28:28" x14ac:dyDescent="0.3">
      <c r="AB64" s="6"/>
    </row>
    <row r="65" spans="28:28" x14ac:dyDescent="0.3">
      <c r="AB65" s="6"/>
    </row>
    <row r="66" spans="28:28" x14ac:dyDescent="0.3">
      <c r="AB66" s="6"/>
    </row>
    <row r="67" spans="28:28" x14ac:dyDescent="0.3">
      <c r="AB67" s="6"/>
    </row>
    <row r="68" spans="28:28" x14ac:dyDescent="0.3">
      <c r="AB68" s="6"/>
    </row>
    <row r="69" spans="28:28" x14ac:dyDescent="0.3">
      <c r="AB69" s="6"/>
    </row>
    <row r="70" spans="28:28" x14ac:dyDescent="0.3">
      <c r="AB70" s="6"/>
    </row>
    <row r="71" spans="28:28" x14ac:dyDescent="0.3">
      <c r="AB71" s="6"/>
    </row>
    <row r="72" spans="28:28" x14ac:dyDescent="0.3">
      <c r="AB72" s="6"/>
    </row>
    <row r="73" spans="28:28" x14ac:dyDescent="0.3">
      <c r="AB73" s="6"/>
    </row>
    <row r="74" spans="28:28" x14ac:dyDescent="0.3">
      <c r="AB74" s="6"/>
    </row>
    <row r="75" spans="28:28" x14ac:dyDescent="0.3">
      <c r="AB75" s="6"/>
    </row>
    <row r="76" spans="28:28" x14ac:dyDescent="0.3">
      <c r="AB76" s="6"/>
    </row>
    <row r="77" spans="28:28" x14ac:dyDescent="0.3">
      <c r="AB77" s="6"/>
    </row>
    <row r="78" spans="28:28" x14ac:dyDescent="0.3">
      <c r="AB78" s="6"/>
    </row>
    <row r="79" spans="28:28" x14ac:dyDescent="0.3">
      <c r="AB79" s="6"/>
    </row>
    <row r="80" spans="28:28" x14ac:dyDescent="0.3">
      <c r="AB80" s="6"/>
    </row>
    <row r="81" spans="28:28" x14ac:dyDescent="0.3">
      <c r="AB81" s="6"/>
    </row>
    <row r="82" spans="28:28" x14ac:dyDescent="0.3">
      <c r="AB82" s="6"/>
    </row>
    <row r="83" spans="28:28" x14ac:dyDescent="0.3">
      <c r="AB83" s="6"/>
    </row>
    <row r="84" spans="28:28" x14ac:dyDescent="0.3">
      <c r="AB84" s="6"/>
    </row>
    <row r="85" spans="28:28" x14ac:dyDescent="0.3">
      <c r="AB85" s="6"/>
    </row>
    <row r="86" spans="28:28" x14ac:dyDescent="0.3">
      <c r="AB86" s="6"/>
    </row>
    <row r="87" spans="28:28" x14ac:dyDescent="0.3">
      <c r="AB87" s="6"/>
    </row>
    <row r="88" spans="28:28" x14ac:dyDescent="0.3">
      <c r="AB88" s="6"/>
    </row>
    <row r="89" spans="28:28" x14ac:dyDescent="0.3">
      <c r="AB89" s="6"/>
    </row>
  </sheetData>
  <pageMargins left="0.7" right="0.7" top="0.75" bottom="0.75" header="0.3" footer="0.3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zoomScale="70" zoomScaleNormal="70" workbookViewId="0">
      <selection activeCell="F26" sqref="F26"/>
    </sheetView>
  </sheetViews>
  <sheetFormatPr defaultRowHeight="14.4" x14ac:dyDescent="0.3"/>
  <cols>
    <col min="1" max="1" width="29" customWidth="1"/>
    <col min="4" max="4" width="17.88671875" customWidth="1"/>
    <col min="5" max="5" width="15" customWidth="1"/>
    <col min="6" max="6" width="12.33203125" customWidth="1"/>
    <col min="9" max="9" width="12" customWidth="1"/>
    <col min="10" max="10" width="12.109375" customWidth="1"/>
    <col min="14" max="14" width="13.5546875" customWidth="1"/>
    <col min="28" max="28" width="13.88671875" customWidth="1"/>
  </cols>
  <sheetData>
    <row r="1" spans="1:28" x14ac:dyDescent="0.25">
      <c r="A1" t="s">
        <v>6</v>
      </c>
      <c r="D1" t="s">
        <v>28</v>
      </c>
    </row>
    <row r="3" spans="1:28" x14ac:dyDescent="0.25">
      <c r="A3" t="s">
        <v>1</v>
      </c>
      <c r="D3">
        <v>128</v>
      </c>
      <c r="H3">
        <v>64</v>
      </c>
      <c r="M3">
        <v>4</v>
      </c>
      <c r="Q3">
        <v>256</v>
      </c>
      <c r="AB3" t="s">
        <v>43</v>
      </c>
    </row>
    <row r="4" spans="1:28" x14ac:dyDescent="0.25">
      <c r="A4" t="s">
        <v>0</v>
      </c>
      <c r="D4">
        <v>363</v>
      </c>
    </row>
    <row r="5" spans="1:28" x14ac:dyDescent="0.25">
      <c r="A5" t="s">
        <v>2</v>
      </c>
      <c r="D5">
        <v>4</v>
      </c>
      <c r="H5">
        <v>4</v>
      </c>
      <c r="M5">
        <v>4</v>
      </c>
      <c r="Q5">
        <v>4</v>
      </c>
    </row>
    <row r="6" spans="1:28" x14ac:dyDescent="0.25">
      <c r="A6" t="s">
        <v>3</v>
      </c>
      <c r="D6">
        <v>200</v>
      </c>
    </row>
    <row r="7" spans="1:28" x14ac:dyDescent="0.25">
      <c r="A7" t="s">
        <v>4</v>
      </c>
      <c r="D7">
        <v>800</v>
      </c>
    </row>
    <row r="8" spans="1:28" x14ac:dyDescent="0.25">
      <c r="A8" t="s">
        <v>5</v>
      </c>
      <c r="D8">
        <v>200</v>
      </c>
    </row>
    <row r="9" spans="1:28" x14ac:dyDescent="0.25">
      <c r="A9" t="s">
        <v>7</v>
      </c>
      <c r="D9">
        <v>500</v>
      </c>
    </row>
    <row r="10" spans="1:28" x14ac:dyDescent="0.25">
      <c r="A10" t="s">
        <v>8</v>
      </c>
      <c r="D10">
        <v>0</v>
      </c>
    </row>
    <row r="11" spans="1:28" x14ac:dyDescent="0.25">
      <c r="A11" t="s">
        <v>29</v>
      </c>
      <c r="D11">
        <v>0.5</v>
      </c>
    </row>
    <row r="12" spans="1:28" x14ac:dyDescent="0.25">
      <c r="A12" t="s">
        <v>10</v>
      </c>
      <c r="D12">
        <v>0.5</v>
      </c>
    </row>
    <row r="13" spans="1:28" x14ac:dyDescent="0.25">
      <c r="A13" t="s">
        <v>11</v>
      </c>
      <c r="D13">
        <v>5.0000000000000001E-3</v>
      </c>
    </row>
    <row r="14" spans="1:28" x14ac:dyDescent="0.25">
      <c r="A14" t="s">
        <v>12</v>
      </c>
    </row>
    <row r="15" spans="1:28" x14ac:dyDescent="0.25">
      <c r="A15" t="s">
        <v>13</v>
      </c>
      <c r="D15">
        <v>2</v>
      </c>
    </row>
    <row r="16" spans="1:28" x14ac:dyDescent="0.25">
      <c r="A16" t="s">
        <v>14</v>
      </c>
      <c r="D16">
        <v>2</v>
      </c>
    </row>
    <row r="17" spans="1:28" x14ac:dyDescent="0.25">
      <c r="A17" t="s">
        <v>15</v>
      </c>
      <c r="D17" t="s">
        <v>33</v>
      </c>
    </row>
    <row r="18" spans="1:28" x14ac:dyDescent="0.25">
      <c r="A18" t="s">
        <v>27</v>
      </c>
      <c r="D18">
        <v>5.0000000000000001E-3</v>
      </c>
    </row>
    <row r="19" spans="1:28" x14ac:dyDescent="0.25">
      <c r="A19" t="s">
        <v>30</v>
      </c>
      <c r="D19" t="s">
        <v>34</v>
      </c>
    </row>
    <row r="20" spans="1:28" x14ac:dyDescent="0.25">
      <c r="A20" t="s">
        <v>32</v>
      </c>
      <c r="D20">
        <v>0</v>
      </c>
    </row>
    <row r="22" spans="1:28" x14ac:dyDescent="0.25">
      <c r="C22" t="s">
        <v>38</v>
      </c>
      <c r="D22" t="s">
        <v>35</v>
      </c>
      <c r="E22" t="s">
        <v>36</v>
      </c>
      <c r="F22" t="s">
        <v>37</v>
      </c>
      <c r="H22" t="s">
        <v>38</v>
      </c>
      <c r="I22" t="s">
        <v>35</v>
      </c>
      <c r="J22" t="s">
        <v>36</v>
      </c>
      <c r="K22" t="s">
        <v>37</v>
      </c>
      <c r="M22" t="s">
        <v>38</v>
      </c>
      <c r="N22" t="s">
        <v>35</v>
      </c>
      <c r="O22" t="s">
        <v>36</v>
      </c>
      <c r="P22" t="s">
        <v>37</v>
      </c>
      <c r="U22" t="s">
        <v>41</v>
      </c>
      <c r="X22" t="s">
        <v>42</v>
      </c>
    </row>
    <row r="23" spans="1:28" x14ac:dyDescent="0.25">
      <c r="A23" t="s">
        <v>17</v>
      </c>
      <c r="B23">
        <v>200</v>
      </c>
      <c r="C23" s="2">
        <v>10000</v>
      </c>
      <c r="D23" s="1">
        <f>0.003+0.003+0.002+0.021+0.026+0.018+0.01+0.004</f>
        <v>8.6999999999999994E-2</v>
      </c>
      <c r="E23">
        <v>246</v>
      </c>
      <c r="H23" s="2">
        <v>10000</v>
      </c>
      <c r="I23" s="1">
        <f>AVERAGE(0.014,0.043,0.033,0.022,0.034,0.028,0.03,0.024,0.027,0.029)</f>
        <v>2.8400000000000002E-2</v>
      </c>
      <c r="M23" s="2">
        <v>10000</v>
      </c>
      <c r="N23" s="3">
        <f>AVERAGE(0.029,0.006,0.029,0.02,0.024,0.026,0.014,0.024,0.022,0.022,0.004,0.013)</f>
        <v>1.9416666666666669E-2</v>
      </c>
      <c r="Q23">
        <f>AVERAGE(0.006,0.002,0.005,0.002,0.007,0.003,0.002,0.007,0.004,0.003)</f>
        <v>4.1000000000000012E-3</v>
      </c>
    </row>
    <row r="24" spans="1:28" x14ac:dyDescent="0.25">
      <c r="B24">
        <v>400</v>
      </c>
      <c r="C24" s="2">
        <v>10000</v>
      </c>
      <c r="D24" s="1">
        <f>AVERAGE(0.443,0.435,0.476,0.448,0.475,0.46,0.455,0.441,0.499,0.455,0.478)</f>
        <v>0.46045454545454539</v>
      </c>
      <c r="E24">
        <v>460</v>
      </c>
      <c r="H24" s="2">
        <v>10000</v>
      </c>
      <c r="I24" s="1">
        <f>AVERAGE(0.541,0.517,0.53,0.536,0.561,0.535,0.513,0.542,0.507,0.539)</f>
        <v>0.53210000000000002</v>
      </c>
      <c r="M24" s="2">
        <v>10000</v>
      </c>
      <c r="N24" s="3">
        <f>AVERAGE(0.585,0.529,0.592,0.581,0.574,0.596,0.583,0.591,0.575,0.538,0.578)</f>
        <v>0.57472727272727286</v>
      </c>
      <c r="Q24">
        <f>AVERAGE(0.215,0.178,0.138,0.2,0.184,0.157,0.18,0.159,0.187,0.183,0.193,0.156)</f>
        <v>0.17750000000000002</v>
      </c>
      <c r="AA24">
        <v>0.2</v>
      </c>
      <c r="AB24">
        <v>0.01</v>
      </c>
    </row>
    <row r="25" spans="1:28" x14ac:dyDescent="0.25">
      <c r="B25">
        <v>600</v>
      </c>
      <c r="C25" s="2">
        <v>10000</v>
      </c>
      <c r="D25" s="1">
        <f>AVERAGE(0.947,0.968,0.948,0.941,0.95,0.947,0.955,0.94,0.956,0.946,0.969)</f>
        <v>0.95154545454545447</v>
      </c>
      <c r="E25">
        <v>680</v>
      </c>
      <c r="H25" s="2">
        <v>10000</v>
      </c>
      <c r="I25" s="1">
        <f>AVERAGE(0.993,0.991,0.989,0.995,0.995,0.995,0.996,0.987,0.991,0.993)</f>
        <v>0.99250000000000005</v>
      </c>
      <c r="M25" s="2">
        <v>10000</v>
      </c>
      <c r="N25" s="3">
        <f>AVERAGE(1,0.997,0.999,1,1,1,1,0.999,1,0.998,1)</f>
        <v>0.99936363636363634</v>
      </c>
      <c r="Q25">
        <f>AVERAGE(0.757,0.709,0.739,0.779,0.697,0.75,0.781,0.751,0.737,0.695)</f>
        <v>0.73950000000000005</v>
      </c>
      <c r="U25">
        <f>AVERAGE(0.965,0.971,0.942,0.976,0.977,0.97,0.975,0.974,0.969,0.971,0.968,0.97)</f>
        <v>0.96899999999999997</v>
      </c>
      <c r="X25">
        <f>AVERAGE(0.943,0.956,0.973,0.952,0.972,0.962)</f>
        <v>0.95966666666666656</v>
      </c>
      <c r="AA25">
        <v>0.25</v>
      </c>
      <c r="AB25">
        <v>0.5</v>
      </c>
    </row>
    <row r="26" spans="1:28" x14ac:dyDescent="0.25">
      <c r="B26">
        <v>800</v>
      </c>
      <c r="C26" s="2">
        <f>200*1000</f>
        <v>200000</v>
      </c>
      <c r="D26" s="4">
        <f>(0.999*1+199*1)/200</f>
        <v>0.99999499999999997</v>
      </c>
      <c r="E26">
        <v>880</v>
      </c>
      <c r="F26">
        <v>980</v>
      </c>
      <c r="H26" s="2">
        <v>10000</v>
      </c>
      <c r="I26" s="1">
        <v>0.99999899999999997</v>
      </c>
      <c r="M26" s="2">
        <v>10000</v>
      </c>
      <c r="N26" s="1">
        <v>0.99999899999999997</v>
      </c>
      <c r="Q26">
        <f>AVERAGE(0.999,1,1,0.999,0.998,1,1,1,0.999)</f>
        <v>0.99944444444444458</v>
      </c>
      <c r="AA26">
        <v>0.28999999999999998</v>
      </c>
      <c r="AB26">
        <f>0.9999999</f>
        <v>0.99999990000000005</v>
      </c>
    </row>
    <row r="28" spans="1:28" x14ac:dyDescent="0.25">
      <c r="A28" t="s">
        <v>39</v>
      </c>
      <c r="D28">
        <f>D3/D5</f>
        <v>32</v>
      </c>
      <c r="H28">
        <f>H3/H5</f>
        <v>16</v>
      </c>
      <c r="M28">
        <f>M3/M5</f>
        <v>1</v>
      </c>
      <c r="Q28">
        <f>Q3/Q5</f>
        <v>64</v>
      </c>
    </row>
    <row r="30" spans="1:28" x14ac:dyDescent="0.25">
      <c r="D30" t="s">
        <v>40</v>
      </c>
      <c r="AB30" t="s">
        <v>40</v>
      </c>
    </row>
    <row r="31" spans="1:28" x14ac:dyDescent="0.25">
      <c r="D31" s="5">
        <f>1-D23</f>
        <v>0.91300000000000003</v>
      </c>
      <c r="I31" s="5">
        <f>1-I23</f>
        <v>0.97160000000000002</v>
      </c>
      <c r="N31" s="5">
        <f>1-N23</f>
        <v>0.98058333333333336</v>
      </c>
      <c r="Q31" s="5">
        <f>1-Q23</f>
        <v>0.99590000000000001</v>
      </c>
      <c r="AB31" s="5">
        <f>1-AB24</f>
        <v>0.99</v>
      </c>
    </row>
    <row r="32" spans="1:28" x14ac:dyDescent="0.25">
      <c r="D32" s="5">
        <f>1-D24</f>
        <v>0.53954545454545455</v>
      </c>
      <c r="I32" s="5">
        <f>1-I24</f>
        <v>0.46789999999999998</v>
      </c>
      <c r="N32" s="5">
        <f>1-N24</f>
        <v>0.42527272727272714</v>
      </c>
      <c r="Q32" s="5">
        <f>1-Q24</f>
        <v>0.82250000000000001</v>
      </c>
      <c r="AB32" s="5">
        <f>1-AB25</f>
        <v>0.5</v>
      </c>
    </row>
    <row r="33" spans="4:28" x14ac:dyDescent="0.25">
      <c r="D33" s="5">
        <f>1-D25</f>
        <v>4.8454545454545528E-2</v>
      </c>
      <c r="I33" s="5">
        <f>1-I25</f>
        <v>7.4999999999999512E-3</v>
      </c>
      <c r="N33" s="5">
        <f>1-N25</f>
        <v>6.3636363636365711E-4</v>
      </c>
      <c r="Q33" s="5">
        <f>1-Q25</f>
        <v>0.26049999999999995</v>
      </c>
      <c r="AB33" s="5">
        <f>1-AB26</f>
        <v>9.9999999947364415E-8</v>
      </c>
    </row>
    <row r="34" spans="4:28" x14ac:dyDescent="0.25">
      <c r="D34" s="5">
        <f>1-D26</f>
        <v>5.000000000032756E-6</v>
      </c>
      <c r="I34" s="5">
        <f>1-I26</f>
        <v>1.0000000000287557E-6</v>
      </c>
      <c r="N34" s="5">
        <f>1-N26</f>
        <v>1.0000000000287557E-6</v>
      </c>
      <c r="Q34" s="5">
        <f>1-Q26</f>
        <v>5.5555555555542036E-4</v>
      </c>
    </row>
  </sheetData>
  <pageMargins left="0.7" right="0.7" top="0.75" bottom="0.75" header="0.3" footer="0.3"/>
  <pageSetup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8"/>
  <sheetViews>
    <sheetView topLeftCell="M1" zoomScale="85" zoomScaleNormal="85" workbookViewId="0">
      <selection activeCell="B9" sqref="B9"/>
    </sheetView>
  </sheetViews>
  <sheetFormatPr defaultRowHeight="14.4" x14ac:dyDescent="0.3"/>
  <cols>
    <col min="13" max="13" width="12" customWidth="1"/>
    <col min="17" max="17" width="11.33203125" customWidth="1"/>
    <col min="18" max="18" width="12.33203125" bestFit="1" customWidth="1"/>
  </cols>
  <sheetData>
    <row r="1" spans="1:18" ht="15" x14ac:dyDescent="0.25">
      <c r="A1" t="s">
        <v>68</v>
      </c>
      <c r="I1" t="s">
        <v>77</v>
      </c>
      <c r="Q1" t="s">
        <v>79</v>
      </c>
      <c r="R1" t="s">
        <v>83</v>
      </c>
    </row>
    <row r="2" spans="1:18" ht="15" x14ac:dyDescent="0.25">
      <c r="A2" t="s">
        <v>69</v>
      </c>
      <c r="I2" t="s">
        <v>78</v>
      </c>
      <c r="Q2" t="s">
        <v>81</v>
      </c>
      <c r="R2" s="2">
        <f>(2^18/(2*2))/0.016425</f>
        <v>3990015.2207001527</v>
      </c>
    </row>
    <row r="3" spans="1:18" ht="15" x14ac:dyDescent="0.25">
      <c r="A3" t="s">
        <v>70</v>
      </c>
    </row>
    <row r="4" spans="1:18" ht="15" x14ac:dyDescent="0.25">
      <c r="A4" t="s">
        <v>80</v>
      </c>
    </row>
    <row r="5" spans="1:18" ht="15" x14ac:dyDescent="0.25">
      <c r="A5" t="s">
        <v>82</v>
      </c>
      <c r="C5" s="2">
        <f>2048/0.0006</f>
        <v>3413333.3333333335</v>
      </c>
    </row>
    <row r="7" spans="1:18" ht="15" x14ac:dyDescent="0.25">
      <c r="A7" t="s">
        <v>56</v>
      </c>
    </row>
    <row r="8" spans="1:18" ht="15" x14ac:dyDescent="0.25">
      <c r="A8" t="s">
        <v>57</v>
      </c>
      <c r="B8" t="s">
        <v>110</v>
      </c>
      <c r="M8" t="s">
        <v>58</v>
      </c>
      <c r="P8" t="s">
        <v>61</v>
      </c>
    </row>
    <row r="10" spans="1:18" ht="15" x14ac:dyDescent="0.25">
      <c r="A10">
        <v>4.0000000000000002E-4</v>
      </c>
      <c r="B10">
        <f>A10*1000000</f>
        <v>400</v>
      </c>
      <c r="D10">
        <v>2E-3</v>
      </c>
      <c r="E10">
        <v>2E-3</v>
      </c>
      <c r="F10">
        <v>2E-3</v>
      </c>
      <c r="G10">
        <v>2E-3</v>
      </c>
      <c r="H10">
        <v>2E-3</v>
      </c>
      <c r="I10">
        <v>4.0000000000000001E-3</v>
      </c>
      <c r="J10">
        <v>2E-3</v>
      </c>
      <c r="K10">
        <v>2E-3</v>
      </c>
      <c r="M10">
        <f>AVERAGE(D10:K10)</f>
        <v>2.2500000000000003E-3</v>
      </c>
      <c r="P10">
        <f>1-M10</f>
        <v>0.99775000000000003</v>
      </c>
    </row>
    <row r="11" spans="1:18" ht="15" x14ac:dyDescent="0.25">
      <c r="A11">
        <v>5.9999999999999995E-4</v>
      </c>
      <c r="B11">
        <f t="shared" ref="B11:B53" si="0">A11*1000000</f>
        <v>600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ref="M11:M53" si="1">AVERAGE(D11:K11)</f>
        <v>3.7500000000000001E-4</v>
      </c>
      <c r="P11">
        <f t="shared" ref="P11:P53" si="2">1-M11</f>
        <v>0.99962499999999999</v>
      </c>
    </row>
    <row r="12" spans="1:18" ht="15" x14ac:dyDescent="0.25">
      <c r="A12">
        <v>8.0000000000000004E-4</v>
      </c>
      <c r="B12">
        <f t="shared" si="0"/>
        <v>800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P12">
        <f t="shared" si="2"/>
        <v>1</v>
      </c>
    </row>
    <row r="13" spans="1:18" ht="15" x14ac:dyDescent="0.25">
      <c r="A13">
        <v>1E-3</v>
      </c>
      <c r="B13">
        <f t="shared" si="0"/>
        <v>1000</v>
      </c>
      <c r="D13">
        <v>1E-3</v>
      </c>
      <c r="E13">
        <v>0</v>
      </c>
      <c r="F13">
        <v>2E-3</v>
      </c>
      <c r="G13">
        <v>1E-3</v>
      </c>
      <c r="H13">
        <v>0</v>
      </c>
      <c r="I13">
        <v>0</v>
      </c>
      <c r="J13">
        <v>0</v>
      </c>
      <c r="K13">
        <v>0</v>
      </c>
      <c r="M13">
        <f t="shared" si="1"/>
        <v>5.0000000000000001E-4</v>
      </c>
      <c r="P13">
        <f t="shared" si="2"/>
        <v>0.99950000000000006</v>
      </c>
    </row>
    <row r="14" spans="1:18" ht="15" x14ac:dyDescent="0.25">
      <c r="A14">
        <v>1.1999999999999999E-3</v>
      </c>
      <c r="B14">
        <f t="shared" si="0"/>
        <v>1200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P14">
        <f t="shared" si="2"/>
        <v>1</v>
      </c>
    </row>
    <row r="15" spans="1:18" ht="15" x14ac:dyDescent="0.25">
      <c r="A15">
        <v>1.4E-3</v>
      </c>
      <c r="B15">
        <f t="shared" si="0"/>
        <v>1400</v>
      </c>
      <c r="D15">
        <v>0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1"/>
        <v>1.25E-4</v>
      </c>
      <c r="P15">
        <f t="shared" si="2"/>
        <v>0.99987499999999996</v>
      </c>
    </row>
    <row r="16" spans="1:18" ht="15" x14ac:dyDescent="0.25">
      <c r="A16">
        <v>1.6000000000000001E-3</v>
      </c>
      <c r="B16">
        <f t="shared" si="0"/>
        <v>1600</v>
      </c>
      <c r="D16">
        <v>5.0000000000000001E-3</v>
      </c>
      <c r="E16">
        <v>2.1000000000000001E-2</v>
      </c>
      <c r="F16">
        <v>6.0000000000000001E-3</v>
      </c>
      <c r="G16">
        <v>1E-3</v>
      </c>
      <c r="H16">
        <v>4.0000000000000001E-3</v>
      </c>
      <c r="I16">
        <v>2E-3</v>
      </c>
      <c r="J16">
        <v>2E-3</v>
      </c>
      <c r="K16">
        <v>2E-3</v>
      </c>
      <c r="M16">
        <f t="shared" si="1"/>
        <v>5.3750000000000013E-3</v>
      </c>
      <c r="P16">
        <f t="shared" si="2"/>
        <v>0.99462499999999998</v>
      </c>
    </row>
    <row r="17" spans="1:16" ht="15" x14ac:dyDescent="0.25">
      <c r="A17">
        <v>1.8E-3</v>
      </c>
      <c r="B17">
        <f t="shared" si="0"/>
        <v>1800</v>
      </c>
      <c r="D17">
        <v>0.02</v>
      </c>
      <c r="E17">
        <v>3.3000000000000002E-2</v>
      </c>
      <c r="F17">
        <v>1.2E-2</v>
      </c>
      <c r="G17">
        <v>1.4999999999999999E-2</v>
      </c>
      <c r="H17">
        <v>0.02</v>
      </c>
      <c r="I17">
        <v>3.5000000000000003E-2</v>
      </c>
      <c r="J17">
        <v>1.4999999999999999E-2</v>
      </c>
      <c r="K17">
        <v>8.0000000000000002E-3</v>
      </c>
      <c r="M17">
        <f t="shared" si="1"/>
        <v>1.9750000000000004E-2</v>
      </c>
      <c r="P17">
        <f t="shared" si="2"/>
        <v>0.98024999999999995</v>
      </c>
    </row>
    <row r="18" spans="1:16" ht="15" x14ac:dyDescent="0.25">
      <c r="A18">
        <v>2E-3</v>
      </c>
      <c r="B18">
        <f t="shared" si="0"/>
        <v>2000</v>
      </c>
      <c r="D18">
        <v>8.9999999999999993E-3</v>
      </c>
      <c r="E18">
        <v>5.0000000000000001E-3</v>
      </c>
      <c r="F18">
        <v>8.0000000000000002E-3</v>
      </c>
      <c r="G18">
        <v>1.0999999999999999E-2</v>
      </c>
      <c r="H18">
        <v>1.0999999999999999E-2</v>
      </c>
      <c r="I18">
        <v>1.4E-2</v>
      </c>
      <c r="J18">
        <v>5.0000000000000001E-3</v>
      </c>
      <c r="K18">
        <v>4.0000000000000001E-3</v>
      </c>
      <c r="M18">
        <f t="shared" si="1"/>
        <v>8.3750000000000005E-3</v>
      </c>
      <c r="P18">
        <f t="shared" si="2"/>
        <v>0.99162499999999998</v>
      </c>
    </row>
    <row r="19" spans="1:16" ht="15" x14ac:dyDescent="0.25">
      <c r="A19">
        <v>2.2000000000000001E-3</v>
      </c>
      <c r="B19">
        <f t="shared" si="0"/>
        <v>2200</v>
      </c>
      <c r="D19">
        <v>0</v>
      </c>
      <c r="E19">
        <v>0</v>
      </c>
      <c r="F19">
        <v>0</v>
      </c>
      <c r="G19">
        <v>1E-3</v>
      </c>
      <c r="H19">
        <v>3.0000000000000001E-3</v>
      </c>
      <c r="I19">
        <v>1E-3</v>
      </c>
      <c r="J19">
        <v>0</v>
      </c>
      <c r="K19">
        <v>0</v>
      </c>
      <c r="M19">
        <f t="shared" si="1"/>
        <v>6.2500000000000001E-4</v>
      </c>
      <c r="P19">
        <f t="shared" si="2"/>
        <v>0.99937500000000001</v>
      </c>
    </row>
    <row r="20" spans="1:16" ht="15" x14ac:dyDescent="0.25">
      <c r="A20">
        <v>2.3999999999999998E-3</v>
      </c>
      <c r="B20">
        <f t="shared" si="0"/>
        <v>2400</v>
      </c>
      <c r="D20">
        <v>3.0000000000000001E-3</v>
      </c>
      <c r="E20">
        <v>7.0000000000000001E-3</v>
      </c>
      <c r="F20">
        <v>8.9999999999999993E-3</v>
      </c>
      <c r="G20">
        <v>8.9999999999999993E-3</v>
      </c>
      <c r="H20">
        <v>5.0000000000000001E-3</v>
      </c>
      <c r="I20">
        <v>7.0000000000000001E-3</v>
      </c>
      <c r="J20">
        <v>4.0000000000000001E-3</v>
      </c>
      <c r="K20">
        <v>8.0000000000000002E-3</v>
      </c>
      <c r="M20">
        <f t="shared" si="1"/>
        <v>6.4999999999999997E-3</v>
      </c>
      <c r="P20">
        <f t="shared" si="2"/>
        <v>0.99350000000000005</v>
      </c>
    </row>
    <row r="21" spans="1:16" ht="15" x14ac:dyDescent="0.25">
      <c r="A21">
        <v>2.5999999999999999E-3</v>
      </c>
      <c r="B21">
        <f t="shared" si="0"/>
        <v>2600</v>
      </c>
      <c r="D21">
        <v>5.2999999999999999E-2</v>
      </c>
      <c r="E21">
        <v>5.2999999999999999E-2</v>
      </c>
      <c r="F21">
        <v>5.2999999999999999E-2</v>
      </c>
      <c r="G21">
        <v>4.7E-2</v>
      </c>
      <c r="H21">
        <v>4.1000000000000002E-2</v>
      </c>
      <c r="I21">
        <v>5.3999999999999999E-2</v>
      </c>
      <c r="J21">
        <v>4.9000000000000002E-2</v>
      </c>
      <c r="K21">
        <v>5.5E-2</v>
      </c>
      <c r="M21">
        <f t="shared" si="1"/>
        <v>5.0625000000000003E-2</v>
      </c>
      <c r="P21">
        <f t="shared" si="2"/>
        <v>0.94937499999999997</v>
      </c>
    </row>
    <row r="22" spans="1:16" ht="15" x14ac:dyDescent="0.25">
      <c r="A22">
        <v>2.8E-3</v>
      </c>
      <c r="B22">
        <f t="shared" si="0"/>
        <v>2800</v>
      </c>
      <c r="D22">
        <v>0.182</v>
      </c>
      <c r="E22">
        <v>0.122</v>
      </c>
      <c r="F22">
        <v>0.16500000000000001</v>
      </c>
      <c r="G22">
        <v>0.13700000000000001</v>
      </c>
      <c r="H22">
        <v>0.189</v>
      </c>
      <c r="I22">
        <v>0.13300000000000001</v>
      </c>
      <c r="J22">
        <v>0.152</v>
      </c>
      <c r="K22">
        <v>0.13700000000000001</v>
      </c>
      <c r="M22">
        <f t="shared" si="1"/>
        <v>0.15212499999999998</v>
      </c>
      <c r="P22">
        <f t="shared" si="2"/>
        <v>0.84787500000000005</v>
      </c>
    </row>
    <row r="23" spans="1:16" ht="15" x14ac:dyDescent="0.25">
      <c r="A23">
        <v>3.0000000000000001E-3</v>
      </c>
      <c r="B23">
        <f t="shared" si="0"/>
        <v>3000</v>
      </c>
      <c r="D23">
        <v>0.29399999999999998</v>
      </c>
      <c r="E23">
        <v>0.3</v>
      </c>
      <c r="F23">
        <v>0.26300000000000001</v>
      </c>
      <c r="G23">
        <v>0.28599999999999998</v>
      </c>
      <c r="H23">
        <v>0.30299999999999999</v>
      </c>
      <c r="I23">
        <v>0.29899999999999999</v>
      </c>
      <c r="J23">
        <v>0.29799999999999999</v>
      </c>
      <c r="K23">
        <v>0.28999999999999998</v>
      </c>
      <c r="M23">
        <f t="shared" si="1"/>
        <v>0.29162499999999997</v>
      </c>
      <c r="P23">
        <f t="shared" si="2"/>
        <v>0.70837499999999998</v>
      </c>
    </row>
    <row r="24" spans="1:16" ht="15" x14ac:dyDescent="0.25">
      <c r="A24">
        <v>3.2000000000000002E-3</v>
      </c>
      <c r="B24">
        <f t="shared" si="0"/>
        <v>3200</v>
      </c>
      <c r="D24">
        <v>0.10199999999999999</v>
      </c>
      <c r="E24">
        <v>0.1</v>
      </c>
      <c r="F24">
        <v>0.10199999999999999</v>
      </c>
      <c r="G24">
        <v>9.0999999999999998E-2</v>
      </c>
      <c r="H24">
        <v>0.10100000000000001</v>
      </c>
      <c r="I24">
        <v>0.10100000000000001</v>
      </c>
      <c r="J24">
        <v>0.10199999999999999</v>
      </c>
      <c r="K24">
        <v>0.10199999999999999</v>
      </c>
      <c r="M24">
        <f t="shared" si="1"/>
        <v>0.10012499999999999</v>
      </c>
      <c r="P24">
        <f t="shared" si="2"/>
        <v>0.89987499999999998</v>
      </c>
    </row>
    <row r="25" spans="1:16" ht="15" x14ac:dyDescent="0.25">
      <c r="A25">
        <v>3.3999999999999998E-3</v>
      </c>
      <c r="B25">
        <f t="shared" si="0"/>
        <v>3400</v>
      </c>
      <c r="D25">
        <v>0.26</v>
      </c>
      <c r="E25">
        <v>0.26500000000000001</v>
      </c>
      <c r="F25">
        <v>0.26100000000000001</v>
      </c>
      <c r="G25">
        <v>0.26300000000000001</v>
      </c>
      <c r="H25">
        <v>0.26100000000000001</v>
      </c>
      <c r="I25">
        <v>0.252</v>
      </c>
      <c r="J25">
        <v>0.25600000000000001</v>
      </c>
      <c r="K25">
        <v>0.26600000000000001</v>
      </c>
      <c r="M25">
        <f t="shared" si="1"/>
        <v>0.26050000000000001</v>
      </c>
      <c r="P25">
        <f t="shared" si="2"/>
        <v>0.73950000000000005</v>
      </c>
    </row>
    <row r="26" spans="1:16" ht="15" x14ac:dyDescent="0.25">
      <c r="A26">
        <v>3.5999999999999999E-3</v>
      </c>
      <c r="B26">
        <f t="shared" si="0"/>
        <v>3600</v>
      </c>
      <c r="D26">
        <v>0.47199999999999998</v>
      </c>
      <c r="E26">
        <v>0.47</v>
      </c>
      <c r="F26">
        <v>0.46</v>
      </c>
      <c r="G26">
        <v>0.46700000000000003</v>
      </c>
      <c r="H26">
        <v>0.47199999999999998</v>
      </c>
      <c r="I26">
        <v>0.47699999999999998</v>
      </c>
      <c r="J26">
        <v>0.47699999999999998</v>
      </c>
      <c r="K26">
        <v>0.47199999999999998</v>
      </c>
      <c r="M26">
        <f t="shared" si="1"/>
        <v>0.47087499999999999</v>
      </c>
      <c r="P26">
        <f t="shared" si="2"/>
        <v>0.52912500000000007</v>
      </c>
    </row>
    <row r="27" spans="1:16" ht="15" x14ac:dyDescent="0.25">
      <c r="A27">
        <v>3.8E-3</v>
      </c>
      <c r="B27">
        <f t="shared" si="0"/>
        <v>3800</v>
      </c>
      <c r="D27">
        <v>0.66700000000000004</v>
      </c>
      <c r="E27">
        <v>0.67700000000000005</v>
      </c>
      <c r="F27">
        <v>0.65900000000000003</v>
      </c>
      <c r="G27">
        <v>0.66300000000000003</v>
      </c>
      <c r="H27">
        <v>0.66400000000000003</v>
      </c>
      <c r="I27">
        <v>0.68100000000000005</v>
      </c>
      <c r="J27">
        <v>0.66200000000000003</v>
      </c>
      <c r="K27">
        <v>0.66100000000000003</v>
      </c>
      <c r="M27">
        <f t="shared" si="1"/>
        <v>0.66675000000000018</v>
      </c>
      <c r="P27">
        <f t="shared" si="2"/>
        <v>0.33324999999999982</v>
      </c>
    </row>
    <row r="28" spans="1:16" ht="15" x14ac:dyDescent="0.25">
      <c r="A28">
        <v>4.0000000000000001E-3</v>
      </c>
      <c r="B28">
        <f t="shared" si="0"/>
        <v>4000</v>
      </c>
      <c r="D28">
        <v>0.69699999999999995</v>
      </c>
      <c r="E28">
        <v>0.70099999999999996</v>
      </c>
      <c r="F28">
        <v>0.7</v>
      </c>
      <c r="G28">
        <v>0.69399999999999995</v>
      </c>
      <c r="H28">
        <v>0.70299999999999996</v>
      </c>
      <c r="I28">
        <v>0.71099999999999997</v>
      </c>
      <c r="J28">
        <v>0.71799999999999997</v>
      </c>
      <c r="K28">
        <v>0.69899999999999995</v>
      </c>
      <c r="M28">
        <f t="shared" si="1"/>
        <v>0.70287499999999992</v>
      </c>
      <c r="P28">
        <f t="shared" si="2"/>
        <v>0.29712500000000008</v>
      </c>
    </row>
    <row r="29" spans="1:16" ht="15" x14ac:dyDescent="0.25">
      <c r="A29">
        <v>4.1999999999999997E-3</v>
      </c>
      <c r="B29">
        <f t="shared" si="0"/>
        <v>4200</v>
      </c>
      <c r="D29">
        <v>0.52400000000000002</v>
      </c>
      <c r="E29">
        <v>0.54400000000000004</v>
      </c>
      <c r="F29">
        <v>0.55400000000000005</v>
      </c>
      <c r="G29">
        <v>0.53900000000000003</v>
      </c>
      <c r="H29">
        <v>0.54200000000000004</v>
      </c>
      <c r="I29">
        <v>0.53200000000000003</v>
      </c>
      <c r="J29">
        <v>0.52200000000000002</v>
      </c>
      <c r="K29">
        <v>0.54</v>
      </c>
      <c r="M29">
        <f t="shared" si="1"/>
        <v>0.53712500000000007</v>
      </c>
      <c r="P29">
        <f t="shared" si="2"/>
        <v>0.46287499999999993</v>
      </c>
    </row>
    <row r="30" spans="1:16" x14ac:dyDescent="0.3">
      <c r="A30">
        <v>4.4000000000000003E-3</v>
      </c>
      <c r="B30">
        <f t="shared" si="0"/>
        <v>4400</v>
      </c>
      <c r="D30">
        <v>0.71899999999999997</v>
      </c>
      <c r="E30">
        <v>0.749</v>
      </c>
      <c r="F30">
        <v>0.71599999999999997</v>
      </c>
      <c r="G30">
        <v>0.71599999999999997</v>
      </c>
      <c r="H30">
        <v>0.73299999999999998</v>
      </c>
      <c r="I30">
        <v>0.73899999999999999</v>
      </c>
      <c r="J30">
        <v>0.71699999999999997</v>
      </c>
      <c r="K30">
        <v>0.72899999999999998</v>
      </c>
      <c r="M30">
        <f t="shared" si="1"/>
        <v>0.72725000000000006</v>
      </c>
      <c r="P30">
        <f t="shared" si="2"/>
        <v>0.27274999999999994</v>
      </c>
    </row>
    <row r="31" spans="1:16" x14ac:dyDescent="0.3">
      <c r="A31">
        <v>4.5999999999999999E-3</v>
      </c>
      <c r="B31">
        <f t="shared" si="0"/>
        <v>4600</v>
      </c>
      <c r="D31">
        <v>0.89500000000000002</v>
      </c>
      <c r="E31">
        <v>0.88400000000000001</v>
      </c>
      <c r="F31">
        <v>0.88600000000000001</v>
      </c>
      <c r="G31">
        <v>0.872</v>
      </c>
      <c r="H31">
        <v>0.89200000000000002</v>
      </c>
      <c r="I31">
        <v>0.89700000000000002</v>
      </c>
      <c r="J31">
        <v>0.89900000000000002</v>
      </c>
      <c r="K31">
        <v>0.89700000000000002</v>
      </c>
      <c r="M31">
        <f t="shared" si="1"/>
        <v>0.8902500000000001</v>
      </c>
      <c r="P31">
        <f t="shared" si="2"/>
        <v>0.1097499999999999</v>
      </c>
    </row>
    <row r="32" spans="1:16" x14ac:dyDescent="0.3">
      <c r="A32">
        <v>4.7999999999999996E-3</v>
      </c>
      <c r="B32">
        <f t="shared" si="0"/>
        <v>4800</v>
      </c>
      <c r="D32">
        <v>0.98099999999999998</v>
      </c>
      <c r="E32">
        <v>0.98199999999999998</v>
      </c>
      <c r="F32">
        <v>0.99199999999999999</v>
      </c>
      <c r="G32">
        <v>0.98199999999999998</v>
      </c>
      <c r="H32">
        <v>0.99</v>
      </c>
      <c r="I32">
        <v>0.98899999999999999</v>
      </c>
      <c r="J32">
        <v>0.98</v>
      </c>
      <c r="K32">
        <v>0.98399999999999999</v>
      </c>
      <c r="M32">
        <f t="shared" si="1"/>
        <v>0.9850000000000001</v>
      </c>
      <c r="P32">
        <f t="shared" si="2"/>
        <v>1.4999999999999902E-2</v>
      </c>
    </row>
    <row r="33" spans="1:16" x14ac:dyDescent="0.3">
      <c r="A33">
        <v>5.0000000000000001E-3</v>
      </c>
      <c r="B33">
        <f t="shared" si="0"/>
        <v>5000</v>
      </c>
      <c r="D33">
        <v>0.95899999999999996</v>
      </c>
      <c r="E33">
        <v>0.96399999999999997</v>
      </c>
      <c r="F33">
        <v>0.96699999999999997</v>
      </c>
      <c r="G33">
        <v>0.95299999999999996</v>
      </c>
      <c r="H33">
        <v>0.96</v>
      </c>
      <c r="I33">
        <v>0.95499999999999996</v>
      </c>
      <c r="J33">
        <v>0.96599999999999997</v>
      </c>
      <c r="K33">
        <v>0.95799999999999996</v>
      </c>
      <c r="M33">
        <f t="shared" si="1"/>
        <v>0.96025000000000005</v>
      </c>
      <c r="P33">
        <f t="shared" si="2"/>
        <v>3.9749999999999952E-2</v>
      </c>
    </row>
    <row r="34" spans="1:16" x14ac:dyDescent="0.3">
      <c r="A34">
        <v>5.1999999999999998E-3</v>
      </c>
      <c r="B34">
        <f t="shared" si="0"/>
        <v>5200</v>
      </c>
      <c r="D34">
        <v>0.93200000000000005</v>
      </c>
      <c r="E34">
        <v>0.94799999999999995</v>
      </c>
      <c r="F34">
        <v>0.92900000000000005</v>
      </c>
      <c r="G34">
        <v>0.94199999999999995</v>
      </c>
      <c r="H34">
        <v>0.93899999999999995</v>
      </c>
      <c r="I34">
        <v>0.93700000000000006</v>
      </c>
      <c r="J34">
        <v>0.93500000000000005</v>
      </c>
      <c r="K34">
        <v>0.93899999999999995</v>
      </c>
      <c r="M34">
        <f t="shared" si="1"/>
        <v>0.93762500000000015</v>
      </c>
      <c r="P34">
        <f t="shared" si="2"/>
        <v>6.2374999999999847E-2</v>
      </c>
    </row>
    <row r="35" spans="1:16" x14ac:dyDescent="0.3">
      <c r="A35">
        <v>5.4000000000000003E-3</v>
      </c>
      <c r="B35">
        <f t="shared" si="0"/>
        <v>5400</v>
      </c>
      <c r="D35">
        <v>0.995</v>
      </c>
      <c r="E35">
        <v>0.996</v>
      </c>
      <c r="F35">
        <v>0.99399999999999999</v>
      </c>
      <c r="G35">
        <v>0.997</v>
      </c>
      <c r="H35">
        <v>0.996</v>
      </c>
      <c r="I35">
        <v>0.995</v>
      </c>
      <c r="J35">
        <v>0.997</v>
      </c>
      <c r="K35">
        <v>0.996</v>
      </c>
      <c r="M35">
        <f t="shared" si="1"/>
        <v>0.99574999999999991</v>
      </c>
      <c r="P35">
        <f t="shared" si="2"/>
        <v>4.250000000000087E-3</v>
      </c>
    </row>
    <row r="36" spans="1:16" x14ac:dyDescent="0.3">
      <c r="A36">
        <v>5.5999999999999999E-3</v>
      </c>
      <c r="B36">
        <f t="shared" si="0"/>
        <v>5600</v>
      </c>
      <c r="D36">
        <v>1</v>
      </c>
      <c r="E36">
        <v>1</v>
      </c>
      <c r="F36">
        <v>0.999</v>
      </c>
      <c r="G36">
        <v>0.99199999999999999</v>
      </c>
      <c r="H36">
        <v>1</v>
      </c>
      <c r="I36">
        <v>1</v>
      </c>
      <c r="J36">
        <v>0.999</v>
      </c>
      <c r="K36">
        <v>1</v>
      </c>
      <c r="M36">
        <f t="shared" si="1"/>
        <v>0.99874999999999992</v>
      </c>
      <c r="P36">
        <f t="shared" si="2"/>
        <v>1.2500000000000844E-3</v>
      </c>
    </row>
    <row r="37" spans="1:16" x14ac:dyDescent="0.3">
      <c r="A37">
        <v>5.7999999999999996E-3</v>
      </c>
      <c r="B37">
        <f t="shared" si="0"/>
        <v>5800</v>
      </c>
      <c r="D37">
        <v>1</v>
      </c>
      <c r="E37">
        <v>0.999</v>
      </c>
      <c r="F37">
        <v>1</v>
      </c>
      <c r="G37">
        <v>1</v>
      </c>
      <c r="H37">
        <v>1</v>
      </c>
      <c r="I37">
        <v>1</v>
      </c>
      <c r="J37">
        <v>0.999</v>
      </c>
      <c r="K37">
        <v>1</v>
      </c>
      <c r="M37">
        <f t="shared" si="1"/>
        <v>0.99975000000000003</v>
      </c>
      <c r="P37">
        <f t="shared" si="2"/>
        <v>2.4999999999997247E-4</v>
      </c>
    </row>
    <row r="38" spans="1:16" x14ac:dyDescent="0.3">
      <c r="A38">
        <v>6.0000000000000001E-3</v>
      </c>
      <c r="B38">
        <f t="shared" si="0"/>
        <v>6000</v>
      </c>
      <c r="D38">
        <v>1</v>
      </c>
      <c r="E38">
        <v>1</v>
      </c>
      <c r="F38">
        <v>0.998</v>
      </c>
      <c r="G38">
        <v>1</v>
      </c>
      <c r="H38">
        <v>1</v>
      </c>
      <c r="I38">
        <v>0.999</v>
      </c>
      <c r="J38">
        <v>0.999</v>
      </c>
      <c r="K38">
        <v>0.998</v>
      </c>
      <c r="M38">
        <f t="shared" si="1"/>
        <v>0.99924999999999997</v>
      </c>
      <c r="P38">
        <f t="shared" si="2"/>
        <v>7.5000000000002842E-4</v>
      </c>
    </row>
    <row r="39" spans="1:16" x14ac:dyDescent="0.3">
      <c r="A39">
        <v>6.1999999999999998E-3</v>
      </c>
      <c r="B39">
        <f t="shared" si="0"/>
        <v>6200</v>
      </c>
      <c r="D39">
        <v>1</v>
      </c>
      <c r="E39">
        <v>0.999</v>
      </c>
      <c r="F39">
        <v>0.99399999999999999</v>
      </c>
      <c r="G39">
        <v>0.999</v>
      </c>
      <c r="H39">
        <v>1</v>
      </c>
      <c r="I39">
        <v>1</v>
      </c>
      <c r="J39">
        <v>0.998</v>
      </c>
      <c r="K39">
        <v>1</v>
      </c>
      <c r="M39">
        <f t="shared" si="1"/>
        <v>0.99875000000000014</v>
      </c>
      <c r="P39">
        <f t="shared" si="2"/>
        <v>1.2499999999998623E-3</v>
      </c>
    </row>
    <row r="40" spans="1:16" x14ac:dyDescent="0.3">
      <c r="A40">
        <v>6.4000000000000003E-3</v>
      </c>
      <c r="B40">
        <f t="shared" si="0"/>
        <v>6400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0.998</v>
      </c>
      <c r="K40">
        <v>1</v>
      </c>
      <c r="M40">
        <f t="shared" si="1"/>
        <v>0.99975000000000003</v>
      </c>
      <c r="P40">
        <f t="shared" si="2"/>
        <v>2.4999999999997247E-4</v>
      </c>
    </row>
    <row r="41" spans="1:16" x14ac:dyDescent="0.3">
      <c r="A41">
        <v>6.6E-3</v>
      </c>
      <c r="B41">
        <f t="shared" si="0"/>
        <v>6600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0.999</v>
      </c>
      <c r="M41">
        <f t="shared" si="1"/>
        <v>0.99987499999999996</v>
      </c>
      <c r="P41">
        <f t="shared" si="2"/>
        <v>1.2500000000004174E-4</v>
      </c>
    </row>
    <row r="42" spans="1:16" x14ac:dyDescent="0.3">
      <c r="A42">
        <v>6.7999999999999996E-3</v>
      </c>
      <c r="B42">
        <f t="shared" si="0"/>
        <v>6800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M42">
        <v>0.99987499999999996</v>
      </c>
      <c r="P42">
        <f t="shared" si="2"/>
        <v>1.2500000000004174E-4</v>
      </c>
    </row>
    <row r="43" spans="1:16" x14ac:dyDescent="0.3">
      <c r="A43">
        <v>7.0000000000000001E-3</v>
      </c>
      <c r="B43">
        <f t="shared" si="0"/>
        <v>7000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0.997</v>
      </c>
      <c r="M43">
        <f t="shared" si="1"/>
        <v>0.99962499999999999</v>
      </c>
      <c r="P43">
        <f t="shared" si="2"/>
        <v>3.7500000000001421E-4</v>
      </c>
    </row>
    <row r="44" spans="1:16" x14ac:dyDescent="0.3">
      <c r="A44">
        <v>7.1999999999999998E-3</v>
      </c>
      <c r="B44">
        <f t="shared" si="0"/>
        <v>7200</v>
      </c>
      <c r="D44">
        <v>1</v>
      </c>
      <c r="E44">
        <v>1</v>
      </c>
      <c r="F44">
        <v>1</v>
      </c>
      <c r="G44">
        <v>1</v>
      </c>
      <c r="H44">
        <v>1</v>
      </c>
      <c r="I44">
        <v>0.999</v>
      </c>
      <c r="J44">
        <v>1</v>
      </c>
      <c r="K44">
        <v>1</v>
      </c>
      <c r="M44">
        <f t="shared" si="1"/>
        <v>0.99987499999999996</v>
      </c>
      <c r="P44">
        <f t="shared" si="2"/>
        <v>1.2500000000004174E-4</v>
      </c>
    </row>
    <row r="45" spans="1:16" x14ac:dyDescent="0.3">
      <c r="A45">
        <v>7.4000000000000003E-3</v>
      </c>
      <c r="B45">
        <f t="shared" si="0"/>
        <v>7400</v>
      </c>
      <c r="D45">
        <v>1</v>
      </c>
      <c r="E45">
        <v>0.998</v>
      </c>
      <c r="F45">
        <v>0.998</v>
      </c>
      <c r="G45">
        <v>1</v>
      </c>
      <c r="H45">
        <v>1</v>
      </c>
      <c r="I45">
        <v>1</v>
      </c>
      <c r="J45">
        <v>1</v>
      </c>
      <c r="K45">
        <v>0.999</v>
      </c>
      <c r="M45">
        <f t="shared" si="1"/>
        <v>0.99937500000000001</v>
      </c>
      <c r="P45">
        <f t="shared" si="2"/>
        <v>6.2499999999998668E-4</v>
      </c>
    </row>
    <row r="46" spans="1:16" x14ac:dyDescent="0.3">
      <c r="A46">
        <v>7.6E-3</v>
      </c>
      <c r="B46">
        <f t="shared" si="0"/>
        <v>7600</v>
      </c>
      <c r="D46">
        <v>0.998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M46">
        <f t="shared" si="1"/>
        <v>0.99975000000000003</v>
      </c>
      <c r="P46">
        <f t="shared" si="2"/>
        <v>2.4999999999997247E-4</v>
      </c>
    </row>
    <row r="47" spans="1:16" x14ac:dyDescent="0.3">
      <c r="A47">
        <v>7.7999999999999996E-3</v>
      </c>
      <c r="B47">
        <f t="shared" si="0"/>
        <v>7800</v>
      </c>
      <c r="D47">
        <v>1</v>
      </c>
      <c r="E47">
        <v>0.999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M47">
        <f t="shared" si="1"/>
        <v>0.99987500000000007</v>
      </c>
      <c r="P47">
        <f t="shared" si="2"/>
        <v>1.2499999999993072E-4</v>
      </c>
    </row>
    <row r="48" spans="1:16" x14ac:dyDescent="0.3">
      <c r="A48">
        <v>8.0000000000000002E-3</v>
      </c>
      <c r="B48">
        <f t="shared" si="0"/>
        <v>8000</v>
      </c>
      <c r="D48">
        <v>1</v>
      </c>
      <c r="E48">
        <v>1</v>
      </c>
      <c r="F48">
        <v>0.996</v>
      </c>
      <c r="G48">
        <v>1</v>
      </c>
      <c r="H48">
        <v>1</v>
      </c>
      <c r="I48">
        <v>1</v>
      </c>
      <c r="J48">
        <v>1</v>
      </c>
      <c r="K48">
        <v>1</v>
      </c>
      <c r="M48">
        <f t="shared" si="1"/>
        <v>0.99950000000000006</v>
      </c>
      <c r="P48">
        <f t="shared" si="2"/>
        <v>4.9999999999994493E-4</v>
      </c>
    </row>
    <row r="49" spans="1:16" x14ac:dyDescent="0.3">
      <c r="A49">
        <v>8.2000000000000007E-3</v>
      </c>
      <c r="B49">
        <f t="shared" si="0"/>
        <v>8200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M49">
        <v>0.99950000000000006</v>
      </c>
      <c r="P49">
        <f t="shared" si="2"/>
        <v>4.9999999999994493E-4</v>
      </c>
    </row>
    <row r="50" spans="1:16" x14ac:dyDescent="0.3">
      <c r="A50">
        <v>8.3999999999999995E-3</v>
      </c>
      <c r="B50">
        <f t="shared" si="0"/>
        <v>8400</v>
      </c>
      <c r="D50">
        <v>1</v>
      </c>
      <c r="E50">
        <v>1</v>
      </c>
      <c r="F50">
        <v>1</v>
      </c>
      <c r="G50">
        <v>0.999</v>
      </c>
      <c r="H50">
        <v>1</v>
      </c>
      <c r="I50">
        <v>1</v>
      </c>
      <c r="J50">
        <v>1</v>
      </c>
      <c r="K50">
        <v>0.999</v>
      </c>
      <c r="M50">
        <f t="shared" si="1"/>
        <v>0.99975000000000003</v>
      </c>
      <c r="P50">
        <f t="shared" si="2"/>
        <v>2.4999999999997247E-4</v>
      </c>
    </row>
    <row r="51" spans="1:16" x14ac:dyDescent="0.3">
      <c r="A51">
        <v>8.6E-3</v>
      </c>
      <c r="B51">
        <f t="shared" si="0"/>
        <v>8600</v>
      </c>
      <c r="D51">
        <v>1</v>
      </c>
      <c r="E51">
        <v>1</v>
      </c>
      <c r="F51">
        <v>1</v>
      </c>
      <c r="G51">
        <v>0.998</v>
      </c>
      <c r="H51">
        <v>1</v>
      </c>
      <c r="I51">
        <v>1</v>
      </c>
      <c r="J51">
        <v>1</v>
      </c>
      <c r="K51">
        <v>0.998</v>
      </c>
      <c r="M51">
        <f t="shared" si="1"/>
        <v>0.99950000000000006</v>
      </c>
      <c r="P51">
        <f t="shared" si="2"/>
        <v>4.9999999999994493E-4</v>
      </c>
    </row>
    <row r="52" spans="1:16" x14ac:dyDescent="0.3">
      <c r="A52">
        <v>8.8000000000000005E-3</v>
      </c>
      <c r="B52">
        <f t="shared" si="0"/>
        <v>8800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0.998</v>
      </c>
      <c r="K52">
        <v>1</v>
      </c>
      <c r="M52">
        <f t="shared" si="1"/>
        <v>0.99975000000000003</v>
      </c>
      <c r="P52">
        <f t="shared" si="2"/>
        <v>2.4999999999997247E-4</v>
      </c>
    </row>
    <row r="53" spans="1:16" x14ac:dyDescent="0.3">
      <c r="A53">
        <v>8.9999999999999993E-3</v>
      </c>
      <c r="B53">
        <f t="shared" si="0"/>
        <v>9000</v>
      </c>
      <c r="D53">
        <v>1</v>
      </c>
      <c r="E53">
        <v>1</v>
      </c>
      <c r="F53">
        <v>1</v>
      </c>
      <c r="G53">
        <v>0.998</v>
      </c>
      <c r="H53">
        <v>0.999</v>
      </c>
      <c r="I53">
        <v>1</v>
      </c>
      <c r="J53">
        <v>1</v>
      </c>
      <c r="K53">
        <v>1</v>
      </c>
      <c r="M53">
        <f t="shared" si="1"/>
        <v>0.99962499999999999</v>
      </c>
      <c r="P53">
        <f t="shared" si="2"/>
        <v>3.7500000000001421E-4</v>
      </c>
    </row>
    <row r="54" spans="1:16" x14ac:dyDescent="0.3">
      <c r="A54" t="s">
        <v>54</v>
      </c>
    </row>
    <row r="55" spans="1:16" x14ac:dyDescent="0.3">
      <c r="A55" t="s">
        <v>55</v>
      </c>
    </row>
    <row r="59" spans="1:16" x14ac:dyDescent="0.3">
      <c r="A59" t="s">
        <v>59</v>
      </c>
    </row>
    <row r="60" spans="1:16" x14ac:dyDescent="0.3">
      <c r="A60" t="s">
        <v>57</v>
      </c>
      <c r="B60" t="s">
        <v>67</v>
      </c>
      <c r="M60" t="s">
        <v>58</v>
      </c>
      <c r="O60" t="s">
        <v>60</v>
      </c>
      <c r="P60" t="s">
        <v>61</v>
      </c>
    </row>
    <row r="61" spans="1:16" x14ac:dyDescent="0.3">
      <c r="A61">
        <v>4.0000000000000002E-4</v>
      </c>
      <c r="B61">
        <f>A61*1000000</f>
        <v>400</v>
      </c>
      <c r="D61">
        <v>2E-3</v>
      </c>
      <c r="E61">
        <v>2E-3</v>
      </c>
      <c r="F61">
        <v>2E-3</v>
      </c>
      <c r="G61">
        <v>2E-3</v>
      </c>
      <c r="H61">
        <v>2E-3</v>
      </c>
      <c r="I61">
        <v>2E-3</v>
      </c>
      <c r="J61">
        <v>2E-3</v>
      </c>
      <c r="K61">
        <v>2E-3</v>
      </c>
      <c r="M61">
        <f t="shared" ref="M61:M89" si="3">AVERAGE(D61:K61)</f>
        <v>2E-3</v>
      </c>
      <c r="O61">
        <f>M61-M10</f>
        <v>-2.5000000000000022E-4</v>
      </c>
      <c r="P61">
        <f>1-M61</f>
        <v>0.998</v>
      </c>
    </row>
    <row r="62" spans="1:16" x14ac:dyDescent="0.3">
      <c r="A62">
        <v>5.9999999999999995E-4</v>
      </c>
      <c r="B62">
        <f t="shared" ref="B62:B104" si="4">A62*1000000</f>
        <v>600</v>
      </c>
      <c r="D62">
        <v>4.0000000000000001E-3</v>
      </c>
      <c r="E62">
        <v>1E-3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f t="shared" si="3"/>
        <v>6.2500000000000001E-4</v>
      </c>
      <c r="O62">
        <f t="shared" ref="O62:O104" si="5">M62-M11</f>
        <v>2.5000000000000001E-4</v>
      </c>
      <c r="P62">
        <f t="shared" ref="P62:P104" si="6">1-M62</f>
        <v>0.99937500000000001</v>
      </c>
    </row>
    <row r="63" spans="1:16" x14ac:dyDescent="0.3">
      <c r="A63">
        <v>8.0000000000000004E-4</v>
      </c>
      <c r="B63">
        <f t="shared" si="4"/>
        <v>800</v>
      </c>
      <c r="D63">
        <v>0</v>
      </c>
      <c r="E63">
        <v>0</v>
      </c>
      <c r="F63">
        <v>1E-3</v>
      </c>
      <c r="G63">
        <v>0</v>
      </c>
      <c r="H63">
        <v>0</v>
      </c>
      <c r="I63">
        <v>0</v>
      </c>
      <c r="J63">
        <v>4.0000000000000001E-3</v>
      </c>
      <c r="K63">
        <v>6.0000000000000001E-3</v>
      </c>
      <c r="M63">
        <f t="shared" si="3"/>
        <v>1.3749999999999999E-3</v>
      </c>
      <c r="O63">
        <f t="shared" si="5"/>
        <v>1.3749999999999999E-3</v>
      </c>
      <c r="P63">
        <f t="shared" si="6"/>
        <v>0.99862499999999998</v>
      </c>
    </row>
    <row r="64" spans="1:16" x14ac:dyDescent="0.3">
      <c r="A64">
        <v>1E-3</v>
      </c>
      <c r="B64">
        <f t="shared" si="4"/>
        <v>1000</v>
      </c>
      <c r="D64">
        <v>2E-3</v>
      </c>
      <c r="E64">
        <v>0</v>
      </c>
      <c r="F64">
        <v>0</v>
      </c>
      <c r="G64">
        <v>0</v>
      </c>
      <c r="H64">
        <v>0</v>
      </c>
      <c r="I64">
        <v>0</v>
      </c>
      <c r="J64">
        <v>1E-3</v>
      </c>
      <c r="K64">
        <v>0</v>
      </c>
      <c r="M64">
        <f t="shared" si="3"/>
        <v>3.7500000000000001E-4</v>
      </c>
      <c r="O64">
        <f t="shared" si="5"/>
        <v>-1.25E-4</v>
      </c>
      <c r="P64">
        <f t="shared" si="6"/>
        <v>0.99962499999999999</v>
      </c>
    </row>
    <row r="65" spans="1:16" x14ac:dyDescent="0.3">
      <c r="A65">
        <v>1.1999999999999999E-3</v>
      </c>
      <c r="B65">
        <f t="shared" si="4"/>
        <v>1200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f t="shared" si="3"/>
        <v>0</v>
      </c>
      <c r="O65">
        <f t="shared" si="5"/>
        <v>0</v>
      </c>
      <c r="P65">
        <f t="shared" si="6"/>
        <v>1</v>
      </c>
    </row>
    <row r="66" spans="1:16" x14ac:dyDescent="0.3">
      <c r="A66">
        <v>1.4E-3</v>
      </c>
      <c r="B66">
        <f t="shared" si="4"/>
        <v>1400</v>
      </c>
      <c r="D66">
        <v>1E-3</v>
      </c>
      <c r="E66">
        <v>1E-3</v>
      </c>
      <c r="F66">
        <v>0</v>
      </c>
      <c r="G66">
        <v>1E-3</v>
      </c>
      <c r="H66">
        <v>0</v>
      </c>
      <c r="I66">
        <v>0</v>
      </c>
      <c r="J66">
        <v>1E-3</v>
      </c>
      <c r="K66">
        <v>0</v>
      </c>
      <c r="M66">
        <f t="shared" si="3"/>
        <v>5.0000000000000001E-4</v>
      </c>
      <c r="O66">
        <f t="shared" si="5"/>
        <v>3.7500000000000001E-4</v>
      </c>
      <c r="P66">
        <f t="shared" si="6"/>
        <v>0.99950000000000006</v>
      </c>
    </row>
    <row r="67" spans="1:16" x14ac:dyDescent="0.3">
      <c r="A67">
        <v>1.6000000000000001E-3</v>
      </c>
      <c r="B67">
        <f t="shared" si="4"/>
        <v>1600</v>
      </c>
      <c r="D67">
        <v>2.5000000000000001E-2</v>
      </c>
      <c r="E67">
        <v>2.8000000000000001E-2</v>
      </c>
      <c r="F67">
        <v>2.7E-2</v>
      </c>
      <c r="G67">
        <v>2.5000000000000001E-2</v>
      </c>
      <c r="H67">
        <v>2.7E-2</v>
      </c>
      <c r="I67">
        <v>0.03</v>
      </c>
      <c r="J67">
        <v>3.1E-2</v>
      </c>
      <c r="K67">
        <v>2.5999999999999999E-2</v>
      </c>
      <c r="M67">
        <f t="shared" si="3"/>
        <v>2.7375E-2</v>
      </c>
      <c r="O67">
        <f t="shared" si="5"/>
        <v>2.1999999999999999E-2</v>
      </c>
      <c r="P67">
        <f t="shared" si="6"/>
        <v>0.97262499999999996</v>
      </c>
    </row>
    <row r="68" spans="1:16" x14ac:dyDescent="0.3">
      <c r="A68">
        <v>1.8E-3</v>
      </c>
      <c r="B68">
        <f t="shared" si="4"/>
        <v>1800</v>
      </c>
      <c r="D68">
        <v>7.0000000000000007E-2</v>
      </c>
      <c r="E68">
        <v>6.6000000000000003E-2</v>
      </c>
      <c r="F68">
        <v>5.8999999999999997E-2</v>
      </c>
      <c r="G68">
        <v>7.1999999999999995E-2</v>
      </c>
      <c r="H68">
        <v>7.5999999999999998E-2</v>
      </c>
      <c r="I68">
        <v>0.08</v>
      </c>
      <c r="J68">
        <v>7.9000000000000001E-2</v>
      </c>
      <c r="K68">
        <v>7.2999999999999995E-2</v>
      </c>
      <c r="M68">
        <f t="shared" si="3"/>
        <v>7.1874999999999994E-2</v>
      </c>
      <c r="O68">
        <f t="shared" si="5"/>
        <v>5.2124999999999991E-2</v>
      </c>
      <c r="P68">
        <f t="shared" si="6"/>
        <v>0.92812499999999998</v>
      </c>
    </row>
    <row r="69" spans="1:16" x14ac:dyDescent="0.3">
      <c r="A69">
        <v>2E-3</v>
      </c>
      <c r="B69">
        <f t="shared" si="4"/>
        <v>2000</v>
      </c>
      <c r="D69">
        <v>2.1000000000000001E-2</v>
      </c>
      <c r="E69">
        <v>2.1999999999999999E-2</v>
      </c>
      <c r="F69">
        <v>1.7999999999999999E-2</v>
      </c>
      <c r="G69">
        <v>2.1000000000000001E-2</v>
      </c>
      <c r="H69">
        <v>1.9E-2</v>
      </c>
      <c r="I69">
        <v>2.5999999999999999E-2</v>
      </c>
      <c r="J69">
        <v>2.7E-2</v>
      </c>
      <c r="K69">
        <v>2.7E-2</v>
      </c>
      <c r="M69">
        <f t="shared" si="3"/>
        <v>2.2624999999999999E-2</v>
      </c>
      <c r="O69">
        <f t="shared" si="5"/>
        <v>1.4249999999999999E-2</v>
      </c>
      <c r="P69">
        <f t="shared" si="6"/>
        <v>0.97737499999999999</v>
      </c>
    </row>
    <row r="70" spans="1:16" x14ac:dyDescent="0.3">
      <c r="A70">
        <v>2.2000000000000001E-3</v>
      </c>
      <c r="B70">
        <f t="shared" si="4"/>
        <v>2200</v>
      </c>
      <c r="D70">
        <v>3.0000000000000001E-3</v>
      </c>
      <c r="E70">
        <v>0</v>
      </c>
      <c r="F70">
        <v>1E-3</v>
      </c>
      <c r="G70">
        <v>0</v>
      </c>
      <c r="H70">
        <v>0</v>
      </c>
      <c r="I70">
        <v>2E-3</v>
      </c>
      <c r="J70">
        <v>3.0000000000000001E-3</v>
      </c>
      <c r="K70">
        <v>1E-3</v>
      </c>
      <c r="M70">
        <f t="shared" si="3"/>
        <v>1.2500000000000002E-3</v>
      </c>
      <c r="O70">
        <f t="shared" si="5"/>
        <v>6.2500000000000023E-4</v>
      </c>
      <c r="P70">
        <f t="shared" si="6"/>
        <v>0.99875000000000003</v>
      </c>
    </row>
    <row r="71" spans="1:16" x14ac:dyDescent="0.3">
      <c r="A71">
        <v>2.3999999999999998E-3</v>
      </c>
      <c r="B71">
        <f t="shared" si="4"/>
        <v>2400</v>
      </c>
      <c r="D71">
        <v>1.2E-2</v>
      </c>
      <c r="E71">
        <v>5.0000000000000001E-3</v>
      </c>
      <c r="F71">
        <v>1.2999999999999999E-2</v>
      </c>
      <c r="G71">
        <v>6.0000000000000001E-3</v>
      </c>
      <c r="H71">
        <v>6.0000000000000001E-3</v>
      </c>
      <c r="I71">
        <v>3.0000000000000001E-3</v>
      </c>
      <c r="J71">
        <v>4.0000000000000001E-3</v>
      </c>
      <c r="K71">
        <v>1.4E-2</v>
      </c>
      <c r="M71">
        <f t="shared" si="3"/>
        <v>7.8750000000000001E-3</v>
      </c>
      <c r="O71">
        <f t="shared" si="5"/>
        <v>1.3750000000000004E-3</v>
      </c>
      <c r="P71">
        <f t="shared" si="6"/>
        <v>0.99212500000000003</v>
      </c>
    </row>
    <row r="72" spans="1:16" x14ac:dyDescent="0.3">
      <c r="A72">
        <v>2.5999999999999999E-3</v>
      </c>
      <c r="B72">
        <f t="shared" si="4"/>
        <v>2600</v>
      </c>
      <c r="D72">
        <v>5.0999999999999997E-2</v>
      </c>
      <c r="E72">
        <v>4.8000000000000001E-2</v>
      </c>
      <c r="F72">
        <v>5.1999999999999998E-2</v>
      </c>
      <c r="G72">
        <v>6.7000000000000004E-2</v>
      </c>
      <c r="H72">
        <v>6.5000000000000002E-2</v>
      </c>
      <c r="I72">
        <v>0.05</v>
      </c>
      <c r="J72">
        <v>0.05</v>
      </c>
      <c r="K72">
        <v>6.8000000000000005E-2</v>
      </c>
      <c r="M72">
        <f t="shared" si="3"/>
        <v>5.6375000000000001E-2</v>
      </c>
      <c r="O72">
        <f t="shared" si="5"/>
        <v>5.7499999999999982E-3</v>
      </c>
      <c r="P72">
        <f t="shared" si="6"/>
        <v>0.94362500000000005</v>
      </c>
    </row>
    <row r="73" spans="1:16" x14ac:dyDescent="0.3">
      <c r="A73">
        <v>2.8E-3</v>
      </c>
      <c r="B73">
        <f t="shared" si="4"/>
        <v>2800</v>
      </c>
      <c r="D73">
        <v>0.17199999999999999</v>
      </c>
      <c r="E73">
        <v>0.13500000000000001</v>
      </c>
      <c r="F73">
        <v>0.12</v>
      </c>
      <c r="G73">
        <v>0.17599999999999999</v>
      </c>
      <c r="H73">
        <v>0.18099999999999999</v>
      </c>
      <c r="I73">
        <v>0.161</v>
      </c>
      <c r="J73">
        <v>0.16600000000000001</v>
      </c>
      <c r="K73">
        <v>0.14199999999999999</v>
      </c>
      <c r="M73">
        <f t="shared" si="3"/>
        <v>0.15662499999999999</v>
      </c>
      <c r="O73">
        <f t="shared" si="5"/>
        <v>4.500000000000004E-3</v>
      </c>
      <c r="P73">
        <f t="shared" si="6"/>
        <v>0.84337499999999999</v>
      </c>
    </row>
    <row r="74" spans="1:16" x14ac:dyDescent="0.3">
      <c r="A74">
        <v>3.0000000000000001E-3</v>
      </c>
      <c r="B74">
        <f t="shared" si="4"/>
        <v>3000</v>
      </c>
      <c r="D74">
        <v>0.27700000000000002</v>
      </c>
      <c r="E74">
        <v>0.28999999999999998</v>
      </c>
      <c r="F74">
        <v>0.311</v>
      </c>
      <c r="G74">
        <v>0.28000000000000003</v>
      </c>
      <c r="H74">
        <v>0.29199999999999998</v>
      </c>
      <c r="I74">
        <v>0.29599999999999999</v>
      </c>
      <c r="J74">
        <v>0.28899999999999998</v>
      </c>
      <c r="K74">
        <v>0.30099999999999999</v>
      </c>
      <c r="M74">
        <f t="shared" si="3"/>
        <v>0.29200000000000004</v>
      </c>
      <c r="O74">
        <f t="shared" si="5"/>
        <v>3.7500000000006972E-4</v>
      </c>
      <c r="P74">
        <f t="shared" si="6"/>
        <v>0.70799999999999996</v>
      </c>
    </row>
    <row r="75" spans="1:16" x14ac:dyDescent="0.3">
      <c r="A75">
        <v>3.2000000000000002E-3</v>
      </c>
      <c r="B75">
        <f t="shared" si="4"/>
        <v>3200</v>
      </c>
      <c r="D75">
        <v>0.115</v>
      </c>
      <c r="E75">
        <v>0.105</v>
      </c>
      <c r="F75">
        <v>0.1</v>
      </c>
      <c r="G75">
        <v>0.108</v>
      </c>
      <c r="H75">
        <v>0.106</v>
      </c>
      <c r="I75">
        <v>0.123</v>
      </c>
      <c r="J75">
        <v>0.106</v>
      </c>
      <c r="K75">
        <v>0.108</v>
      </c>
      <c r="M75">
        <f t="shared" si="3"/>
        <v>0.108875</v>
      </c>
      <c r="O75">
        <f t="shared" si="5"/>
        <v>8.7500000000000078E-3</v>
      </c>
      <c r="P75">
        <f t="shared" si="6"/>
        <v>0.89112499999999994</v>
      </c>
    </row>
    <row r="76" spans="1:16" x14ac:dyDescent="0.3">
      <c r="A76">
        <v>3.3999999999999998E-3</v>
      </c>
      <c r="B76">
        <f t="shared" si="4"/>
        <v>3400</v>
      </c>
      <c r="D76">
        <v>0.25800000000000001</v>
      </c>
      <c r="E76">
        <v>0.26100000000000001</v>
      </c>
      <c r="F76">
        <v>0.27200000000000002</v>
      </c>
      <c r="G76">
        <v>0.254</v>
      </c>
      <c r="H76">
        <v>0.28000000000000003</v>
      </c>
      <c r="I76">
        <v>0.26100000000000001</v>
      </c>
      <c r="J76">
        <v>0.253</v>
      </c>
      <c r="K76">
        <v>0.25600000000000001</v>
      </c>
      <c r="M76">
        <f t="shared" si="3"/>
        <v>0.26187499999999997</v>
      </c>
      <c r="O76">
        <f t="shared" si="5"/>
        <v>1.3749999999999596E-3</v>
      </c>
      <c r="P76">
        <f t="shared" si="6"/>
        <v>0.73812500000000003</v>
      </c>
    </row>
    <row r="77" spans="1:16" x14ac:dyDescent="0.3">
      <c r="A77">
        <v>3.5999999999999999E-3</v>
      </c>
      <c r="B77">
        <f t="shared" si="4"/>
        <v>3600</v>
      </c>
      <c r="D77">
        <v>0.46400000000000002</v>
      </c>
      <c r="E77">
        <v>0.46400000000000002</v>
      </c>
      <c r="F77">
        <v>0.47599999999999998</v>
      </c>
      <c r="G77">
        <v>0.46100000000000002</v>
      </c>
      <c r="H77">
        <v>0.45600000000000002</v>
      </c>
      <c r="I77">
        <v>0.46400000000000002</v>
      </c>
      <c r="J77">
        <v>0.45200000000000001</v>
      </c>
      <c r="K77">
        <v>0.45400000000000001</v>
      </c>
      <c r="M77">
        <f t="shared" si="3"/>
        <v>0.46137500000000004</v>
      </c>
      <c r="O77">
        <f t="shared" si="5"/>
        <v>-9.4999999999999529E-3</v>
      </c>
      <c r="P77">
        <f t="shared" si="6"/>
        <v>0.53862499999999991</v>
      </c>
    </row>
    <row r="78" spans="1:16" x14ac:dyDescent="0.3">
      <c r="A78">
        <v>3.8E-3</v>
      </c>
      <c r="B78">
        <f t="shared" si="4"/>
        <v>3800</v>
      </c>
      <c r="D78">
        <v>0.66</v>
      </c>
      <c r="E78">
        <v>0.65400000000000003</v>
      </c>
      <c r="F78">
        <v>0.66200000000000003</v>
      </c>
      <c r="G78">
        <v>0.66400000000000003</v>
      </c>
      <c r="H78">
        <v>0.67600000000000005</v>
      </c>
      <c r="I78">
        <v>0.65800000000000003</v>
      </c>
      <c r="J78">
        <v>0.66100000000000003</v>
      </c>
      <c r="K78">
        <v>0.67200000000000004</v>
      </c>
      <c r="M78">
        <f t="shared" si="3"/>
        <v>0.66337499999999994</v>
      </c>
      <c r="O78">
        <f t="shared" si="5"/>
        <v>-3.3750000000002389E-3</v>
      </c>
      <c r="P78">
        <f t="shared" si="6"/>
        <v>0.33662500000000006</v>
      </c>
    </row>
    <row r="79" spans="1:16" x14ac:dyDescent="0.3">
      <c r="A79">
        <v>4.0000000000000001E-3</v>
      </c>
      <c r="B79">
        <f t="shared" si="4"/>
        <v>4000</v>
      </c>
      <c r="D79">
        <v>0.69699999999999995</v>
      </c>
      <c r="E79">
        <v>0.68700000000000006</v>
      </c>
      <c r="F79">
        <v>0.69099999999999995</v>
      </c>
      <c r="G79">
        <v>0.68300000000000005</v>
      </c>
      <c r="H79">
        <v>0.69599999999999995</v>
      </c>
      <c r="I79">
        <v>0.70199999999999996</v>
      </c>
      <c r="J79">
        <v>0.67900000000000005</v>
      </c>
      <c r="K79">
        <v>0.70299999999999996</v>
      </c>
      <c r="M79">
        <f t="shared" si="3"/>
        <v>0.69225000000000003</v>
      </c>
      <c r="O79">
        <f t="shared" si="5"/>
        <v>-1.0624999999999885E-2</v>
      </c>
      <c r="P79">
        <f t="shared" si="6"/>
        <v>0.30774999999999997</v>
      </c>
    </row>
    <row r="80" spans="1:16" x14ac:dyDescent="0.3">
      <c r="A80">
        <v>4.1999999999999997E-3</v>
      </c>
      <c r="B80">
        <f t="shared" si="4"/>
        <v>4200</v>
      </c>
      <c r="D80">
        <v>0.52600000000000002</v>
      </c>
      <c r="E80">
        <v>0.52400000000000002</v>
      </c>
      <c r="F80">
        <v>0.54800000000000004</v>
      </c>
      <c r="G80">
        <v>0.55300000000000005</v>
      </c>
      <c r="H80">
        <v>0.52800000000000002</v>
      </c>
      <c r="I80">
        <v>0.54400000000000004</v>
      </c>
      <c r="J80">
        <v>0.53400000000000003</v>
      </c>
      <c r="K80">
        <v>0.53500000000000003</v>
      </c>
      <c r="M80">
        <f t="shared" si="3"/>
        <v>0.53650000000000009</v>
      </c>
      <c r="O80">
        <f t="shared" si="5"/>
        <v>-6.2499999999998668E-4</v>
      </c>
      <c r="P80">
        <f t="shared" si="6"/>
        <v>0.46349999999999991</v>
      </c>
    </row>
    <row r="81" spans="1:16" x14ac:dyDescent="0.3">
      <c r="A81">
        <v>4.4000000000000003E-3</v>
      </c>
      <c r="B81">
        <f t="shared" si="4"/>
        <v>4400</v>
      </c>
      <c r="D81">
        <v>0.71199999999999997</v>
      </c>
      <c r="E81">
        <v>0.70599999999999996</v>
      </c>
      <c r="F81">
        <v>0.72599999999999998</v>
      </c>
      <c r="G81">
        <v>0.71199999999999997</v>
      </c>
      <c r="H81">
        <v>0.71299999999999997</v>
      </c>
      <c r="I81">
        <v>0.73499999999999999</v>
      </c>
      <c r="J81">
        <v>0.71899999999999997</v>
      </c>
      <c r="K81">
        <v>0.72399999999999998</v>
      </c>
      <c r="M81">
        <f t="shared" si="3"/>
        <v>0.7183750000000001</v>
      </c>
      <c r="O81">
        <f t="shared" si="5"/>
        <v>-8.8749999999999662E-3</v>
      </c>
      <c r="P81">
        <f t="shared" si="6"/>
        <v>0.2816249999999999</v>
      </c>
    </row>
    <row r="82" spans="1:16" x14ac:dyDescent="0.3">
      <c r="A82">
        <v>4.5999999999999999E-3</v>
      </c>
      <c r="B82">
        <f t="shared" si="4"/>
        <v>4600</v>
      </c>
      <c r="D82">
        <v>0.877</v>
      </c>
      <c r="E82">
        <v>0.88300000000000001</v>
      </c>
      <c r="F82">
        <v>0.88200000000000001</v>
      </c>
      <c r="G82">
        <v>0.88200000000000001</v>
      </c>
      <c r="H82">
        <v>0.88500000000000001</v>
      </c>
      <c r="I82">
        <v>0.91400000000000003</v>
      </c>
      <c r="J82">
        <v>0.89800000000000002</v>
      </c>
      <c r="K82">
        <v>0.88700000000000001</v>
      </c>
      <c r="M82">
        <f t="shared" si="3"/>
        <v>0.88849999999999985</v>
      </c>
      <c r="O82">
        <f t="shared" si="5"/>
        <v>-1.7500000000002514E-3</v>
      </c>
      <c r="P82">
        <f t="shared" si="6"/>
        <v>0.11150000000000015</v>
      </c>
    </row>
    <row r="83" spans="1:16" x14ac:dyDescent="0.3">
      <c r="A83">
        <v>4.7999999999999996E-3</v>
      </c>
      <c r="B83">
        <f t="shared" si="4"/>
        <v>4800</v>
      </c>
      <c r="D83">
        <v>0.98699999999999999</v>
      </c>
      <c r="E83">
        <v>0.97099999999999997</v>
      </c>
      <c r="F83">
        <v>0.97799999999999998</v>
      </c>
      <c r="G83">
        <v>0.98</v>
      </c>
      <c r="H83">
        <v>0.97499999999999998</v>
      </c>
      <c r="I83">
        <v>0.98399999999999999</v>
      </c>
      <c r="J83">
        <v>0.98299999999999998</v>
      </c>
      <c r="K83">
        <v>0.97599999999999998</v>
      </c>
      <c r="M83">
        <f t="shared" si="3"/>
        <v>0.97924999999999995</v>
      </c>
      <c r="O83">
        <f t="shared" si="5"/>
        <v>-5.7500000000001439E-3</v>
      </c>
      <c r="P83">
        <f t="shared" si="6"/>
        <v>2.0750000000000046E-2</v>
      </c>
    </row>
    <row r="84" spans="1:16" x14ac:dyDescent="0.3">
      <c r="A84">
        <v>5.0000000000000001E-3</v>
      </c>
      <c r="B84">
        <f t="shared" si="4"/>
        <v>5000</v>
      </c>
      <c r="D84">
        <v>0.95599999999999996</v>
      </c>
      <c r="E84">
        <v>0.96599999999999997</v>
      </c>
      <c r="F84">
        <v>0.95399999999999996</v>
      </c>
      <c r="G84">
        <v>0.95899999999999996</v>
      </c>
      <c r="H84">
        <v>0.95699999999999996</v>
      </c>
      <c r="I84">
        <v>0.95199999999999996</v>
      </c>
      <c r="J84">
        <v>0.95299999999999996</v>
      </c>
      <c r="K84">
        <v>0.95799999999999996</v>
      </c>
      <c r="M84">
        <f t="shared" si="3"/>
        <v>0.95687500000000003</v>
      </c>
      <c r="O84">
        <f t="shared" si="5"/>
        <v>-3.3750000000000169E-3</v>
      </c>
      <c r="P84">
        <f t="shared" si="6"/>
        <v>4.3124999999999969E-2</v>
      </c>
    </row>
    <row r="85" spans="1:16" x14ac:dyDescent="0.3">
      <c r="A85">
        <v>5.1999999999999998E-3</v>
      </c>
      <c r="B85">
        <f t="shared" si="4"/>
        <v>5200</v>
      </c>
      <c r="D85">
        <v>0.92700000000000005</v>
      </c>
      <c r="E85">
        <v>0.92800000000000005</v>
      </c>
      <c r="F85">
        <v>0.94499999999999995</v>
      </c>
      <c r="G85">
        <v>0.93200000000000005</v>
      </c>
      <c r="H85">
        <v>0.93300000000000005</v>
      </c>
      <c r="I85">
        <v>0.92400000000000004</v>
      </c>
      <c r="J85">
        <v>0.93</v>
      </c>
      <c r="K85">
        <v>0.93799999999999994</v>
      </c>
      <c r="M85">
        <f t="shared" si="3"/>
        <v>0.93212499999999998</v>
      </c>
      <c r="O85">
        <f t="shared" si="5"/>
        <v>-5.5000000000001714E-3</v>
      </c>
      <c r="P85">
        <f t="shared" si="6"/>
        <v>6.7875000000000019E-2</v>
      </c>
    </row>
    <row r="86" spans="1:16" x14ac:dyDescent="0.3">
      <c r="A86">
        <v>5.4000000000000003E-3</v>
      </c>
      <c r="B86">
        <f t="shared" si="4"/>
        <v>5400</v>
      </c>
      <c r="D86">
        <v>0.99199999999999999</v>
      </c>
      <c r="E86">
        <v>0.99399999999999999</v>
      </c>
      <c r="F86">
        <v>0.996</v>
      </c>
      <c r="G86">
        <v>0.995</v>
      </c>
      <c r="H86">
        <v>0.998</v>
      </c>
      <c r="I86">
        <v>0.99</v>
      </c>
      <c r="J86">
        <v>0.998</v>
      </c>
      <c r="K86">
        <v>0.996</v>
      </c>
      <c r="M86">
        <f t="shared" si="3"/>
        <v>0.99487500000000018</v>
      </c>
      <c r="O86">
        <f t="shared" si="5"/>
        <v>-8.749999999997371E-4</v>
      </c>
      <c r="P86">
        <f t="shared" si="6"/>
        <v>5.1249999999998241E-3</v>
      </c>
    </row>
    <row r="87" spans="1:16" x14ac:dyDescent="0.3">
      <c r="A87">
        <v>5.5999999999999999E-3</v>
      </c>
      <c r="B87">
        <f t="shared" si="4"/>
        <v>5600</v>
      </c>
      <c r="D87">
        <v>1</v>
      </c>
      <c r="E87">
        <v>1</v>
      </c>
      <c r="F87">
        <v>1</v>
      </c>
      <c r="G87">
        <v>1</v>
      </c>
      <c r="H87">
        <v>0.999</v>
      </c>
      <c r="I87">
        <v>1</v>
      </c>
      <c r="J87">
        <v>1</v>
      </c>
      <c r="K87">
        <v>1</v>
      </c>
      <c r="M87">
        <f t="shared" si="3"/>
        <v>0.99987499999999996</v>
      </c>
      <c r="O87">
        <f t="shared" si="5"/>
        <v>1.1250000000000426E-3</v>
      </c>
      <c r="P87">
        <f t="shared" si="6"/>
        <v>1.2500000000004174E-4</v>
      </c>
    </row>
    <row r="88" spans="1:16" x14ac:dyDescent="0.3">
      <c r="A88">
        <v>5.7999999999999996E-3</v>
      </c>
      <c r="B88">
        <f t="shared" si="4"/>
        <v>5800</v>
      </c>
      <c r="D88">
        <v>1</v>
      </c>
      <c r="E88">
        <v>1</v>
      </c>
      <c r="F88">
        <v>1</v>
      </c>
      <c r="G88">
        <v>1</v>
      </c>
      <c r="H88">
        <v>0.999</v>
      </c>
      <c r="I88">
        <v>1</v>
      </c>
      <c r="J88">
        <v>1</v>
      </c>
      <c r="K88">
        <v>1</v>
      </c>
      <c r="M88">
        <f t="shared" si="3"/>
        <v>0.99987499999999996</v>
      </c>
      <c r="O88">
        <f t="shared" si="5"/>
        <v>1.2499999999993072E-4</v>
      </c>
      <c r="P88">
        <f t="shared" si="6"/>
        <v>1.2500000000004174E-4</v>
      </c>
    </row>
    <row r="89" spans="1:16" x14ac:dyDescent="0.3">
      <c r="A89">
        <v>6.0000000000000001E-3</v>
      </c>
      <c r="B89">
        <f t="shared" si="4"/>
        <v>6000</v>
      </c>
      <c r="D89">
        <v>1</v>
      </c>
      <c r="E89">
        <v>1</v>
      </c>
      <c r="F89">
        <v>1</v>
      </c>
      <c r="G89">
        <v>1</v>
      </c>
      <c r="H89">
        <v>0.997</v>
      </c>
      <c r="I89">
        <v>1</v>
      </c>
      <c r="J89">
        <v>1</v>
      </c>
      <c r="K89">
        <v>0.999</v>
      </c>
      <c r="M89">
        <f t="shared" si="3"/>
        <v>0.99949999999999994</v>
      </c>
      <c r="O89">
        <f t="shared" si="5"/>
        <v>2.4999999999997247E-4</v>
      </c>
      <c r="P89">
        <f t="shared" si="6"/>
        <v>5.0000000000005596E-4</v>
      </c>
    </row>
    <row r="90" spans="1:16" x14ac:dyDescent="0.3">
      <c r="A90">
        <v>6.1999999999999998E-3</v>
      </c>
      <c r="B90">
        <f t="shared" si="4"/>
        <v>6200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0.997</v>
      </c>
      <c r="M90">
        <f t="shared" ref="M90:M104" si="7">IF(AVERAGE(D90:K90)=1,AVERAGE(M89,M91),AVERAGE(D90:K90))</f>
        <v>0.99962499999999999</v>
      </c>
      <c r="O90">
        <f t="shared" si="5"/>
        <v>8.7499999999984812E-4</v>
      </c>
      <c r="P90">
        <f t="shared" si="6"/>
        <v>3.7500000000001421E-4</v>
      </c>
    </row>
    <row r="91" spans="1:16" x14ac:dyDescent="0.3">
      <c r="A91">
        <v>6.4000000000000003E-3</v>
      </c>
      <c r="B91">
        <f t="shared" si="4"/>
        <v>6400</v>
      </c>
      <c r="D91">
        <v>0.999</v>
      </c>
      <c r="E91">
        <v>0.999</v>
      </c>
      <c r="F91">
        <v>1</v>
      </c>
      <c r="G91">
        <v>1</v>
      </c>
      <c r="H91">
        <v>1</v>
      </c>
      <c r="I91">
        <v>1</v>
      </c>
      <c r="J91">
        <v>1</v>
      </c>
      <c r="K91">
        <v>0.999</v>
      </c>
      <c r="M91">
        <f t="shared" si="7"/>
        <v>0.99962499999999999</v>
      </c>
      <c r="O91">
        <f t="shared" si="5"/>
        <v>-1.2500000000004174E-4</v>
      </c>
      <c r="P91">
        <f t="shared" si="6"/>
        <v>3.7500000000001421E-4</v>
      </c>
    </row>
    <row r="92" spans="1:16" x14ac:dyDescent="0.3">
      <c r="A92">
        <v>6.6E-3</v>
      </c>
      <c r="B92">
        <f t="shared" si="4"/>
        <v>6600</v>
      </c>
      <c r="D92">
        <v>0.999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M92">
        <f t="shared" si="7"/>
        <v>0.99987500000000007</v>
      </c>
      <c r="O92">
        <f t="shared" si="5"/>
        <v>0</v>
      </c>
      <c r="P92">
        <f t="shared" si="6"/>
        <v>1.2499999999993072E-4</v>
      </c>
    </row>
    <row r="93" spans="1:16" x14ac:dyDescent="0.3">
      <c r="A93">
        <v>6.7999999999999996E-3</v>
      </c>
      <c r="B93">
        <f t="shared" si="4"/>
        <v>6800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M93">
        <f t="shared" si="7"/>
        <v>0.99962499999999999</v>
      </c>
      <c r="O93">
        <f t="shared" si="5"/>
        <v>-2.4999999999997247E-4</v>
      </c>
      <c r="P93">
        <f t="shared" si="6"/>
        <v>3.7500000000001421E-4</v>
      </c>
    </row>
    <row r="94" spans="1:16" x14ac:dyDescent="0.3">
      <c r="A94">
        <v>7.0000000000000001E-3</v>
      </c>
      <c r="B94">
        <f t="shared" si="4"/>
        <v>7000</v>
      </c>
      <c r="D94">
        <v>1</v>
      </c>
      <c r="E94">
        <v>0.996</v>
      </c>
      <c r="F94">
        <v>0.999</v>
      </c>
      <c r="G94">
        <v>1</v>
      </c>
      <c r="H94">
        <v>1</v>
      </c>
      <c r="I94">
        <v>1</v>
      </c>
      <c r="J94">
        <v>1</v>
      </c>
      <c r="K94">
        <v>1</v>
      </c>
      <c r="M94">
        <f t="shared" si="7"/>
        <v>0.99937500000000001</v>
      </c>
      <c r="O94">
        <f t="shared" si="5"/>
        <v>-2.4999999999997247E-4</v>
      </c>
      <c r="P94">
        <f t="shared" si="6"/>
        <v>6.2499999999998668E-4</v>
      </c>
    </row>
    <row r="95" spans="1:16" x14ac:dyDescent="0.3">
      <c r="A95">
        <v>7.1999999999999998E-3</v>
      </c>
      <c r="B95">
        <f t="shared" si="4"/>
        <v>7200</v>
      </c>
      <c r="D95">
        <v>0.999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M95">
        <f t="shared" si="7"/>
        <v>0.99987500000000007</v>
      </c>
      <c r="O95">
        <f t="shared" si="5"/>
        <v>0</v>
      </c>
      <c r="P95">
        <f t="shared" si="6"/>
        <v>1.2499999999993072E-4</v>
      </c>
    </row>
    <row r="96" spans="1:16" x14ac:dyDescent="0.3">
      <c r="A96">
        <v>7.4000000000000003E-3</v>
      </c>
      <c r="B96">
        <f t="shared" si="4"/>
        <v>7400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M96">
        <f t="shared" si="7"/>
        <v>0.99962499999999999</v>
      </c>
      <c r="O96">
        <f t="shared" si="5"/>
        <v>2.4999999999997247E-4</v>
      </c>
      <c r="P96">
        <f t="shared" si="6"/>
        <v>3.7500000000001421E-4</v>
      </c>
    </row>
    <row r="97" spans="1:16" x14ac:dyDescent="0.3">
      <c r="A97">
        <v>7.6E-3</v>
      </c>
      <c r="B97">
        <f t="shared" si="4"/>
        <v>7600</v>
      </c>
      <c r="D97">
        <v>0.998</v>
      </c>
      <c r="E97">
        <v>1</v>
      </c>
      <c r="F97">
        <v>1</v>
      </c>
      <c r="G97">
        <v>0.998</v>
      </c>
      <c r="H97">
        <v>1</v>
      </c>
      <c r="I97">
        <v>1</v>
      </c>
      <c r="J97">
        <v>1</v>
      </c>
      <c r="K97">
        <v>0.999</v>
      </c>
      <c r="M97">
        <f t="shared" si="7"/>
        <v>0.99937500000000001</v>
      </c>
      <c r="O97">
        <f t="shared" si="5"/>
        <v>-3.7500000000001421E-4</v>
      </c>
      <c r="P97">
        <f t="shared" si="6"/>
        <v>6.2499999999998668E-4</v>
      </c>
    </row>
    <row r="98" spans="1:16" x14ac:dyDescent="0.3">
      <c r="A98">
        <v>7.7999999999999996E-3</v>
      </c>
      <c r="B98">
        <f t="shared" si="4"/>
        <v>7800</v>
      </c>
      <c r="D98">
        <v>1</v>
      </c>
      <c r="E98">
        <v>1</v>
      </c>
      <c r="F98">
        <v>1</v>
      </c>
      <c r="G98">
        <v>0.998</v>
      </c>
      <c r="H98">
        <v>1</v>
      </c>
      <c r="I98">
        <v>1</v>
      </c>
      <c r="J98">
        <v>1</v>
      </c>
      <c r="K98">
        <v>1</v>
      </c>
      <c r="M98">
        <f t="shared" si="7"/>
        <v>0.99975000000000003</v>
      </c>
      <c r="O98">
        <f t="shared" si="5"/>
        <v>-1.2500000000004174E-4</v>
      </c>
      <c r="P98">
        <f t="shared" si="6"/>
        <v>2.4999999999997247E-4</v>
      </c>
    </row>
    <row r="99" spans="1:16" x14ac:dyDescent="0.3">
      <c r="A99">
        <v>8.0000000000000002E-3</v>
      </c>
      <c r="B99">
        <f t="shared" si="4"/>
        <v>8000</v>
      </c>
      <c r="D99">
        <v>1</v>
      </c>
      <c r="E99">
        <v>0.998</v>
      </c>
      <c r="F99">
        <v>0.998</v>
      </c>
      <c r="G99">
        <v>1</v>
      </c>
      <c r="H99">
        <v>1</v>
      </c>
      <c r="I99">
        <v>1</v>
      </c>
      <c r="J99">
        <v>1</v>
      </c>
      <c r="K99">
        <v>1</v>
      </c>
      <c r="M99">
        <f t="shared" si="7"/>
        <v>0.99950000000000006</v>
      </c>
      <c r="O99">
        <f t="shared" si="5"/>
        <v>0</v>
      </c>
      <c r="P99">
        <f t="shared" si="6"/>
        <v>4.9999999999994493E-4</v>
      </c>
    </row>
    <row r="100" spans="1:16" x14ac:dyDescent="0.3">
      <c r="A100">
        <v>8.2000000000000007E-3</v>
      </c>
      <c r="B100">
        <f t="shared" si="4"/>
        <v>8200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0.998</v>
      </c>
      <c r="J100">
        <v>1</v>
      </c>
      <c r="K100">
        <v>1</v>
      </c>
      <c r="M100">
        <f t="shared" si="7"/>
        <v>0.99975000000000003</v>
      </c>
      <c r="O100">
        <f t="shared" si="5"/>
        <v>2.4999999999997247E-4</v>
      </c>
      <c r="P100">
        <f t="shared" si="6"/>
        <v>2.4999999999997247E-4</v>
      </c>
    </row>
    <row r="101" spans="1:16" x14ac:dyDescent="0.3">
      <c r="A101">
        <v>8.3999999999999995E-3</v>
      </c>
      <c r="B101">
        <f t="shared" si="4"/>
        <v>8400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0.998</v>
      </c>
      <c r="K101">
        <v>1</v>
      </c>
      <c r="M101">
        <f t="shared" si="7"/>
        <v>0.99975000000000003</v>
      </c>
      <c r="O101">
        <f t="shared" si="5"/>
        <v>0</v>
      </c>
      <c r="P101">
        <f t="shared" si="6"/>
        <v>2.4999999999997247E-4</v>
      </c>
    </row>
    <row r="102" spans="1:16" x14ac:dyDescent="0.3">
      <c r="A102">
        <v>8.6E-3</v>
      </c>
      <c r="B102">
        <f t="shared" si="4"/>
        <v>8600</v>
      </c>
      <c r="D102">
        <v>0.997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M102">
        <f t="shared" si="7"/>
        <v>0.99962499999999999</v>
      </c>
      <c r="O102">
        <f t="shared" si="5"/>
        <v>1.2499999999993072E-4</v>
      </c>
      <c r="P102">
        <f t="shared" si="6"/>
        <v>3.7500000000001421E-4</v>
      </c>
    </row>
    <row r="103" spans="1:16" x14ac:dyDescent="0.3">
      <c r="A103">
        <v>8.8000000000000005E-3</v>
      </c>
      <c r="B103">
        <f t="shared" si="4"/>
        <v>8800</v>
      </c>
      <c r="D103">
        <v>1</v>
      </c>
      <c r="E103">
        <v>1</v>
      </c>
      <c r="F103">
        <v>1</v>
      </c>
      <c r="G103">
        <v>0.999</v>
      </c>
      <c r="H103">
        <v>1</v>
      </c>
      <c r="I103">
        <v>1</v>
      </c>
      <c r="J103">
        <v>1</v>
      </c>
      <c r="K103">
        <v>1</v>
      </c>
      <c r="M103">
        <f t="shared" si="7"/>
        <v>0.99987500000000007</v>
      </c>
      <c r="O103">
        <f t="shared" si="5"/>
        <v>1.2500000000004174E-4</v>
      </c>
      <c r="P103">
        <f t="shared" si="6"/>
        <v>1.2499999999993072E-4</v>
      </c>
    </row>
    <row r="104" spans="1:16" x14ac:dyDescent="0.3">
      <c r="A104">
        <v>8.9999999999999993E-3</v>
      </c>
      <c r="B104">
        <f t="shared" si="4"/>
        <v>9000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M104">
        <f t="shared" si="7"/>
        <v>0.99987500000000007</v>
      </c>
      <c r="O104">
        <f t="shared" si="5"/>
        <v>2.5000000000008349E-4</v>
      </c>
      <c r="P104">
        <f t="shared" si="6"/>
        <v>1.2499999999993072E-4</v>
      </c>
    </row>
    <row r="105" spans="1:16" x14ac:dyDescent="0.3">
      <c r="A105" t="s">
        <v>62</v>
      </c>
      <c r="O105">
        <f>AVERAGE(O61:O104)</f>
        <v>1.4715909090908959E-3</v>
      </c>
    </row>
    <row r="106" spans="1:16" x14ac:dyDescent="0.3">
      <c r="A106" t="s">
        <v>63</v>
      </c>
    </row>
    <row r="110" spans="1:16" x14ac:dyDescent="0.3">
      <c r="A110" t="s">
        <v>74</v>
      </c>
      <c r="O110" t="s">
        <v>73</v>
      </c>
      <c r="P110">
        <v>5.0000000000000002E-5</v>
      </c>
    </row>
    <row r="111" spans="1:16" x14ac:dyDescent="0.3">
      <c r="A111" t="s">
        <v>57</v>
      </c>
      <c r="B111" t="s">
        <v>75</v>
      </c>
      <c r="M111" t="s">
        <v>58</v>
      </c>
      <c r="P111" t="s">
        <v>61</v>
      </c>
    </row>
    <row r="112" spans="1:16" x14ac:dyDescent="0.3">
      <c r="B112">
        <v>400</v>
      </c>
      <c r="D112">
        <v>2E-3</v>
      </c>
      <c r="E112">
        <v>2E-3</v>
      </c>
      <c r="F112">
        <v>2E-3</v>
      </c>
      <c r="G112">
        <v>2E-3</v>
      </c>
      <c r="H112">
        <v>2E-3</v>
      </c>
      <c r="I112">
        <v>2E-3</v>
      </c>
      <c r="M112">
        <f>AVERAGE(D112:K112)</f>
        <v>2E-3</v>
      </c>
      <c r="P112">
        <f>1-M112+$P$110</f>
        <v>0.99804999999999999</v>
      </c>
    </row>
    <row r="113" spans="2:16" x14ac:dyDescent="0.3">
      <c r="B113">
        <v>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M113">
        <f t="shared" ref="M113:M155" si="8">AVERAGE(D113:K113)</f>
        <v>0</v>
      </c>
      <c r="P113">
        <f t="shared" ref="P113:P155" si="9">1-M113+$P$110</f>
        <v>1.0000500000000001</v>
      </c>
    </row>
    <row r="114" spans="2:16" x14ac:dyDescent="0.3">
      <c r="B114">
        <v>800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M114">
        <f t="shared" si="8"/>
        <v>0</v>
      </c>
      <c r="P114">
        <f t="shared" si="9"/>
        <v>1.0000500000000001</v>
      </c>
    </row>
    <row r="115" spans="2:16" x14ac:dyDescent="0.3">
      <c r="B115">
        <v>1000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M115">
        <f t="shared" si="8"/>
        <v>0</v>
      </c>
      <c r="P115">
        <f t="shared" si="9"/>
        <v>1.0000500000000001</v>
      </c>
    </row>
    <row r="116" spans="2:16" x14ac:dyDescent="0.3">
      <c r="B116">
        <v>1200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3.0000000000000001E-3</v>
      </c>
      <c r="M116">
        <f t="shared" si="8"/>
        <v>5.0000000000000001E-4</v>
      </c>
      <c r="P116">
        <f t="shared" si="9"/>
        <v>0.99955000000000005</v>
      </c>
    </row>
    <row r="117" spans="2:16" x14ac:dyDescent="0.3">
      <c r="B117">
        <v>1400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M117">
        <f t="shared" si="8"/>
        <v>0</v>
      </c>
      <c r="P117">
        <f t="shared" si="9"/>
        <v>1.0000500000000001</v>
      </c>
    </row>
    <row r="118" spans="2:16" x14ac:dyDescent="0.3">
      <c r="B118">
        <v>1600</v>
      </c>
      <c r="D118">
        <v>1.7999999999999999E-2</v>
      </c>
      <c r="E118">
        <v>1.4E-2</v>
      </c>
      <c r="F118">
        <v>1.2999999999999999E-2</v>
      </c>
      <c r="G118">
        <v>1.2E-2</v>
      </c>
      <c r="H118">
        <v>0.01</v>
      </c>
      <c r="I118">
        <v>8.9999999999999993E-3</v>
      </c>
      <c r="M118">
        <f t="shared" si="8"/>
        <v>1.2666666666666665E-2</v>
      </c>
      <c r="P118">
        <f t="shared" si="9"/>
        <v>0.98738333333333328</v>
      </c>
    </row>
    <row r="119" spans="2:16" x14ac:dyDescent="0.3">
      <c r="B119">
        <v>1800</v>
      </c>
      <c r="D119">
        <v>5.8999999999999997E-2</v>
      </c>
      <c r="E119">
        <v>3.5000000000000003E-2</v>
      </c>
      <c r="F119">
        <v>4.2000000000000003E-2</v>
      </c>
      <c r="G119">
        <v>3.6999999999999998E-2</v>
      </c>
      <c r="H119">
        <v>4.7E-2</v>
      </c>
      <c r="I119">
        <v>5.1999999999999998E-2</v>
      </c>
      <c r="M119">
        <f t="shared" si="8"/>
        <v>4.5333333333333337E-2</v>
      </c>
      <c r="P119">
        <f t="shared" si="9"/>
        <v>0.95471666666666666</v>
      </c>
    </row>
    <row r="120" spans="2:16" x14ac:dyDescent="0.3">
      <c r="B120">
        <v>2000</v>
      </c>
      <c r="D120">
        <v>2.5000000000000001E-2</v>
      </c>
      <c r="E120">
        <v>1.6E-2</v>
      </c>
      <c r="F120">
        <v>8.0000000000000002E-3</v>
      </c>
      <c r="G120">
        <v>0.02</v>
      </c>
      <c r="H120">
        <v>1.4999999999999999E-2</v>
      </c>
      <c r="I120">
        <v>2.1000000000000001E-2</v>
      </c>
      <c r="M120">
        <f t="shared" si="8"/>
        <v>1.7500000000000002E-2</v>
      </c>
      <c r="P120">
        <f t="shared" si="9"/>
        <v>0.98255000000000003</v>
      </c>
    </row>
    <row r="121" spans="2:16" x14ac:dyDescent="0.3">
      <c r="B121">
        <v>2200</v>
      </c>
      <c r="D121">
        <v>3.0000000000000001E-3</v>
      </c>
      <c r="E121">
        <v>2E-3</v>
      </c>
      <c r="F121">
        <v>3.0000000000000001E-3</v>
      </c>
      <c r="G121">
        <v>1E-3</v>
      </c>
      <c r="H121">
        <v>0</v>
      </c>
      <c r="I121">
        <v>0</v>
      </c>
      <c r="M121">
        <f t="shared" si="8"/>
        <v>1.5000000000000002E-3</v>
      </c>
      <c r="P121">
        <f t="shared" si="9"/>
        <v>0.99855000000000005</v>
      </c>
    </row>
    <row r="122" spans="2:16" x14ac:dyDescent="0.3">
      <c r="B122">
        <v>2400</v>
      </c>
      <c r="D122">
        <v>8.9999999999999993E-3</v>
      </c>
      <c r="E122">
        <v>0.01</v>
      </c>
      <c r="F122">
        <v>5.0000000000000001E-3</v>
      </c>
      <c r="G122">
        <v>5.0000000000000001E-3</v>
      </c>
      <c r="H122">
        <v>5.0000000000000001E-3</v>
      </c>
      <c r="I122">
        <v>6.0000000000000001E-3</v>
      </c>
      <c r="M122">
        <f t="shared" si="8"/>
        <v>6.6666666666666671E-3</v>
      </c>
      <c r="P122">
        <f t="shared" si="9"/>
        <v>0.99338333333333328</v>
      </c>
    </row>
    <row r="123" spans="2:16" x14ac:dyDescent="0.3">
      <c r="B123">
        <v>2600</v>
      </c>
      <c r="D123">
        <v>4.4999999999999998E-2</v>
      </c>
      <c r="E123">
        <v>5.0999999999999997E-2</v>
      </c>
      <c r="F123">
        <v>4.3999999999999997E-2</v>
      </c>
      <c r="G123">
        <v>4.5999999999999999E-2</v>
      </c>
      <c r="H123">
        <v>4.4999999999999998E-2</v>
      </c>
      <c r="I123">
        <v>4.2000000000000003E-2</v>
      </c>
      <c r="M123">
        <f t="shared" si="8"/>
        <v>4.5499999999999992E-2</v>
      </c>
      <c r="P123">
        <f t="shared" si="9"/>
        <v>0.95455000000000001</v>
      </c>
    </row>
    <row r="124" spans="2:16" x14ac:dyDescent="0.3">
      <c r="B124">
        <v>2800</v>
      </c>
      <c r="D124">
        <v>0.161</v>
      </c>
      <c r="E124">
        <v>0.16500000000000001</v>
      </c>
      <c r="F124">
        <v>0.17499999999999999</v>
      </c>
      <c r="G124">
        <v>0.14299999999999999</v>
      </c>
      <c r="H124">
        <v>0.192</v>
      </c>
      <c r="I124">
        <v>0.21299999999999999</v>
      </c>
      <c r="M124">
        <f t="shared" si="8"/>
        <v>0.17483333333333337</v>
      </c>
      <c r="P124">
        <f t="shared" si="9"/>
        <v>0.8252166666666666</v>
      </c>
    </row>
    <row r="125" spans="2:16" x14ac:dyDescent="0.3">
      <c r="B125">
        <v>3000</v>
      </c>
      <c r="D125">
        <v>0.307</v>
      </c>
      <c r="E125">
        <v>0.30099999999999999</v>
      </c>
      <c r="F125">
        <v>0.29399999999999998</v>
      </c>
      <c r="G125">
        <v>0.32900000000000001</v>
      </c>
      <c r="H125">
        <v>0.29499999999999998</v>
      </c>
      <c r="I125">
        <v>0.33400000000000002</v>
      </c>
      <c r="M125">
        <f t="shared" si="8"/>
        <v>0.31</v>
      </c>
      <c r="P125">
        <f t="shared" si="9"/>
        <v>0.69004999999999994</v>
      </c>
    </row>
    <row r="126" spans="2:16" x14ac:dyDescent="0.3">
      <c r="B126">
        <v>3200</v>
      </c>
      <c r="D126">
        <v>0.108</v>
      </c>
      <c r="E126">
        <v>9.8000000000000004E-2</v>
      </c>
      <c r="F126">
        <v>0.10100000000000001</v>
      </c>
      <c r="G126">
        <v>9.7000000000000003E-2</v>
      </c>
      <c r="H126">
        <v>8.8999999999999996E-2</v>
      </c>
      <c r="I126">
        <v>0.111</v>
      </c>
      <c r="M126">
        <f t="shared" si="8"/>
        <v>0.10066666666666667</v>
      </c>
      <c r="P126">
        <f t="shared" si="9"/>
        <v>0.89938333333333331</v>
      </c>
    </row>
    <row r="127" spans="2:16" x14ac:dyDescent="0.3">
      <c r="B127">
        <v>3400</v>
      </c>
      <c r="D127">
        <v>0.26200000000000001</v>
      </c>
      <c r="E127">
        <v>0.26500000000000001</v>
      </c>
      <c r="F127">
        <v>0.27600000000000002</v>
      </c>
      <c r="G127">
        <v>0.25700000000000001</v>
      </c>
      <c r="H127">
        <v>0.26300000000000001</v>
      </c>
      <c r="I127">
        <v>0.26200000000000001</v>
      </c>
      <c r="M127">
        <f t="shared" si="8"/>
        <v>0.26416666666666666</v>
      </c>
      <c r="P127">
        <f t="shared" si="9"/>
        <v>0.73588333333333333</v>
      </c>
    </row>
    <row r="128" spans="2:16" x14ac:dyDescent="0.3">
      <c r="B128">
        <v>3600</v>
      </c>
      <c r="D128">
        <v>0.46800000000000003</v>
      </c>
      <c r="E128">
        <v>0.496</v>
      </c>
      <c r="F128">
        <v>0.46300000000000002</v>
      </c>
      <c r="G128">
        <v>0.46500000000000002</v>
      </c>
      <c r="H128">
        <v>0.46899999999999997</v>
      </c>
      <c r="I128">
        <v>0.47699999999999998</v>
      </c>
      <c r="M128">
        <f t="shared" si="8"/>
        <v>0.47300000000000003</v>
      </c>
      <c r="P128">
        <f t="shared" si="9"/>
        <v>0.52704999999999991</v>
      </c>
    </row>
    <row r="129" spans="2:16" x14ac:dyDescent="0.3">
      <c r="B129">
        <v>3800</v>
      </c>
      <c r="D129">
        <v>0.66900000000000004</v>
      </c>
      <c r="E129">
        <v>0.66500000000000004</v>
      </c>
      <c r="F129">
        <v>0.66900000000000004</v>
      </c>
      <c r="G129">
        <v>0.65600000000000003</v>
      </c>
      <c r="H129">
        <v>0.66300000000000003</v>
      </c>
      <c r="I129">
        <v>0.65800000000000003</v>
      </c>
      <c r="M129">
        <f t="shared" si="8"/>
        <v>0.66333333333333333</v>
      </c>
      <c r="P129">
        <f t="shared" si="9"/>
        <v>0.33671666666666666</v>
      </c>
    </row>
    <row r="130" spans="2:16" x14ac:dyDescent="0.3">
      <c r="B130">
        <v>4000</v>
      </c>
      <c r="D130">
        <v>0.7</v>
      </c>
      <c r="E130">
        <v>0.69399999999999995</v>
      </c>
      <c r="F130">
        <v>0.69799999999999995</v>
      </c>
      <c r="G130">
        <v>0.70799999999999996</v>
      </c>
      <c r="H130">
        <v>0.71099999999999997</v>
      </c>
      <c r="I130">
        <v>0.69699999999999995</v>
      </c>
      <c r="M130">
        <f t="shared" si="8"/>
        <v>0.70133333333333325</v>
      </c>
      <c r="P130">
        <f t="shared" si="9"/>
        <v>0.29871666666666674</v>
      </c>
    </row>
    <row r="131" spans="2:16" x14ac:dyDescent="0.3">
      <c r="B131">
        <v>4200</v>
      </c>
      <c r="D131">
        <v>0.55000000000000004</v>
      </c>
      <c r="E131">
        <v>0.53500000000000003</v>
      </c>
      <c r="F131">
        <v>0.53900000000000003</v>
      </c>
      <c r="G131">
        <v>0.54400000000000004</v>
      </c>
      <c r="H131">
        <v>0.52200000000000002</v>
      </c>
      <c r="I131">
        <v>0.55000000000000004</v>
      </c>
      <c r="M131">
        <f t="shared" si="8"/>
        <v>0.54</v>
      </c>
      <c r="P131">
        <f t="shared" si="9"/>
        <v>0.46004999999999996</v>
      </c>
    </row>
    <row r="132" spans="2:16" x14ac:dyDescent="0.3">
      <c r="B132">
        <v>4400</v>
      </c>
      <c r="D132">
        <v>0.71399999999999997</v>
      </c>
      <c r="E132">
        <v>0.73699999999999999</v>
      </c>
      <c r="F132">
        <v>0.72799999999999998</v>
      </c>
      <c r="G132">
        <v>0.72199999999999998</v>
      </c>
      <c r="H132">
        <v>0.72599999999999998</v>
      </c>
      <c r="I132">
        <v>0.72799999999999998</v>
      </c>
      <c r="M132">
        <f t="shared" si="8"/>
        <v>0.72583333333333344</v>
      </c>
      <c r="P132">
        <f t="shared" si="9"/>
        <v>0.27421666666666655</v>
      </c>
    </row>
    <row r="133" spans="2:16" x14ac:dyDescent="0.3">
      <c r="B133">
        <v>4600</v>
      </c>
      <c r="D133">
        <v>0.872</v>
      </c>
      <c r="E133">
        <v>0.89300000000000002</v>
      </c>
      <c r="F133">
        <v>0.88600000000000001</v>
      </c>
      <c r="G133">
        <v>0.877</v>
      </c>
      <c r="H133">
        <v>0.89300000000000002</v>
      </c>
      <c r="I133">
        <v>0.90200000000000002</v>
      </c>
      <c r="M133">
        <f t="shared" si="8"/>
        <v>0.88716666666666677</v>
      </c>
      <c r="P133">
        <f t="shared" si="9"/>
        <v>0.11288333333333322</v>
      </c>
    </row>
    <row r="134" spans="2:16" x14ac:dyDescent="0.3">
      <c r="B134">
        <v>4800</v>
      </c>
      <c r="D134">
        <v>0.98799999999999999</v>
      </c>
      <c r="E134">
        <v>0.98199999999999998</v>
      </c>
      <c r="F134">
        <v>0.97799999999999998</v>
      </c>
      <c r="G134">
        <v>0.98299999999999998</v>
      </c>
      <c r="H134">
        <v>0.99</v>
      </c>
      <c r="I134">
        <v>0.98499999999999999</v>
      </c>
      <c r="M134">
        <f t="shared" si="8"/>
        <v>0.98433333333333339</v>
      </c>
      <c r="P134">
        <f t="shared" si="9"/>
        <v>1.5716666666666608E-2</v>
      </c>
    </row>
    <row r="135" spans="2:16" x14ac:dyDescent="0.3">
      <c r="B135">
        <v>5000</v>
      </c>
      <c r="D135">
        <v>0.96599999999999997</v>
      </c>
      <c r="E135">
        <v>0.95899999999999996</v>
      </c>
      <c r="F135">
        <v>0.95799999999999996</v>
      </c>
      <c r="G135">
        <v>0.95699999999999996</v>
      </c>
      <c r="H135">
        <v>0.96199999999999997</v>
      </c>
      <c r="I135">
        <v>0.96199999999999997</v>
      </c>
      <c r="M135">
        <f t="shared" si="8"/>
        <v>0.96066666666666656</v>
      </c>
      <c r="P135">
        <f t="shared" si="9"/>
        <v>3.9383333333333444E-2</v>
      </c>
    </row>
    <row r="136" spans="2:16" x14ac:dyDescent="0.3">
      <c r="B136">
        <v>5200</v>
      </c>
      <c r="D136">
        <v>0.93799999999999994</v>
      </c>
      <c r="E136">
        <v>0.94299999999999995</v>
      </c>
      <c r="F136">
        <v>0.94099999999999995</v>
      </c>
      <c r="G136">
        <v>0.93400000000000005</v>
      </c>
      <c r="H136">
        <v>0.93300000000000005</v>
      </c>
      <c r="I136">
        <v>0.94299999999999995</v>
      </c>
      <c r="M136">
        <f t="shared" si="8"/>
        <v>0.93866666666666665</v>
      </c>
      <c r="P136">
        <f t="shared" si="9"/>
        <v>6.1383333333333352E-2</v>
      </c>
    </row>
    <row r="137" spans="2:16" x14ac:dyDescent="0.3">
      <c r="B137">
        <v>5400</v>
      </c>
      <c r="D137">
        <v>0.996</v>
      </c>
      <c r="E137">
        <v>0.998</v>
      </c>
      <c r="F137">
        <v>0.995</v>
      </c>
      <c r="G137">
        <v>0.996</v>
      </c>
      <c r="H137">
        <v>0.995</v>
      </c>
      <c r="I137">
        <v>0.998</v>
      </c>
      <c r="M137">
        <f t="shared" si="8"/>
        <v>0.99633333333333329</v>
      </c>
      <c r="P137">
        <f t="shared" si="9"/>
        <v>3.7166666666667071E-3</v>
      </c>
    </row>
    <row r="138" spans="2:16" x14ac:dyDescent="0.3">
      <c r="B138">
        <v>5600</v>
      </c>
      <c r="D138">
        <v>1</v>
      </c>
      <c r="E138">
        <v>1</v>
      </c>
      <c r="F138">
        <v>1</v>
      </c>
      <c r="G138">
        <v>0.999</v>
      </c>
      <c r="H138">
        <v>1</v>
      </c>
      <c r="I138">
        <v>1</v>
      </c>
      <c r="M138">
        <f t="shared" si="8"/>
        <v>0.99983333333333346</v>
      </c>
      <c r="P138">
        <f t="shared" si="9"/>
        <v>2.1666666666653728E-4</v>
      </c>
    </row>
    <row r="139" spans="2:16" x14ac:dyDescent="0.3">
      <c r="B139">
        <v>5800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M139">
        <f t="shared" si="8"/>
        <v>1</v>
      </c>
      <c r="P139">
        <f t="shared" si="9"/>
        <v>5.0000000000000002E-5</v>
      </c>
    </row>
    <row r="140" spans="2:16" x14ac:dyDescent="0.3">
      <c r="B140">
        <v>6000</v>
      </c>
      <c r="D140">
        <v>0.998</v>
      </c>
      <c r="E140">
        <v>1</v>
      </c>
      <c r="F140">
        <v>1</v>
      </c>
      <c r="G140">
        <v>1</v>
      </c>
      <c r="H140">
        <v>0.998</v>
      </c>
      <c r="I140">
        <v>1</v>
      </c>
      <c r="M140">
        <f t="shared" si="8"/>
        <v>0.99933333333333341</v>
      </c>
      <c r="P140">
        <f t="shared" si="9"/>
        <v>7.1666666666659327E-4</v>
      </c>
    </row>
    <row r="141" spans="2:16" x14ac:dyDescent="0.3">
      <c r="B141">
        <v>6200</v>
      </c>
      <c r="D141">
        <v>0.999</v>
      </c>
      <c r="E141">
        <v>1</v>
      </c>
      <c r="F141">
        <v>1</v>
      </c>
      <c r="G141">
        <v>1</v>
      </c>
      <c r="H141">
        <v>1</v>
      </c>
      <c r="I141">
        <v>1</v>
      </c>
      <c r="M141">
        <f t="shared" si="8"/>
        <v>0.99983333333333346</v>
      </c>
      <c r="P141">
        <f t="shared" si="9"/>
        <v>2.1666666666653728E-4</v>
      </c>
    </row>
    <row r="142" spans="2:16" x14ac:dyDescent="0.3">
      <c r="B142">
        <v>6400</v>
      </c>
      <c r="D142">
        <v>1</v>
      </c>
      <c r="E142">
        <v>1</v>
      </c>
      <c r="F142">
        <v>0.998</v>
      </c>
      <c r="G142">
        <v>1</v>
      </c>
      <c r="H142">
        <v>1</v>
      </c>
      <c r="I142">
        <v>1</v>
      </c>
      <c r="M142">
        <f t="shared" si="8"/>
        <v>0.9996666666666667</v>
      </c>
      <c r="P142">
        <f t="shared" si="9"/>
        <v>3.8333333333329664E-4</v>
      </c>
    </row>
    <row r="143" spans="2:16" x14ac:dyDescent="0.3">
      <c r="B143">
        <v>6600</v>
      </c>
      <c r="D143">
        <v>1</v>
      </c>
      <c r="E143">
        <v>1</v>
      </c>
      <c r="F143">
        <v>0.999</v>
      </c>
      <c r="G143">
        <v>1</v>
      </c>
      <c r="H143">
        <v>1</v>
      </c>
      <c r="I143">
        <v>1</v>
      </c>
      <c r="M143">
        <f t="shared" si="8"/>
        <v>0.99983333333333346</v>
      </c>
      <c r="P143">
        <f t="shared" si="9"/>
        <v>2.1666666666653728E-4</v>
      </c>
    </row>
    <row r="144" spans="2:16" x14ac:dyDescent="0.3">
      <c r="B144">
        <v>6800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M144">
        <f t="shared" si="8"/>
        <v>1</v>
      </c>
      <c r="P144">
        <f t="shared" si="9"/>
        <v>5.0000000000000002E-5</v>
      </c>
    </row>
    <row r="145" spans="2:16" x14ac:dyDescent="0.3">
      <c r="B145">
        <v>7000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M145">
        <f t="shared" si="8"/>
        <v>1</v>
      </c>
      <c r="P145">
        <f t="shared" si="9"/>
        <v>5.0000000000000002E-5</v>
      </c>
    </row>
    <row r="146" spans="2:16" x14ac:dyDescent="0.3">
      <c r="B146">
        <v>7200</v>
      </c>
      <c r="D146">
        <v>1</v>
      </c>
      <c r="E146">
        <v>1</v>
      </c>
      <c r="F146">
        <v>0.999</v>
      </c>
      <c r="G146">
        <v>1</v>
      </c>
      <c r="H146">
        <v>1</v>
      </c>
      <c r="I146">
        <v>0.998</v>
      </c>
      <c r="M146">
        <f t="shared" si="8"/>
        <v>0.99950000000000017</v>
      </c>
      <c r="P146">
        <f t="shared" si="9"/>
        <v>5.4999999999983393E-4</v>
      </c>
    </row>
    <row r="147" spans="2:16" x14ac:dyDescent="0.3">
      <c r="B147">
        <v>7400</v>
      </c>
      <c r="D147">
        <v>1</v>
      </c>
      <c r="E147">
        <v>1</v>
      </c>
      <c r="F147">
        <v>1</v>
      </c>
      <c r="G147">
        <v>1</v>
      </c>
      <c r="H147">
        <v>0.999</v>
      </c>
      <c r="I147">
        <v>1</v>
      </c>
      <c r="M147">
        <f t="shared" si="8"/>
        <v>0.99983333333333324</v>
      </c>
      <c r="P147">
        <f t="shared" si="9"/>
        <v>2.1666666666675933E-4</v>
      </c>
    </row>
    <row r="148" spans="2:16" x14ac:dyDescent="0.3">
      <c r="B148">
        <v>7600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M148">
        <f t="shared" si="8"/>
        <v>1</v>
      </c>
      <c r="P148">
        <f t="shared" si="9"/>
        <v>5.0000000000000002E-5</v>
      </c>
    </row>
    <row r="149" spans="2:16" x14ac:dyDescent="0.3">
      <c r="B149">
        <v>7800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M149">
        <f t="shared" si="8"/>
        <v>1</v>
      </c>
      <c r="P149">
        <f t="shared" si="9"/>
        <v>5.0000000000000002E-5</v>
      </c>
    </row>
    <row r="150" spans="2:16" x14ac:dyDescent="0.3">
      <c r="B150">
        <v>8000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M150">
        <f t="shared" si="8"/>
        <v>1</v>
      </c>
      <c r="P150">
        <f t="shared" si="9"/>
        <v>5.0000000000000002E-5</v>
      </c>
    </row>
    <row r="151" spans="2:16" x14ac:dyDescent="0.3">
      <c r="B151">
        <v>8200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M151">
        <f t="shared" si="8"/>
        <v>1</v>
      </c>
      <c r="P151">
        <f t="shared" si="9"/>
        <v>5.0000000000000002E-5</v>
      </c>
    </row>
    <row r="152" spans="2:16" x14ac:dyDescent="0.3">
      <c r="B152">
        <v>8400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M152">
        <f t="shared" si="8"/>
        <v>1</v>
      </c>
      <c r="P152">
        <f t="shared" si="9"/>
        <v>5.0000000000000002E-5</v>
      </c>
    </row>
    <row r="153" spans="2:16" x14ac:dyDescent="0.3">
      <c r="B153">
        <v>8600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M153">
        <f t="shared" si="8"/>
        <v>1</v>
      </c>
      <c r="P153">
        <f t="shared" si="9"/>
        <v>5.0000000000000002E-5</v>
      </c>
    </row>
    <row r="154" spans="2:16" x14ac:dyDescent="0.3">
      <c r="B154">
        <v>8800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0.998</v>
      </c>
      <c r="M154">
        <f t="shared" si="8"/>
        <v>0.9996666666666667</v>
      </c>
      <c r="P154">
        <f t="shared" si="9"/>
        <v>3.8333333333329664E-4</v>
      </c>
    </row>
    <row r="155" spans="2:16" x14ac:dyDescent="0.3">
      <c r="B155">
        <v>9000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M155">
        <f t="shared" si="8"/>
        <v>1</v>
      </c>
      <c r="P155">
        <f t="shared" si="9"/>
        <v>5.0000000000000002E-5</v>
      </c>
    </row>
    <row r="156" spans="2:16" x14ac:dyDescent="0.3">
      <c r="I156" t="s">
        <v>71</v>
      </c>
    </row>
    <row r="157" spans="2:16" x14ac:dyDescent="0.3">
      <c r="I157" t="s">
        <v>76</v>
      </c>
    </row>
    <row r="158" spans="2:16" x14ac:dyDescent="0.3">
      <c r="I158" t="s">
        <v>72</v>
      </c>
    </row>
  </sheetData>
  <pageMargins left="0.7" right="0.7" top="0.75" bottom="0.75" header="0.3" footer="0.3"/>
  <pageSetup scale="26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55" zoomScaleNormal="55" workbookViewId="0">
      <selection activeCell="A7" sqref="A7"/>
    </sheetView>
  </sheetViews>
  <sheetFormatPr defaultRowHeight="14.4" x14ac:dyDescent="0.3"/>
  <cols>
    <col min="1" max="1" width="34.33203125" customWidth="1"/>
    <col min="2" max="2" width="15.109375" customWidth="1"/>
    <col min="3" max="3" width="11.88671875" customWidth="1"/>
    <col min="4" max="4" width="13.5546875" customWidth="1"/>
    <col min="5" max="5" width="13.44140625" customWidth="1"/>
    <col min="6" max="6" width="11.88671875" customWidth="1"/>
    <col min="7" max="7" width="14.88671875" customWidth="1"/>
    <col min="9" max="9" width="13.109375" customWidth="1"/>
    <col min="10" max="10" width="18.6640625" customWidth="1"/>
    <col min="11" max="11" width="17" customWidth="1"/>
    <col min="12" max="12" width="19.44140625" customWidth="1"/>
    <col min="14" max="14" width="15.33203125" customWidth="1"/>
    <col min="15" max="15" width="17.88671875" customWidth="1"/>
    <col min="16" max="16" width="17.33203125" customWidth="1"/>
  </cols>
  <sheetData>
    <row r="1" spans="1:16" ht="47.25" customHeight="1" x14ac:dyDescent="0.25">
      <c r="J1" t="s">
        <v>104</v>
      </c>
      <c r="K1" t="s">
        <v>104</v>
      </c>
      <c r="L1" t="s">
        <v>104</v>
      </c>
      <c r="N1" s="7" t="s">
        <v>105</v>
      </c>
      <c r="O1" s="7" t="s">
        <v>105</v>
      </c>
      <c r="P1" s="7" t="s">
        <v>105</v>
      </c>
    </row>
    <row r="3" spans="1:16" ht="15" x14ac:dyDescent="0.25">
      <c r="A3" s="9" t="s">
        <v>91</v>
      </c>
      <c r="C3" t="s">
        <v>43</v>
      </c>
      <c r="D3" t="s">
        <v>49</v>
      </c>
      <c r="E3" t="s">
        <v>49</v>
      </c>
      <c r="F3" t="s">
        <v>49</v>
      </c>
      <c r="G3" t="s">
        <v>49</v>
      </c>
      <c r="I3" t="s">
        <v>49</v>
      </c>
      <c r="J3" t="s">
        <v>51</v>
      </c>
      <c r="K3" t="s">
        <v>51</v>
      </c>
      <c r="L3" t="s">
        <v>51</v>
      </c>
      <c r="N3" t="s">
        <v>49</v>
      </c>
      <c r="O3" t="s">
        <v>51</v>
      </c>
      <c r="P3" t="s">
        <v>51</v>
      </c>
    </row>
    <row r="4" spans="1:16" ht="15" x14ac:dyDescent="0.25">
      <c r="A4" s="9" t="s">
        <v>92</v>
      </c>
      <c r="C4" t="s">
        <v>85</v>
      </c>
      <c r="D4" t="s">
        <v>85</v>
      </c>
      <c r="E4" t="s">
        <v>48</v>
      </c>
      <c r="F4" t="s">
        <v>48</v>
      </c>
      <c r="G4" t="s">
        <v>48</v>
      </c>
      <c r="I4" t="s">
        <v>84</v>
      </c>
      <c r="J4" t="s">
        <v>48</v>
      </c>
      <c r="K4" t="s">
        <v>48</v>
      </c>
      <c r="L4" t="s">
        <v>48</v>
      </c>
      <c r="N4" t="s">
        <v>48</v>
      </c>
      <c r="O4" t="s">
        <v>48</v>
      </c>
      <c r="P4" t="s">
        <v>48</v>
      </c>
    </row>
    <row r="5" spans="1:16" ht="15" x14ac:dyDescent="0.25">
      <c r="A5" s="9" t="s">
        <v>93</v>
      </c>
      <c r="C5" t="s">
        <v>45</v>
      </c>
      <c r="D5" t="s">
        <v>45</v>
      </c>
      <c r="E5" t="s">
        <v>45</v>
      </c>
      <c r="F5" t="s">
        <v>46</v>
      </c>
      <c r="G5" t="s">
        <v>47</v>
      </c>
      <c r="I5" t="s">
        <v>45</v>
      </c>
      <c r="J5" t="s">
        <v>47</v>
      </c>
      <c r="K5" t="s">
        <v>47</v>
      </c>
      <c r="L5" t="s">
        <v>47</v>
      </c>
      <c r="N5" t="s">
        <v>47</v>
      </c>
      <c r="O5" t="s">
        <v>47</v>
      </c>
      <c r="P5" t="s">
        <v>47</v>
      </c>
    </row>
    <row r="6" spans="1:16" ht="15.75" customHeight="1" x14ac:dyDescent="0.25">
      <c r="A6" s="9" t="s">
        <v>94</v>
      </c>
      <c r="C6" t="s">
        <v>87</v>
      </c>
      <c r="D6" t="s">
        <v>86</v>
      </c>
      <c r="E6" t="s">
        <v>44</v>
      </c>
      <c r="F6" t="s">
        <v>44</v>
      </c>
      <c r="G6" t="s">
        <v>44</v>
      </c>
      <c r="I6" t="s">
        <v>44</v>
      </c>
      <c r="J6" t="s">
        <v>44</v>
      </c>
      <c r="K6" t="s">
        <v>44</v>
      </c>
      <c r="L6" t="s">
        <v>44</v>
      </c>
      <c r="N6" t="s">
        <v>44</v>
      </c>
      <c r="O6" t="s">
        <v>44</v>
      </c>
      <c r="P6" t="s">
        <v>44</v>
      </c>
    </row>
    <row r="7" spans="1:16" ht="15.75" customHeight="1" thickBot="1" x14ac:dyDescent="0.3">
      <c r="A7" s="10" t="s">
        <v>90</v>
      </c>
      <c r="B7" s="11"/>
      <c r="C7" s="11" t="s">
        <v>95</v>
      </c>
      <c r="D7" s="11" t="s">
        <v>96</v>
      </c>
      <c r="E7" s="11" t="s">
        <v>96</v>
      </c>
      <c r="F7" s="11" t="s">
        <v>97</v>
      </c>
      <c r="G7" s="11" t="s">
        <v>97</v>
      </c>
      <c r="H7" s="11"/>
      <c r="I7" s="11" t="s">
        <v>96</v>
      </c>
      <c r="J7" s="11" t="s">
        <v>100</v>
      </c>
      <c r="K7" s="11" t="s">
        <v>100</v>
      </c>
      <c r="L7" s="11" t="s">
        <v>100</v>
      </c>
      <c r="M7" s="11"/>
      <c r="N7" s="11" t="s">
        <v>100</v>
      </c>
      <c r="O7" s="11" t="s">
        <v>100</v>
      </c>
      <c r="P7" s="11" t="s">
        <v>100</v>
      </c>
    </row>
    <row r="8" spans="1:16" ht="30" customHeight="1" x14ac:dyDescent="0.25">
      <c r="A8" s="12" t="s">
        <v>98</v>
      </c>
      <c r="B8" s="13"/>
      <c r="C8" s="13"/>
      <c r="D8" s="13"/>
      <c r="E8" s="13"/>
      <c r="F8" s="13"/>
      <c r="G8" s="13"/>
      <c r="H8" s="13"/>
      <c r="I8" s="13"/>
      <c r="J8" s="14" t="s">
        <v>99</v>
      </c>
      <c r="K8" s="13"/>
      <c r="L8" s="7" t="s">
        <v>52</v>
      </c>
      <c r="O8" s="7" t="s">
        <v>52</v>
      </c>
      <c r="P8" s="7" t="s">
        <v>53</v>
      </c>
    </row>
    <row r="9" spans="1:16" ht="15.75" thickBot="1" x14ac:dyDescent="0.3">
      <c r="A9" s="11"/>
      <c r="B9" s="11"/>
      <c r="C9" s="11"/>
      <c r="D9" s="11"/>
      <c r="E9" s="11"/>
      <c r="F9" s="11"/>
      <c r="G9" s="11"/>
      <c r="H9" s="11"/>
      <c r="I9" s="11"/>
      <c r="J9" s="11" t="s">
        <v>50</v>
      </c>
      <c r="K9" s="11" t="s">
        <v>101</v>
      </c>
      <c r="L9" s="11"/>
      <c r="M9" s="11"/>
      <c r="N9" s="11"/>
      <c r="O9" s="11"/>
      <c r="P9" s="11"/>
    </row>
    <row r="10" spans="1:16" ht="15" x14ac:dyDescent="0.25">
      <c r="A10" s="15" t="s">
        <v>102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6" ht="15" x14ac:dyDescent="0.25">
      <c r="A11" s="17" t="s">
        <v>107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O11" t="s">
        <v>108</v>
      </c>
      <c r="P11" t="s">
        <v>108</v>
      </c>
    </row>
    <row r="12" spans="1:16" ht="15" x14ac:dyDescent="0.25">
      <c r="A12" s="13" t="s">
        <v>103</v>
      </c>
      <c r="C12" s="13">
        <v>8.6E-3</v>
      </c>
      <c r="D12" s="13">
        <v>50</v>
      </c>
      <c r="E12" s="13"/>
      <c r="F12" s="13">
        <v>7.3</v>
      </c>
      <c r="G12" s="13"/>
      <c r="H12" s="13"/>
      <c r="I12" s="13"/>
      <c r="J12" s="13"/>
      <c r="K12" s="13"/>
      <c r="L12" s="13"/>
      <c r="N12">
        <v>8.1999999999999993</v>
      </c>
      <c r="O12">
        <v>11.4</v>
      </c>
      <c r="P12">
        <v>12.2</v>
      </c>
    </row>
    <row r="13" spans="1:16" ht="15.75" thickBot="1" x14ac:dyDescent="0.3">
      <c r="A13" s="16" t="s">
        <v>106</v>
      </c>
      <c r="B13" s="11"/>
      <c r="C13" s="11">
        <f>A18-A16</f>
        <v>8.9999999999999969E-2</v>
      </c>
      <c r="D13" s="11">
        <f>A23-A20</f>
        <v>600</v>
      </c>
      <c r="E13" s="11">
        <f>A36-A25</f>
        <v>2200</v>
      </c>
      <c r="F13" s="11">
        <f>A36-A24</f>
        <v>2400</v>
      </c>
      <c r="G13" s="11">
        <f>A39-A24</f>
        <v>3000</v>
      </c>
      <c r="H13" s="11"/>
      <c r="I13" s="11">
        <f>A32-A21</f>
        <v>2200</v>
      </c>
      <c r="J13" s="11">
        <f>A46-A25</f>
        <v>4200</v>
      </c>
      <c r="K13" s="11">
        <f>A51-A26</f>
        <v>5000</v>
      </c>
      <c r="L13" s="11"/>
      <c r="M13" s="11"/>
      <c r="N13" s="18">
        <f>A46-A26</f>
        <v>4000</v>
      </c>
      <c r="O13" s="18">
        <f>A47-A26</f>
        <v>4200</v>
      </c>
      <c r="P13" s="18">
        <f>A46-A26</f>
        <v>4000</v>
      </c>
    </row>
    <row r="14" spans="1:16" ht="15" x14ac:dyDescent="0.25">
      <c r="A14" s="17"/>
      <c r="B14" s="13"/>
      <c r="C14" s="19"/>
      <c r="D14" s="19"/>
      <c r="E14" s="13"/>
      <c r="F14" s="19"/>
      <c r="G14" s="13"/>
      <c r="H14" s="13"/>
      <c r="I14" s="13"/>
      <c r="J14" s="13"/>
      <c r="K14" s="13"/>
      <c r="L14" s="13"/>
      <c r="M14" s="13"/>
      <c r="N14" s="19"/>
      <c r="O14" s="19"/>
      <c r="P14" s="19"/>
    </row>
    <row r="15" spans="1:16" ht="15" x14ac:dyDescent="0.25">
      <c r="B15" t="s">
        <v>89</v>
      </c>
      <c r="C15">
        <v>10000</v>
      </c>
      <c r="D15">
        <v>10000</v>
      </c>
      <c r="E15">
        <v>1000</v>
      </c>
      <c r="F15">
        <v>1000</v>
      </c>
      <c r="H15" t="s">
        <v>89</v>
      </c>
      <c r="I15">
        <v>4000</v>
      </c>
    </row>
    <row r="16" spans="1:16" ht="15" x14ac:dyDescent="0.25">
      <c r="A16">
        <v>0.2</v>
      </c>
      <c r="B16">
        <f t="shared" ref="B16:B51" si="0">A16*1000</f>
        <v>200</v>
      </c>
      <c r="C16">
        <v>0.01</v>
      </c>
      <c r="D16">
        <v>0</v>
      </c>
      <c r="E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N16" s="1">
        <v>0</v>
      </c>
      <c r="O16" s="1">
        <v>0</v>
      </c>
      <c r="P16" s="1">
        <v>0</v>
      </c>
    </row>
    <row r="17" spans="1:16" ht="15" x14ac:dyDescent="0.25">
      <c r="A17">
        <v>0.25</v>
      </c>
      <c r="B17">
        <f t="shared" si="0"/>
        <v>250</v>
      </c>
      <c r="C17">
        <v>0.5</v>
      </c>
      <c r="D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N17" s="1">
        <v>0</v>
      </c>
      <c r="O17" s="1">
        <v>0</v>
      </c>
      <c r="P17" s="1">
        <v>0</v>
      </c>
    </row>
    <row r="18" spans="1:16" ht="15" x14ac:dyDescent="0.25">
      <c r="A18">
        <v>0.28999999999999998</v>
      </c>
      <c r="B18">
        <f t="shared" si="0"/>
        <v>290</v>
      </c>
      <c r="C18">
        <f>0.9999999</f>
        <v>0.99999990000000005</v>
      </c>
      <c r="D18">
        <v>0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N18" s="1">
        <v>0</v>
      </c>
      <c r="O18" s="1">
        <v>0</v>
      </c>
      <c r="P18" s="1">
        <v>0</v>
      </c>
    </row>
    <row r="19" spans="1:16" ht="15" x14ac:dyDescent="0.25">
      <c r="A19">
        <v>0.5</v>
      </c>
      <c r="B19">
        <f t="shared" si="0"/>
        <v>500</v>
      </c>
      <c r="C19">
        <v>1</v>
      </c>
      <c r="D19">
        <v>0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N19" s="1">
        <v>0</v>
      </c>
      <c r="O19" s="1">
        <v>0</v>
      </c>
      <c r="P19" s="1">
        <v>0</v>
      </c>
    </row>
    <row r="20" spans="1:16" ht="15" x14ac:dyDescent="0.25">
      <c r="A20">
        <v>100</v>
      </c>
      <c r="B20">
        <f t="shared" si="0"/>
        <v>100000</v>
      </c>
      <c r="C20">
        <v>1</v>
      </c>
      <c r="D20">
        <f>USRP!M27</f>
        <v>0.17380000000000001</v>
      </c>
      <c r="E20">
        <v>0</v>
      </c>
      <c r="F20">
        <v>0</v>
      </c>
      <c r="G20">
        <v>0</v>
      </c>
      <c r="H20">
        <f t="shared" ref="H20:H52" si="1">B20+100*1000</f>
        <v>200000</v>
      </c>
      <c r="I20">
        <v>0</v>
      </c>
      <c r="J20">
        <v>0</v>
      </c>
      <c r="K20">
        <v>0</v>
      </c>
      <c r="L20">
        <v>0</v>
      </c>
      <c r="N20" s="1">
        <v>0</v>
      </c>
      <c r="O20" s="1">
        <v>0</v>
      </c>
      <c r="P20" s="1">
        <v>0</v>
      </c>
    </row>
    <row r="21" spans="1:16" ht="15" x14ac:dyDescent="0.25">
      <c r="A21">
        <f t="shared" ref="A21:A38" si="2">A20+200</f>
        <v>300</v>
      </c>
      <c r="B21">
        <f t="shared" si="0"/>
        <v>300000</v>
      </c>
      <c r="C21">
        <v>1</v>
      </c>
      <c r="D21">
        <f>USRP!M29</f>
        <v>0.99950000000000006</v>
      </c>
      <c r="E21">
        <v>0</v>
      </c>
      <c r="F21">
        <v>0</v>
      </c>
      <c r="G21">
        <v>0</v>
      </c>
      <c r="H21">
        <f t="shared" si="1"/>
        <v>400000</v>
      </c>
      <c r="I21">
        <v>0</v>
      </c>
      <c r="J21">
        <v>0</v>
      </c>
      <c r="K21">
        <v>0</v>
      </c>
      <c r="L21" s="6">
        <v>0</v>
      </c>
      <c r="N21" s="1">
        <v>0</v>
      </c>
      <c r="O21" s="1">
        <f>'B210, Centos'!M61</f>
        <v>2E-3</v>
      </c>
      <c r="P21" s="1">
        <f>'B210, Centos'!M10</f>
        <v>2.2500000000000003E-3</v>
      </c>
    </row>
    <row r="22" spans="1:16" ht="15" x14ac:dyDescent="0.25">
      <c r="A22">
        <f t="shared" si="2"/>
        <v>500</v>
      </c>
      <c r="B22">
        <f t="shared" si="0"/>
        <v>500000</v>
      </c>
      <c r="C22">
        <v>1</v>
      </c>
      <c r="D22">
        <f>USRP!M31</f>
        <v>0.99970000000000003</v>
      </c>
      <c r="E22">
        <v>0</v>
      </c>
      <c r="F22">
        <v>0</v>
      </c>
      <c r="G22">
        <v>0</v>
      </c>
      <c r="H22">
        <f t="shared" si="1"/>
        <v>600000</v>
      </c>
      <c r="I22">
        <v>0.12</v>
      </c>
      <c r="J22">
        <v>0</v>
      </c>
      <c r="K22">
        <v>0</v>
      </c>
      <c r="L22" s="6">
        <v>0</v>
      </c>
      <c r="N22" s="1">
        <f>'B210, Centos'!M113</f>
        <v>0</v>
      </c>
      <c r="O22" s="1">
        <f>'B210, Centos'!M62</f>
        <v>6.2500000000000001E-4</v>
      </c>
      <c r="P22" s="1">
        <f>'B210, Centos'!M11</f>
        <v>3.7500000000000001E-4</v>
      </c>
    </row>
    <row r="23" spans="1:16" ht="15" x14ac:dyDescent="0.25">
      <c r="A23">
        <f t="shared" si="2"/>
        <v>700</v>
      </c>
      <c r="B23">
        <f t="shared" si="0"/>
        <v>700000</v>
      </c>
      <c r="C23">
        <v>1</v>
      </c>
      <c r="D23">
        <f>USRP!M33</f>
        <v>1</v>
      </c>
      <c r="E23">
        <v>0</v>
      </c>
      <c r="F23">
        <v>0</v>
      </c>
      <c r="G23">
        <v>0</v>
      </c>
      <c r="H23">
        <f t="shared" si="1"/>
        <v>800000</v>
      </c>
      <c r="I23">
        <v>0.193</v>
      </c>
      <c r="J23">
        <v>0</v>
      </c>
      <c r="K23">
        <v>0</v>
      </c>
      <c r="L23" s="6">
        <v>0</v>
      </c>
      <c r="N23" s="1">
        <f>'B210, Centos'!M114</f>
        <v>0</v>
      </c>
      <c r="O23" s="1">
        <f>'B210, Centos'!M63</f>
        <v>1.3749999999999999E-3</v>
      </c>
      <c r="P23" s="1">
        <f>'B210, Centos'!M12</f>
        <v>0</v>
      </c>
    </row>
    <row r="24" spans="1:16" ht="15" x14ac:dyDescent="0.25">
      <c r="A24">
        <f t="shared" si="2"/>
        <v>900</v>
      </c>
      <c r="B24">
        <f t="shared" si="0"/>
        <v>900000</v>
      </c>
      <c r="C24">
        <v>1</v>
      </c>
      <c r="D24">
        <v>1</v>
      </c>
      <c r="E24">
        <v>0</v>
      </c>
      <c r="F24">
        <v>0</v>
      </c>
      <c r="G24">
        <v>0</v>
      </c>
      <c r="H24">
        <f t="shared" si="1"/>
        <v>1000000</v>
      </c>
      <c r="I24">
        <v>0.29599999999999999</v>
      </c>
      <c r="J24">
        <v>0</v>
      </c>
      <c r="K24">
        <v>0</v>
      </c>
      <c r="L24" s="6">
        <v>0</v>
      </c>
      <c r="N24" s="1">
        <f>'B210, Centos'!M115</f>
        <v>0</v>
      </c>
      <c r="O24" s="1">
        <f>'B210, Centos'!M64</f>
        <v>3.7500000000000001E-4</v>
      </c>
      <c r="P24" s="1">
        <f>'B210, Centos'!M13</f>
        <v>5.0000000000000001E-4</v>
      </c>
    </row>
    <row r="25" spans="1:16" ht="15" x14ac:dyDescent="0.25">
      <c r="A25">
        <f t="shared" si="2"/>
        <v>1100</v>
      </c>
      <c r="B25">
        <f t="shared" si="0"/>
        <v>1100000</v>
      </c>
      <c r="C25">
        <v>1</v>
      </c>
      <c r="D25">
        <v>1</v>
      </c>
      <c r="E25">
        <v>3.6999999999999998E-2</v>
      </c>
      <c r="F25">
        <v>7.0000000000000001E-3</v>
      </c>
      <c r="G25">
        <v>1E-3</v>
      </c>
      <c r="H25">
        <f t="shared" si="1"/>
        <v>1200000</v>
      </c>
      <c r="I25">
        <v>0.40400000000000003</v>
      </c>
      <c r="J25">
        <v>0</v>
      </c>
      <c r="K25">
        <v>0</v>
      </c>
      <c r="L25" s="6">
        <v>0</v>
      </c>
      <c r="N25" s="1">
        <f>'B210, Centos'!M116</f>
        <v>5.0000000000000001E-4</v>
      </c>
      <c r="O25" s="1">
        <f>'B210, Centos'!M65</f>
        <v>0</v>
      </c>
      <c r="P25" s="1">
        <f>'B210, Centos'!M14</f>
        <v>0</v>
      </c>
    </row>
    <row r="26" spans="1:16" ht="15" x14ac:dyDescent="0.25">
      <c r="A26">
        <f t="shared" si="2"/>
        <v>1300</v>
      </c>
      <c r="B26">
        <f t="shared" si="0"/>
        <v>1300000</v>
      </c>
      <c r="C26">
        <v>1</v>
      </c>
      <c r="D26">
        <v>1</v>
      </c>
      <c r="E26">
        <v>0.23400000000000001</v>
      </c>
      <c r="F26">
        <v>0.18099999999999999</v>
      </c>
      <c r="G26">
        <v>0.16600000000000001</v>
      </c>
      <c r="H26">
        <f t="shared" si="1"/>
        <v>1400000</v>
      </c>
      <c r="I26">
        <v>0.47699999999999998</v>
      </c>
      <c r="J26">
        <v>5.5E-2</v>
      </c>
      <c r="K26">
        <v>2E-3</v>
      </c>
      <c r="L26" s="6">
        <v>1.4E-2</v>
      </c>
      <c r="N26" s="1">
        <f>'B210, Centos'!M117</f>
        <v>0</v>
      </c>
      <c r="O26" s="1">
        <f>'B210, Centos'!M66</f>
        <v>5.0000000000000001E-4</v>
      </c>
      <c r="P26" s="1">
        <f>'B210, Centos'!M15</f>
        <v>1.25E-4</v>
      </c>
    </row>
    <row r="27" spans="1:16" ht="15" x14ac:dyDescent="0.25">
      <c r="A27">
        <f t="shared" si="2"/>
        <v>1500</v>
      </c>
      <c r="B27">
        <f t="shared" si="0"/>
        <v>1500000</v>
      </c>
      <c r="C27">
        <v>1</v>
      </c>
      <c r="D27">
        <f>USRP!M34</f>
        <v>1</v>
      </c>
      <c r="E27">
        <v>0.43099999999999999</v>
      </c>
      <c r="F27">
        <v>0.377</v>
      </c>
      <c r="G27">
        <v>0.33100000000000002</v>
      </c>
      <c r="H27">
        <f t="shared" si="1"/>
        <v>1600000</v>
      </c>
      <c r="I27">
        <v>0.59299999999999997</v>
      </c>
      <c r="J27">
        <v>9.2999999999999999E-2</v>
      </c>
      <c r="K27">
        <v>3.5999999999999997E-2</v>
      </c>
      <c r="L27" s="6">
        <v>5.6000000000000001E-2</v>
      </c>
      <c r="N27" s="1">
        <f>'B210, Centos'!M118</f>
        <v>1.2666666666666665E-2</v>
      </c>
      <c r="O27" s="1">
        <f>'B210, Centos'!M67</f>
        <v>2.7375E-2</v>
      </c>
      <c r="P27" s="1">
        <f>'B210, Centos'!M16</f>
        <v>5.3750000000000013E-3</v>
      </c>
    </row>
    <row r="28" spans="1:16" ht="15" x14ac:dyDescent="0.25">
      <c r="A28">
        <f t="shared" si="2"/>
        <v>1700</v>
      </c>
      <c r="B28">
        <f t="shared" si="0"/>
        <v>1700000</v>
      </c>
      <c r="C28">
        <v>1</v>
      </c>
      <c r="D28">
        <f>USRP!M35</f>
        <v>1</v>
      </c>
      <c r="E28">
        <v>0.4</v>
      </c>
      <c r="F28">
        <v>0.4</v>
      </c>
      <c r="G28">
        <v>2.9000000000000001E-2</v>
      </c>
      <c r="H28">
        <f t="shared" si="1"/>
        <v>1800000</v>
      </c>
      <c r="I28">
        <v>0.66800000000000004</v>
      </c>
      <c r="J28">
        <v>0.115</v>
      </c>
      <c r="K28">
        <v>0.112</v>
      </c>
      <c r="L28" s="6">
        <v>0.11700000000000001</v>
      </c>
      <c r="N28" s="1">
        <f>'B210, Centos'!M119</f>
        <v>4.5333333333333337E-2</v>
      </c>
      <c r="O28" s="1">
        <f>'B210, Centos'!M68</f>
        <v>7.1874999999999994E-2</v>
      </c>
      <c r="P28" s="1">
        <f>'B210, Centos'!M17</f>
        <v>1.9750000000000004E-2</v>
      </c>
    </row>
    <row r="29" spans="1:16" ht="15" x14ac:dyDescent="0.25">
      <c r="A29">
        <f t="shared" si="2"/>
        <v>1900</v>
      </c>
      <c r="B29">
        <f t="shared" si="0"/>
        <v>1900000</v>
      </c>
      <c r="C29">
        <v>1</v>
      </c>
      <c r="D29">
        <f>USRP!M36</f>
        <v>1</v>
      </c>
      <c r="E29">
        <v>0.313</v>
      </c>
      <c r="F29">
        <v>0.27900000000000003</v>
      </c>
      <c r="G29">
        <v>0.23300000000000001</v>
      </c>
      <c r="H29">
        <f t="shared" si="1"/>
        <v>2000000</v>
      </c>
      <c r="I29">
        <v>0.79300000000000004</v>
      </c>
      <c r="J29">
        <v>0.184</v>
      </c>
      <c r="K29">
        <v>0.153</v>
      </c>
      <c r="L29" s="6">
        <v>0.13500000000000001</v>
      </c>
      <c r="N29" s="1">
        <f>'B210, Centos'!M120</f>
        <v>1.7500000000000002E-2</v>
      </c>
      <c r="O29" s="1">
        <f>'B210, Centos'!M69</f>
        <v>2.2624999999999999E-2</v>
      </c>
      <c r="P29" s="1">
        <f>'B210, Centos'!M18</f>
        <v>8.3750000000000005E-3</v>
      </c>
    </row>
    <row r="30" spans="1:16" ht="15" x14ac:dyDescent="0.25">
      <c r="A30">
        <f t="shared" si="2"/>
        <v>2100</v>
      </c>
      <c r="B30">
        <f t="shared" si="0"/>
        <v>2100000</v>
      </c>
      <c r="C30">
        <v>1</v>
      </c>
      <c r="D30">
        <f>USRP!M37</f>
        <v>1</v>
      </c>
      <c r="E30">
        <v>0.52</v>
      </c>
      <c r="F30">
        <v>0.47599999999999998</v>
      </c>
      <c r="G30">
        <v>0.42599999999999999</v>
      </c>
      <c r="H30">
        <f t="shared" si="1"/>
        <v>2200000</v>
      </c>
      <c r="I30">
        <v>0.88100000000000001</v>
      </c>
      <c r="J30">
        <v>0.27300000000000002</v>
      </c>
      <c r="K30">
        <v>0.17899999999999999</v>
      </c>
      <c r="L30" s="6">
        <v>0.191</v>
      </c>
      <c r="N30" s="1">
        <f>'B210, Centos'!M121</f>
        <v>1.5000000000000002E-3</v>
      </c>
      <c r="O30" s="1">
        <f>'B210, Centos'!M70</f>
        <v>1.2500000000000002E-3</v>
      </c>
      <c r="P30" s="1">
        <f>'B210, Centos'!M19</f>
        <v>6.2500000000000001E-4</v>
      </c>
    </row>
    <row r="31" spans="1:16" ht="15" x14ac:dyDescent="0.25">
      <c r="A31">
        <f t="shared" si="2"/>
        <v>2300</v>
      </c>
      <c r="B31">
        <f t="shared" si="0"/>
        <v>2300000</v>
      </c>
      <c r="C31">
        <v>1</v>
      </c>
      <c r="D31">
        <f>USRP!M38</f>
        <v>1</v>
      </c>
      <c r="E31">
        <v>0.71</v>
      </c>
      <c r="F31">
        <v>0.66300000000000003</v>
      </c>
      <c r="G31">
        <v>0.3619</v>
      </c>
      <c r="H31">
        <f t="shared" si="1"/>
        <v>2400000</v>
      </c>
      <c r="I31">
        <v>0.999</v>
      </c>
      <c r="J31">
        <v>0.318</v>
      </c>
      <c r="K31">
        <v>0.246</v>
      </c>
      <c r="L31" s="6">
        <v>0.27900000000000003</v>
      </c>
      <c r="N31" s="1">
        <f>'B210, Centos'!M122</f>
        <v>6.6666666666666671E-3</v>
      </c>
      <c r="O31" s="1">
        <f>'B210, Centos'!M71</f>
        <v>7.8750000000000001E-3</v>
      </c>
      <c r="P31" s="1">
        <f>'B210, Centos'!M20</f>
        <v>6.4999999999999997E-3</v>
      </c>
    </row>
    <row r="32" spans="1:16" ht="15" x14ac:dyDescent="0.25">
      <c r="A32">
        <f t="shared" si="2"/>
        <v>2500</v>
      </c>
      <c r="B32">
        <f t="shared" si="0"/>
        <v>2500000</v>
      </c>
      <c r="C32">
        <v>1</v>
      </c>
      <c r="D32">
        <f>USRP!M39</f>
        <v>1</v>
      </c>
      <c r="E32">
        <v>0.90300000000000002</v>
      </c>
      <c r="F32">
        <v>0.873</v>
      </c>
      <c r="G32">
        <v>0.80900000000000005</v>
      </c>
      <c r="H32">
        <f t="shared" si="1"/>
        <v>2600000</v>
      </c>
      <c r="I32">
        <v>1</v>
      </c>
      <c r="J32">
        <v>0.26</v>
      </c>
      <c r="K32">
        <v>0.311</v>
      </c>
      <c r="L32" s="6">
        <v>0.318</v>
      </c>
      <c r="N32" s="1">
        <f>'B210, Centos'!M123</f>
        <v>4.5499999999999992E-2</v>
      </c>
      <c r="O32" s="1">
        <f>'B210, Centos'!M72</f>
        <v>5.6375000000000001E-2</v>
      </c>
      <c r="P32" s="1">
        <f>'B210, Centos'!M21</f>
        <v>5.0625000000000003E-2</v>
      </c>
    </row>
    <row r="33" spans="1:16" ht="15" x14ac:dyDescent="0.25">
      <c r="A33">
        <f t="shared" si="2"/>
        <v>2700</v>
      </c>
      <c r="B33">
        <f t="shared" si="0"/>
        <v>2700000</v>
      </c>
      <c r="C33">
        <v>1</v>
      </c>
      <c r="D33">
        <f>USRP!M40</f>
        <v>1</v>
      </c>
      <c r="E33">
        <v>0.6</v>
      </c>
      <c r="F33">
        <v>0.55300000000000005</v>
      </c>
      <c r="G33">
        <v>0.52400000000000002</v>
      </c>
      <c r="H33">
        <f t="shared" si="1"/>
        <v>2800000</v>
      </c>
      <c r="I33">
        <v>1</v>
      </c>
      <c r="J33">
        <v>0.20499999999999999</v>
      </c>
      <c r="K33">
        <v>0.28000000000000003</v>
      </c>
      <c r="L33" s="6">
        <v>0.21199999999999999</v>
      </c>
      <c r="N33" s="1">
        <f>'B210, Centos'!M124</f>
        <v>0.17483333333333337</v>
      </c>
      <c r="O33" s="1">
        <f>'B210, Centos'!M73</f>
        <v>0.15662499999999999</v>
      </c>
      <c r="P33" s="1">
        <f>'B210, Centos'!M22</f>
        <v>0.15212499999999998</v>
      </c>
    </row>
    <row r="34" spans="1:16" ht="15" x14ac:dyDescent="0.25">
      <c r="A34">
        <f t="shared" si="2"/>
        <v>2900</v>
      </c>
      <c r="B34">
        <f t="shared" si="0"/>
        <v>2900000</v>
      </c>
      <c r="C34">
        <v>1</v>
      </c>
      <c r="D34">
        <f>USRP!M41</f>
        <v>1</v>
      </c>
      <c r="E34">
        <v>0.79200000000000004</v>
      </c>
      <c r="F34">
        <v>0.75</v>
      </c>
      <c r="G34">
        <v>0.71199999999999997</v>
      </c>
      <c r="H34">
        <f t="shared" si="1"/>
        <v>3000000</v>
      </c>
      <c r="I34">
        <v>1</v>
      </c>
      <c r="J34">
        <v>0.27200000000000002</v>
      </c>
      <c r="K34">
        <v>0.182</v>
      </c>
      <c r="L34" s="6">
        <v>0.16</v>
      </c>
      <c r="N34" s="1">
        <f>'B210, Centos'!M125</f>
        <v>0.31</v>
      </c>
      <c r="O34" s="1">
        <f>'B210, Centos'!M74</f>
        <v>0.29200000000000004</v>
      </c>
      <c r="P34" s="1">
        <f>'B210, Centos'!M23</f>
        <v>0.29162499999999997</v>
      </c>
    </row>
    <row r="35" spans="1:16" ht="15" x14ac:dyDescent="0.25">
      <c r="A35">
        <f t="shared" si="2"/>
        <v>3100</v>
      </c>
      <c r="B35">
        <f t="shared" si="0"/>
        <v>3100000</v>
      </c>
      <c r="C35">
        <v>1</v>
      </c>
      <c r="D35">
        <v>1</v>
      </c>
      <c r="E35">
        <v>0.995</v>
      </c>
      <c r="F35">
        <v>0.94599999999999995</v>
      </c>
      <c r="G35">
        <v>0.89700000000000002</v>
      </c>
      <c r="H35">
        <f t="shared" si="1"/>
        <v>3200000</v>
      </c>
      <c r="I35">
        <v>1</v>
      </c>
      <c r="J35">
        <v>0.33900000000000002</v>
      </c>
      <c r="K35">
        <v>0.29299999999999998</v>
      </c>
      <c r="L35" s="6">
        <v>0.28999999999999998</v>
      </c>
      <c r="N35" s="1">
        <f>'B210, Centos'!M126</f>
        <v>0.10066666666666667</v>
      </c>
      <c r="O35" s="1">
        <f>'B210, Centos'!M75</f>
        <v>0.108875</v>
      </c>
      <c r="P35" s="1">
        <f>'B210, Centos'!M24</f>
        <v>0.10012499999999999</v>
      </c>
    </row>
    <row r="36" spans="1:16" ht="15" x14ac:dyDescent="0.25">
      <c r="A36">
        <f t="shared" si="2"/>
        <v>3300</v>
      </c>
      <c r="B36">
        <f t="shared" si="0"/>
        <v>3300000</v>
      </c>
      <c r="C36">
        <v>1</v>
      </c>
      <c r="D36">
        <v>1</v>
      </c>
      <c r="E36">
        <v>1</v>
      </c>
      <c r="F36">
        <v>1</v>
      </c>
      <c r="G36">
        <v>0.997</v>
      </c>
      <c r="H36">
        <f t="shared" si="1"/>
        <v>3400000</v>
      </c>
      <c r="I36">
        <v>1</v>
      </c>
      <c r="J36">
        <v>0.45600000000000002</v>
      </c>
      <c r="K36">
        <v>0.32600000000000001</v>
      </c>
      <c r="L36" s="6">
        <v>0.32500000000000001</v>
      </c>
      <c r="N36" s="1">
        <f>'B210, Centos'!M127</f>
        <v>0.26416666666666666</v>
      </c>
      <c r="O36" s="1">
        <f>'B210, Centos'!M76</f>
        <v>0.26187499999999997</v>
      </c>
      <c r="P36" s="1">
        <f>'B210, Centos'!M25</f>
        <v>0.26050000000000001</v>
      </c>
    </row>
    <row r="37" spans="1:16" ht="15" x14ac:dyDescent="0.25">
      <c r="A37">
        <f t="shared" si="2"/>
        <v>3500</v>
      </c>
      <c r="B37">
        <f t="shared" si="0"/>
        <v>3500000</v>
      </c>
      <c r="C37">
        <v>1</v>
      </c>
      <c r="D37">
        <v>1</v>
      </c>
      <c r="E37">
        <v>1</v>
      </c>
      <c r="F37">
        <v>1</v>
      </c>
      <c r="G37">
        <v>0.999</v>
      </c>
      <c r="H37">
        <f t="shared" si="1"/>
        <v>3600000</v>
      </c>
      <c r="I37">
        <v>1</v>
      </c>
      <c r="J37">
        <v>0.50900000000000001</v>
      </c>
      <c r="K37">
        <v>0.45900000000000002</v>
      </c>
      <c r="L37" s="6">
        <v>0.45600000000000002</v>
      </c>
      <c r="N37" s="1">
        <f>'B210, Centos'!M128</f>
        <v>0.47300000000000003</v>
      </c>
      <c r="O37" s="1">
        <f>'B210, Centos'!M77</f>
        <v>0.46137500000000004</v>
      </c>
      <c r="P37" s="1">
        <f>'B210, Centos'!M26</f>
        <v>0.47087499999999999</v>
      </c>
    </row>
    <row r="38" spans="1:16" ht="15" x14ac:dyDescent="0.25">
      <c r="A38">
        <f t="shared" si="2"/>
        <v>3700</v>
      </c>
      <c r="B38">
        <f t="shared" si="0"/>
        <v>3700000</v>
      </c>
      <c r="C38">
        <v>1</v>
      </c>
      <c r="D38">
        <v>1</v>
      </c>
      <c r="E38">
        <v>1</v>
      </c>
      <c r="F38">
        <v>0.99299999999999999</v>
      </c>
      <c r="G38">
        <v>0.97699999999999998</v>
      </c>
      <c r="H38">
        <f t="shared" si="1"/>
        <v>3800000</v>
      </c>
      <c r="I38">
        <v>1</v>
      </c>
      <c r="J38">
        <v>0.61799999999999999</v>
      </c>
      <c r="K38">
        <v>0.51800000000000002</v>
      </c>
      <c r="L38" s="6">
        <v>0.52800000000000002</v>
      </c>
      <c r="N38" s="1">
        <f>'B210, Centos'!M129</f>
        <v>0.66333333333333333</v>
      </c>
      <c r="O38" s="1">
        <f>'B210, Centos'!M78</f>
        <v>0.66337499999999994</v>
      </c>
      <c r="P38" s="1">
        <f>'B210, Centos'!M27</f>
        <v>0.66675000000000018</v>
      </c>
    </row>
    <row r="39" spans="1:16" ht="15" x14ac:dyDescent="0.25">
      <c r="A39">
        <v>3900</v>
      </c>
      <c r="B39">
        <f t="shared" si="0"/>
        <v>3900000</v>
      </c>
      <c r="C39">
        <v>1</v>
      </c>
      <c r="D39">
        <v>1</v>
      </c>
      <c r="E39">
        <v>1</v>
      </c>
      <c r="F39">
        <v>1</v>
      </c>
      <c r="G39">
        <v>1</v>
      </c>
      <c r="H39">
        <f t="shared" si="1"/>
        <v>4000000</v>
      </c>
      <c r="I39">
        <v>1</v>
      </c>
      <c r="J39">
        <v>0.71399999999999997</v>
      </c>
      <c r="K39">
        <v>0.64100000000000001</v>
      </c>
      <c r="L39" s="6">
        <v>0.63500000000000001</v>
      </c>
      <c r="N39" s="1">
        <f>'B210, Centos'!M130</f>
        <v>0.70133333333333325</v>
      </c>
      <c r="O39" s="1">
        <f>'B210, Centos'!M79</f>
        <v>0.69225000000000003</v>
      </c>
      <c r="P39" s="1">
        <f>'B210, Centos'!M28</f>
        <v>0.70287499999999992</v>
      </c>
    </row>
    <row r="40" spans="1:16" ht="15" x14ac:dyDescent="0.25">
      <c r="A40">
        <v>4100</v>
      </c>
      <c r="B40">
        <f t="shared" si="0"/>
        <v>4100000</v>
      </c>
      <c r="C40">
        <v>1</v>
      </c>
      <c r="D40">
        <v>1</v>
      </c>
      <c r="E40">
        <v>1</v>
      </c>
      <c r="F40">
        <v>1</v>
      </c>
      <c r="G40">
        <v>1</v>
      </c>
      <c r="H40">
        <f t="shared" si="1"/>
        <v>4200000</v>
      </c>
      <c r="I40">
        <v>1</v>
      </c>
      <c r="J40">
        <v>0.79200000000000004</v>
      </c>
      <c r="K40">
        <v>0.73399999999999999</v>
      </c>
      <c r="L40" s="6">
        <v>0.72899999999999998</v>
      </c>
      <c r="N40" s="1">
        <f>'B210, Centos'!M131</f>
        <v>0.54</v>
      </c>
      <c r="O40" s="1">
        <f>'B210, Centos'!M80</f>
        <v>0.53650000000000009</v>
      </c>
      <c r="P40" s="1">
        <f>'B210, Centos'!M29</f>
        <v>0.53712500000000007</v>
      </c>
    </row>
    <row r="41" spans="1:16" ht="15" x14ac:dyDescent="0.25">
      <c r="A41">
        <f t="shared" ref="A41:A52" si="3">A40+200</f>
        <v>4300</v>
      </c>
      <c r="B41">
        <f t="shared" si="0"/>
        <v>4300000</v>
      </c>
      <c r="C41">
        <v>1</v>
      </c>
      <c r="D41">
        <v>1</v>
      </c>
      <c r="E41">
        <v>1</v>
      </c>
      <c r="F41">
        <v>1</v>
      </c>
      <c r="G41">
        <v>1</v>
      </c>
      <c r="H41">
        <f t="shared" si="1"/>
        <v>4400000</v>
      </c>
      <c r="I41">
        <v>1</v>
      </c>
      <c r="J41">
        <v>0.78100000000000003</v>
      </c>
      <c r="K41">
        <v>0.79900000000000004</v>
      </c>
      <c r="L41" s="6">
        <v>0.78</v>
      </c>
      <c r="N41" s="1">
        <f>'B210, Centos'!M132</f>
        <v>0.72583333333333344</v>
      </c>
      <c r="O41" s="1">
        <f>'B210, Centos'!M81</f>
        <v>0.7183750000000001</v>
      </c>
      <c r="P41" s="1">
        <f>'B210, Centos'!M30</f>
        <v>0.72725000000000006</v>
      </c>
    </row>
    <row r="42" spans="1:16" ht="15" x14ac:dyDescent="0.25">
      <c r="A42">
        <f t="shared" si="3"/>
        <v>4500</v>
      </c>
      <c r="B42">
        <f t="shared" si="0"/>
        <v>4500000</v>
      </c>
      <c r="C42">
        <v>1</v>
      </c>
      <c r="D42">
        <v>1</v>
      </c>
      <c r="E42">
        <v>1</v>
      </c>
      <c r="F42">
        <v>1</v>
      </c>
      <c r="G42">
        <v>1</v>
      </c>
      <c r="H42">
        <f t="shared" si="1"/>
        <v>4600000</v>
      </c>
      <c r="I42">
        <v>1</v>
      </c>
      <c r="J42">
        <v>0.89900000000000002</v>
      </c>
      <c r="K42">
        <v>0.90600000000000003</v>
      </c>
      <c r="L42" s="6">
        <v>0.89700000000000002</v>
      </c>
      <c r="N42" s="1">
        <f>'B210, Centos'!M133</f>
        <v>0.88716666666666677</v>
      </c>
      <c r="O42" s="1">
        <f>'B210, Centos'!M82</f>
        <v>0.88849999999999985</v>
      </c>
      <c r="P42" s="1">
        <f>'B210, Centos'!M31</f>
        <v>0.8902500000000001</v>
      </c>
    </row>
    <row r="43" spans="1:16" ht="15" x14ac:dyDescent="0.25">
      <c r="A43">
        <f t="shared" si="3"/>
        <v>4700</v>
      </c>
      <c r="B43">
        <f t="shared" si="0"/>
        <v>4700000</v>
      </c>
      <c r="C43">
        <v>1</v>
      </c>
      <c r="D43">
        <v>1</v>
      </c>
      <c r="E43">
        <v>1</v>
      </c>
      <c r="F43">
        <v>1</v>
      </c>
      <c r="G43">
        <v>1</v>
      </c>
      <c r="H43">
        <f t="shared" si="1"/>
        <v>4800000</v>
      </c>
      <c r="I43">
        <v>1</v>
      </c>
      <c r="J43">
        <v>0.94699999999999995</v>
      </c>
      <c r="K43">
        <v>0.94499999999999995</v>
      </c>
      <c r="L43" s="6">
        <v>0.95299999999999996</v>
      </c>
      <c r="N43" s="1">
        <f>'B210, Centos'!M134</f>
        <v>0.98433333333333339</v>
      </c>
      <c r="O43" s="1">
        <f>'B210, Centos'!M83</f>
        <v>0.97924999999999995</v>
      </c>
      <c r="P43" s="1">
        <f>'B210, Centos'!M32</f>
        <v>0.9850000000000001</v>
      </c>
    </row>
    <row r="44" spans="1:16" ht="15" x14ac:dyDescent="0.25">
      <c r="A44">
        <f t="shared" si="3"/>
        <v>4900</v>
      </c>
      <c r="B44">
        <f t="shared" si="0"/>
        <v>4900000</v>
      </c>
      <c r="C44">
        <v>1</v>
      </c>
      <c r="D44">
        <v>1</v>
      </c>
      <c r="E44">
        <v>1</v>
      </c>
      <c r="F44">
        <v>1</v>
      </c>
      <c r="G44">
        <v>1</v>
      </c>
      <c r="H44">
        <f t="shared" si="1"/>
        <v>5000000</v>
      </c>
      <c r="I44">
        <v>1</v>
      </c>
      <c r="J44">
        <v>0.996</v>
      </c>
      <c r="K44">
        <v>0.997</v>
      </c>
      <c r="L44" s="6">
        <v>0.99399999999999999</v>
      </c>
      <c r="N44" s="1">
        <f>'B210, Centos'!M135</f>
        <v>0.96066666666666656</v>
      </c>
      <c r="O44" s="1">
        <f>'B210, Centos'!M84</f>
        <v>0.95687500000000003</v>
      </c>
      <c r="P44" s="1">
        <f>'B210, Centos'!M33</f>
        <v>0.96025000000000005</v>
      </c>
    </row>
    <row r="45" spans="1:16" ht="15" x14ac:dyDescent="0.25">
      <c r="A45">
        <f t="shared" si="3"/>
        <v>5100</v>
      </c>
      <c r="B45">
        <f t="shared" si="0"/>
        <v>5100000</v>
      </c>
      <c r="C45">
        <v>1</v>
      </c>
      <c r="D45">
        <v>1</v>
      </c>
      <c r="E45">
        <v>1</v>
      </c>
      <c r="F45">
        <v>1</v>
      </c>
      <c r="G45">
        <v>1</v>
      </c>
      <c r="H45">
        <f t="shared" si="1"/>
        <v>5200000</v>
      </c>
      <c r="I45">
        <v>1</v>
      </c>
      <c r="J45">
        <v>0.99199999999999999</v>
      </c>
      <c r="K45">
        <v>0.996</v>
      </c>
      <c r="L45" s="6">
        <v>0.996</v>
      </c>
      <c r="N45" s="1">
        <f>'B210, Centos'!M136</f>
        <v>0.93866666666666665</v>
      </c>
      <c r="O45" s="1">
        <f>'B210, Centos'!M85</f>
        <v>0.93212499999999998</v>
      </c>
      <c r="P45" s="1">
        <f>'B210, Centos'!M34</f>
        <v>0.93762500000000015</v>
      </c>
    </row>
    <row r="46" spans="1:16" ht="15" x14ac:dyDescent="0.25">
      <c r="A46">
        <f t="shared" si="3"/>
        <v>5300</v>
      </c>
      <c r="B46">
        <f t="shared" si="0"/>
        <v>5300000</v>
      </c>
      <c r="C46">
        <v>1</v>
      </c>
      <c r="D46">
        <v>1</v>
      </c>
      <c r="E46">
        <v>1</v>
      </c>
      <c r="F46">
        <v>1</v>
      </c>
      <c r="G46">
        <v>1</v>
      </c>
      <c r="H46">
        <f t="shared" si="1"/>
        <v>5400000</v>
      </c>
      <c r="I46">
        <v>1</v>
      </c>
      <c r="J46">
        <v>0.998</v>
      </c>
      <c r="K46">
        <v>0.999</v>
      </c>
      <c r="L46" s="6">
        <v>0.996</v>
      </c>
      <c r="N46" s="1">
        <f>'B210, Centos'!M137</f>
        <v>0.99633333333333329</v>
      </c>
      <c r="O46" s="1">
        <f>'B210, Centos'!M86</f>
        <v>0.99487500000000018</v>
      </c>
      <c r="P46" s="1">
        <f>'B210, Centos'!M35</f>
        <v>0.99574999999999991</v>
      </c>
    </row>
    <row r="47" spans="1:16" ht="15" x14ac:dyDescent="0.25">
      <c r="A47">
        <f t="shared" si="3"/>
        <v>5500</v>
      </c>
      <c r="B47">
        <f t="shared" si="0"/>
        <v>5500000</v>
      </c>
      <c r="C47">
        <v>1</v>
      </c>
      <c r="D47">
        <v>1</v>
      </c>
      <c r="E47">
        <v>1</v>
      </c>
      <c r="F47">
        <v>1</v>
      </c>
      <c r="G47">
        <v>1</v>
      </c>
      <c r="H47">
        <f t="shared" si="1"/>
        <v>5600000</v>
      </c>
      <c r="I47">
        <v>1</v>
      </c>
      <c r="J47">
        <v>0.996</v>
      </c>
      <c r="K47">
        <v>1</v>
      </c>
      <c r="L47" s="6">
        <v>1</v>
      </c>
      <c r="N47" s="1">
        <f>'B210, Centos'!M138</f>
        <v>0.99983333333333346</v>
      </c>
      <c r="O47" s="1">
        <f>'B210, Centos'!M87</f>
        <v>0.99987499999999996</v>
      </c>
      <c r="P47" s="1">
        <f>'B210, Centos'!M36</f>
        <v>0.99874999999999992</v>
      </c>
    </row>
    <row r="48" spans="1:16" ht="15" x14ac:dyDescent="0.25">
      <c r="A48">
        <f t="shared" si="3"/>
        <v>5700</v>
      </c>
      <c r="B48">
        <f t="shared" si="0"/>
        <v>5700000</v>
      </c>
      <c r="C48">
        <v>1</v>
      </c>
      <c r="D48">
        <v>1</v>
      </c>
      <c r="E48">
        <v>1</v>
      </c>
      <c r="F48">
        <v>1</v>
      </c>
      <c r="G48">
        <v>1</v>
      </c>
      <c r="H48">
        <f t="shared" si="1"/>
        <v>5800000</v>
      </c>
      <c r="I48">
        <v>1</v>
      </c>
      <c r="J48">
        <v>1</v>
      </c>
      <c r="K48">
        <v>0.998</v>
      </c>
      <c r="L48" s="6">
        <v>0.998</v>
      </c>
      <c r="N48" s="1">
        <f>'B210, Centos'!M139</f>
        <v>1</v>
      </c>
      <c r="O48" s="1">
        <f>'B210, Centos'!M88</f>
        <v>0.99987499999999996</v>
      </c>
      <c r="P48" s="1">
        <f>'B210, Centos'!M37</f>
        <v>0.99975000000000003</v>
      </c>
    </row>
    <row r="49" spans="1:16" ht="15" x14ac:dyDescent="0.25">
      <c r="A49">
        <f t="shared" si="3"/>
        <v>5900</v>
      </c>
      <c r="B49">
        <f t="shared" si="0"/>
        <v>5900000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1"/>
        <v>6000000</v>
      </c>
      <c r="I49">
        <v>1</v>
      </c>
      <c r="J49">
        <v>0.997</v>
      </c>
      <c r="K49">
        <v>1</v>
      </c>
      <c r="L49" s="6">
        <v>0.995</v>
      </c>
      <c r="N49" s="1">
        <f>'B210, Centos'!M140</f>
        <v>0.99933333333333341</v>
      </c>
      <c r="O49" s="1">
        <f>'B210, Centos'!M89</f>
        <v>0.99949999999999994</v>
      </c>
      <c r="P49" s="1">
        <f>'B210, Centos'!M38</f>
        <v>0.99924999999999997</v>
      </c>
    </row>
    <row r="50" spans="1:16" ht="15" x14ac:dyDescent="0.25">
      <c r="A50">
        <f t="shared" si="3"/>
        <v>6100</v>
      </c>
      <c r="B50">
        <f t="shared" si="0"/>
        <v>6100000</v>
      </c>
      <c r="C50">
        <v>1</v>
      </c>
      <c r="D50">
        <v>1</v>
      </c>
      <c r="E50">
        <v>1</v>
      </c>
      <c r="F50">
        <v>1</v>
      </c>
      <c r="G50">
        <v>1</v>
      </c>
      <c r="H50">
        <f t="shared" si="1"/>
        <v>6200000</v>
      </c>
      <c r="I50">
        <v>1</v>
      </c>
      <c r="J50">
        <v>0.99399999999999999</v>
      </c>
      <c r="K50">
        <v>0.999</v>
      </c>
      <c r="L50" s="6">
        <v>0.997</v>
      </c>
      <c r="N50" s="1">
        <f>'B210, Centos'!M141</f>
        <v>0.99983333333333346</v>
      </c>
      <c r="O50" s="1">
        <f>'B210, Centos'!M90</f>
        <v>0.99962499999999999</v>
      </c>
      <c r="P50" s="1">
        <f>'B210, Centos'!M39</f>
        <v>0.99875000000000014</v>
      </c>
    </row>
    <row r="51" spans="1:16" ht="15" x14ac:dyDescent="0.25">
      <c r="A51">
        <f t="shared" si="3"/>
        <v>6300</v>
      </c>
      <c r="B51">
        <f t="shared" si="0"/>
        <v>6300000</v>
      </c>
      <c r="C51">
        <v>1</v>
      </c>
      <c r="D51">
        <v>1</v>
      </c>
      <c r="E51">
        <v>1</v>
      </c>
      <c r="F51">
        <v>1</v>
      </c>
      <c r="G51">
        <v>1</v>
      </c>
      <c r="H51">
        <f t="shared" si="1"/>
        <v>6400000</v>
      </c>
      <c r="I51">
        <v>1</v>
      </c>
      <c r="J51">
        <v>1</v>
      </c>
      <c r="K51">
        <v>1</v>
      </c>
      <c r="L51" s="6">
        <v>0.997</v>
      </c>
      <c r="N51" s="1">
        <f>'B210, Centos'!M142</f>
        <v>0.9996666666666667</v>
      </c>
      <c r="O51" s="1">
        <f>'B210, Centos'!M91</f>
        <v>0.99962499999999999</v>
      </c>
      <c r="P51" s="1">
        <f>'B210, Centos'!M40</f>
        <v>0.99975000000000003</v>
      </c>
    </row>
    <row r="52" spans="1:16" ht="15" x14ac:dyDescent="0.25">
      <c r="A52">
        <f t="shared" si="3"/>
        <v>6500</v>
      </c>
      <c r="B52">
        <f t="shared" ref="B52:B64" si="4">A52*1000</f>
        <v>6500000</v>
      </c>
      <c r="C52">
        <v>1</v>
      </c>
      <c r="D52">
        <v>1</v>
      </c>
      <c r="E52">
        <v>1</v>
      </c>
      <c r="F52">
        <v>1</v>
      </c>
      <c r="G52">
        <v>1</v>
      </c>
      <c r="H52">
        <f t="shared" si="1"/>
        <v>6600000</v>
      </c>
      <c r="I52">
        <v>1</v>
      </c>
      <c r="J52">
        <v>1</v>
      </c>
      <c r="K52">
        <v>1</v>
      </c>
      <c r="L52">
        <v>1</v>
      </c>
      <c r="N52" s="1">
        <f>'B210, Centos'!M143</f>
        <v>0.99983333333333346</v>
      </c>
      <c r="O52" s="1">
        <f>'B210, Centos'!M92</f>
        <v>0.99987500000000007</v>
      </c>
      <c r="P52" s="1">
        <f>'B210, Centos'!M41</f>
        <v>0.99987499999999996</v>
      </c>
    </row>
    <row r="53" spans="1:16" ht="15" x14ac:dyDescent="0.25">
      <c r="A53">
        <f t="shared" ref="A53:A64" si="5">A52+200</f>
        <v>6700</v>
      </c>
      <c r="B53">
        <f t="shared" si="4"/>
        <v>6700000</v>
      </c>
      <c r="C53">
        <v>1</v>
      </c>
      <c r="D53">
        <v>1</v>
      </c>
      <c r="E53">
        <v>1</v>
      </c>
      <c r="F53">
        <v>1</v>
      </c>
      <c r="G53">
        <v>1</v>
      </c>
      <c r="H53">
        <f t="shared" ref="H53:H64" si="6">B53+100*1000</f>
        <v>6800000</v>
      </c>
      <c r="I53">
        <v>1</v>
      </c>
      <c r="J53">
        <v>1</v>
      </c>
      <c r="K53">
        <v>1</v>
      </c>
      <c r="L53">
        <v>1</v>
      </c>
      <c r="N53" s="1">
        <f>'B210, Centos'!M144</f>
        <v>1</v>
      </c>
      <c r="O53" s="1">
        <f>'B210, Centos'!M93</f>
        <v>0.99962499999999999</v>
      </c>
      <c r="P53" s="1">
        <f>'B210, Centos'!M42</f>
        <v>0.99987499999999996</v>
      </c>
    </row>
    <row r="54" spans="1:16" ht="15" x14ac:dyDescent="0.25">
      <c r="A54">
        <f t="shared" si="5"/>
        <v>6900</v>
      </c>
      <c r="B54">
        <f t="shared" si="4"/>
        <v>6900000</v>
      </c>
      <c r="C54">
        <v>1</v>
      </c>
      <c r="D54">
        <v>1</v>
      </c>
      <c r="E54">
        <v>1</v>
      </c>
      <c r="F54">
        <v>1</v>
      </c>
      <c r="G54">
        <v>1</v>
      </c>
      <c r="H54">
        <f t="shared" si="6"/>
        <v>7000000</v>
      </c>
      <c r="I54">
        <v>1</v>
      </c>
      <c r="J54">
        <v>1</v>
      </c>
      <c r="K54">
        <v>1</v>
      </c>
      <c r="L54">
        <v>1</v>
      </c>
      <c r="N54" s="1">
        <f>'B210, Centos'!M145</f>
        <v>1</v>
      </c>
      <c r="O54" s="1">
        <f>'B210, Centos'!M94</f>
        <v>0.99937500000000001</v>
      </c>
      <c r="P54" s="1">
        <f>'B210, Centos'!M43</f>
        <v>0.99962499999999999</v>
      </c>
    </row>
    <row r="55" spans="1:16" ht="15" x14ac:dyDescent="0.25">
      <c r="A55">
        <f t="shared" si="5"/>
        <v>7100</v>
      </c>
      <c r="B55">
        <f t="shared" si="4"/>
        <v>7100000</v>
      </c>
      <c r="C55">
        <v>1</v>
      </c>
      <c r="D55">
        <v>1</v>
      </c>
      <c r="E55">
        <v>1</v>
      </c>
      <c r="F55">
        <v>1</v>
      </c>
      <c r="G55">
        <v>1</v>
      </c>
      <c r="H55">
        <f t="shared" si="6"/>
        <v>7200000</v>
      </c>
      <c r="I55">
        <v>1</v>
      </c>
      <c r="J55">
        <v>1</v>
      </c>
      <c r="K55">
        <v>1</v>
      </c>
      <c r="L55">
        <v>1</v>
      </c>
      <c r="N55" s="1">
        <f>'B210, Centos'!M146</f>
        <v>0.99950000000000017</v>
      </c>
      <c r="O55" s="1">
        <f>'B210, Centos'!M95</f>
        <v>0.99987500000000007</v>
      </c>
      <c r="P55" s="1">
        <f>'B210, Centos'!M44</f>
        <v>0.99987499999999996</v>
      </c>
    </row>
    <row r="56" spans="1:16" ht="15" x14ac:dyDescent="0.25">
      <c r="A56">
        <f t="shared" si="5"/>
        <v>7300</v>
      </c>
      <c r="B56">
        <f t="shared" si="4"/>
        <v>7300000</v>
      </c>
      <c r="C56">
        <v>1</v>
      </c>
      <c r="D56">
        <v>1</v>
      </c>
      <c r="E56">
        <v>1</v>
      </c>
      <c r="F56">
        <v>1</v>
      </c>
      <c r="G56">
        <v>1</v>
      </c>
      <c r="H56">
        <f t="shared" si="6"/>
        <v>7400000</v>
      </c>
      <c r="I56">
        <v>1</v>
      </c>
      <c r="J56">
        <v>1</v>
      </c>
      <c r="K56">
        <v>1</v>
      </c>
      <c r="L56">
        <v>1</v>
      </c>
      <c r="N56" s="1">
        <f>'B210, Centos'!M147</f>
        <v>0.99983333333333324</v>
      </c>
      <c r="O56" s="1">
        <f>'B210, Centos'!M96</f>
        <v>0.99962499999999999</v>
      </c>
      <c r="P56" s="1">
        <f>'B210, Centos'!M45</f>
        <v>0.99937500000000001</v>
      </c>
    </row>
    <row r="57" spans="1:16" ht="15" x14ac:dyDescent="0.25">
      <c r="A57">
        <f t="shared" si="5"/>
        <v>7500</v>
      </c>
      <c r="B57">
        <f t="shared" si="4"/>
        <v>7500000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6"/>
        <v>7600000</v>
      </c>
      <c r="I57">
        <v>1</v>
      </c>
      <c r="J57">
        <v>1</v>
      </c>
      <c r="K57">
        <v>1</v>
      </c>
      <c r="L57">
        <v>1</v>
      </c>
      <c r="N57" s="1">
        <f>'B210, Centos'!M148</f>
        <v>1</v>
      </c>
      <c r="O57" s="1">
        <f>'B210, Centos'!M97</f>
        <v>0.99937500000000001</v>
      </c>
      <c r="P57" s="1">
        <f>'B210, Centos'!M46</f>
        <v>0.99975000000000003</v>
      </c>
    </row>
    <row r="58" spans="1:16" ht="15" x14ac:dyDescent="0.25">
      <c r="A58">
        <f t="shared" si="5"/>
        <v>7700</v>
      </c>
      <c r="B58">
        <f t="shared" si="4"/>
        <v>7700000</v>
      </c>
      <c r="C58">
        <v>1</v>
      </c>
      <c r="D58">
        <v>1</v>
      </c>
      <c r="E58">
        <v>1</v>
      </c>
      <c r="F58">
        <v>1</v>
      </c>
      <c r="G58">
        <v>1</v>
      </c>
      <c r="H58">
        <f t="shared" si="6"/>
        <v>7800000</v>
      </c>
      <c r="I58">
        <v>1</v>
      </c>
      <c r="J58">
        <v>1</v>
      </c>
      <c r="K58">
        <v>1</v>
      </c>
      <c r="L58">
        <v>1</v>
      </c>
      <c r="N58" s="1">
        <f>'B210, Centos'!M149</f>
        <v>1</v>
      </c>
      <c r="O58" s="1">
        <f>'B210, Centos'!M98</f>
        <v>0.99975000000000003</v>
      </c>
      <c r="P58" s="1">
        <f>'B210, Centos'!M47</f>
        <v>0.99987500000000007</v>
      </c>
    </row>
    <row r="59" spans="1:16" ht="15" x14ac:dyDescent="0.25">
      <c r="A59">
        <f t="shared" si="5"/>
        <v>7900</v>
      </c>
      <c r="B59">
        <f t="shared" si="4"/>
        <v>7900000</v>
      </c>
      <c r="C59">
        <v>1</v>
      </c>
      <c r="D59">
        <v>1</v>
      </c>
      <c r="E59">
        <v>1</v>
      </c>
      <c r="F59">
        <v>1</v>
      </c>
      <c r="G59">
        <v>1</v>
      </c>
      <c r="H59">
        <f t="shared" si="6"/>
        <v>8000000</v>
      </c>
      <c r="I59">
        <v>1</v>
      </c>
      <c r="J59">
        <v>1</v>
      </c>
      <c r="K59">
        <v>1</v>
      </c>
      <c r="L59">
        <v>1</v>
      </c>
      <c r="N59" s="1">
        <f>'B210, Centos'!M150</f>
        <v>1</v>
      </c>
      <c r="O59" s="1">
        <f>'B210, Centos'!M99</f>
        <v>0.99950000000000006</v>
      </c>
      <c r="P59" s="1">
        <f>'B210, Centos'!M48</f>
        <v>0.99950000000000006</v>
      </c>
    </row>
    <row r="60" spans="1:16" ht="15" x14ac:dyDescent="0.25">
      <c r="A60">
        <f t="shared" si="5"/>
        <v>8100</v>
      </c>
      <c r="B60">
        <f t="shared" si="4"/>
        <v>8100000</v>
      </c>
      <c r="C60">
        <v>1</v>
      </c>
      <c r="D60">
        <v>1</v>
      </c>
      <c r="E60">
        <v>1</v>
      </c>
      <c r="F60">
        <v>1</v>
      </c>
      <c r="G60">
        <v>1</v>
      </c>
      <c r="H60">
        <f t="shared" si="6"/>
        <v>8200000</v>
      </c>
      <c r="I60">
        <v>1</v>
      </c>
      <c r="J60">
        <v>1</v>
      </c>
      <c r="K60">
        <v>1</v>
      </c>
      <c r="L60">
        <v>1</v>
      </c>
      <c r="N60" s="1">
        <f>'B210, Centos'!M151</f>
        <v>1</v>
      </c>
      <c r="O60" s="1">
        <f>'B210, Centos'!M100</f>
        <v>0.99975000000000003</v>
      </c>
      <c r="P60" s="1">
        <f>'B210, Centos'!M49</f>
        <v>0.99950000000000006</v>
      </c>
    </row>
    <row r="61" spans="1:16" ht="15" x14ac:dyDescent="0.25">
      <c r="A61">
        <f t="shared" si="5"/>
        <v>8300</v>
      </c>
      <c r="B61">
        <f t="shared" si="4"/>
        <v>8300000</v>
      </c>
      <c r="C61">
        <v>1</v>
      </c>
      <c r="D61">
        <v>1</v>
      </c>
      <c r="E61">
        <v>1</v>
      </c>
      <c r="F61">
        <v>1</v>
      </c>
      <c r="G61">
        <v>1</v>
      </c>
      <c r="H61">
        <f t="shared" si="6"/>
        <v>8400000</v>
      </c>
      <c r="I61">
        <v>1</v>
      </c>
      <c r="J61">
        <v>1</v>
      </c>
      <c r="K61">
        <v>1</v>
      </c>
      <c r="L61">
        <v>1</v>
      </c>
      <c r="N61" s="1">
        <f>'B210, Centos'!M152</f>
        <v>1</v>
      </c>
      <c r="O61" s="1">
        <f>'B210, Centos'!M101</f>
        <v>0.99975000000000003</v>
      </c>
      <c r="P61" s="1">
        <f>'B210, Centos'!M50</f>
        <v>0.99975000000000003</v>
      </c>
    </row>
    <row r="62" spans="1:16" ht="15" x14ac:dyDescent="0.25">
      <c r="A62">
        <f t="shared" si="5"/>
        <v>8500</v>
      </c>
      <c r="B62">
        <f t="shared" si="4"/>
        <v>8500000</v>
      </c>
      <c r="C62">
        <v>1</v>
      </c>
      <c r="D62">
        <v>1</v>
      </c>
      <c r="E62">
        <v>1</v>
      </c>
      <c r="F62">
        <v>1</v>
      </c>
      <c r="G62">
        <v>1</v>
      </c>
      <c r="H62">
        <f t="shared" si="6"/>
        <v>8600000</v>
      </c>
      <c r="I62">
        <v>1</v>
      </c>
      <c r="J62">
        <v>1</v>
      </c>
      <c r="K62">
        <v>1</v>
      </c>
      <c r="L62">
        <v>1</v>
      </c>
      <c r="N62" s="1">
        <f>'B210, Centos'!M153</f>
        <v>1</v>
      </c>
      <c r="O62" s="1">
        <f>'B210, Centos'!M102</f>
        <v>0.99962499999999999</v>
      </c>
      <c r="P62" s="1">
        <f>'B210, Centos'!M51</f>
        <v>0.99950000000000006</v>
      </c>
    </row>
    <row r="63" spans="1:16" ht="15" x14ac:dyDescent="0.25">
      <c r="A63">
        <f t="shared" si="5"/>
        <v>8700</v>
      </c>
      <c r="B63">
        <f t="shared" si="4"/>
        <v>8700000</v>
      </c>
      <c r="C63">
        <v>1</v>
      </c>
      <c r="D63">
        <v>1</v>
      </c>
      <c r="E63">
        <v>1</v>
      </c>
      <c r="F63">
        <v>1</v>
      </c>
      <c r="G63">
        <v>1</v>
      </c>
      <c r="H63">
        <f t="shared" si="6"/>
        <v>8800000</v>
      </c>
      <c r="I63">
        <v>1</v>
      </c>
      <c r="J63">
        <v>1</v>
      </c>
      <c r="K63">
        <v>1</v>
      </c>
      <c r="L63">
        <v>1</v>
      </c>
      <c r="N63" s="1">
        <f>'B210, Centos'!M154</f>
        <v>0.9996666666666667</v>
      </c>
      <c r="O63" s="1">
        <f>'B210, Centos'!M103</f>
        <v>0.99987500000000007</v>
      </c>
      <c r="P63" s="1">
        <f>'B210, Centos'!M52</f>
        <v>0.99975000000000003</v>
      </c>
    </row>
    <row r="64" spans="1:16" ht="15" x14ac:dyDescent="0.25">
      <c r="A64">
        <f t="shared" si="5"/>
        <v>8900</v>
      </c>
      <c r="B64">
        <f t="shared" si="4"/>
        <v>8900000</v>
      </c>
      <c r="C64">
        <v>1</v>
      </c>
      <c r="D64">
        <v>1</v>
      </c>
      <c r="E64">
        <v>1</v>
      </c>
      <c r="F64">
        <v>1</v>
      </c>
      <c r="G64">
        <v>1</v>
      </c>
      <c r="H64">
        <f t="shared" si="6"/>
        <v>9000000</v>
      </c>
      <c r="I64">
        <v>1</v>
      </c>
      <c r="J64">
        <v>1</v>
      </c>
      <c r="K64">
        <v>1</v>
      </c>
      <c r="L64">
        <v>1</v>
      </c>
      <c r="N64" s="1">
        <f>'B210, Centos'!M155</f>
        <v>1</v>
      </c>
      <c r="O64" s="1">
        <f>'B210, Centos'!M104</f>
        <v>0.99987500000000007</v>
      </c>
      <c r="P64" s="1">
        <f>'B210, Centos'!M53</f>
        <v>0.99962499999999999</v>
      </c>
    </row>
    <row r="67" spans="1:16" ht="15" x14ac:dyDescent="0.25">
      <c r="A67" t="s">
        <v>109</v>
      </c>
    </row>
    <row r="68" spans="1:16" ht="15" x14ac:dyDescent="0.25">
      <c r="B68" t="s">
        <v>88</v>
      </c>
    </row>
    <row r="69" spans="1:16" ht="15" x14ac:dyDescent="0.25">
      <c r="A69">
        <v>0.2</v>
      </c>
      <c r="B69">
        <f t="shared" ref="B69:B104" si="7">A69*1000</f>
        <v>200</v>
      </c>
      <c r="C69">
        <f t="shared" ref="C69:G70" si="8">C16</f>
        <v>0.01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0</v>
      </c>
    </row>
    <row r="70" spans="1:16" ht="15" x14ac:dyDescent="0.25">
      <c r="A70">
        <v>0.25</v>
      </c>
      <c r="B70">
        <f t="shared" si="7"/>
        <v>250</v>
      </c>
      <c r="C70">
        <f t="shared" si="8"/>
        <v>0.5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</row>
    <row r="71" spans="1:16" ht="15" x14ac:dyDescent="0.25">
      <c r="A71">
        <v>0.28999999999999998</v>
      </c>
      <c r="B71">
        <f t="shared" si="7"/>
        <v>290</v>
      </c>
      <c r="C71">
        <v>0.999</v>
      </c>
      <c r="D71">
        <f t="shared" ref="D71:G73" si="9">D18</f>
        <v>0</v>
      </c>
      <c r="E71">
        <f t="shared" si="9"/>
        <v>0</v>
      </c>
      <c r="F71">
        <f t="shared" si="9"/>
        <v>0</v>
      </c>
      <c r="G71">
        <f t="shared" si="9"/>
        <v>0</v>
      </c>
    </row>
    <row r="72" spans="1:16" ht="15" x14ac:dyDescent="0.25">
      <c r="A72">
        <v>0.5</v>
      </c>
      <c r="B72">
        <f t="shared" si="7"/>
        <v>500</v>
      </c>
      <c r="C72">
        <f>C19</f>
        <v>1</v>
      </c>
      <c r="D72">
        <f t="shared" si="9"/>
        <v>0</v>
      </c>
      <c r="E72">
        <f t="shared" si="9"/>
        <v>0</v>
      </c>
      <c r="F72">
        <f t="shared" si="9"/>
        <v>0</v>
      </c>
      <c r="G72">
        <f t="shared" si="9"/>
        <v>0</v>
      </c>
    </row>
    <row r="73" spans="1:16" ht="15" x14ac:dyDescent="0.25">
      <c r="A73">
        <v>100</v>
      </c>
      <c r="B73">
        <f t="shared" si="7"/>
        <v>100000</v>
      </c>
      <c r="C73">
        <f>C20</f>
        <v>1</v>
      </c>
      <c r="D73">
        <f t="shared" si="9"/>
        <v>0.17380000000000001</v>
      </c>
      <c r="E73">
        <f t="shared" si="9"/>
        <v>0</v>
      </c>
      <c r="F73">
        <f t="shared" si="9"/>
        <v>0</v>
      </c>
      <c r="G73">
        <f t="shared" si="9"/>
        <v>0</v>
      </c>
      <c r="H73">
        <f t="shared" ref="H73:H105" si="10">B73+100*1000</f>
        <v>200000</v>
      </c>
      <c r="I73">
        <f>I20</f>
        <v>0</v>
      </c>
      <c r="J73">
        <f t="shared" ref="J73:P73" si="11">J20</f>
        <v>0</v>
      </c>
      <c r="K73">
        <f t="shared" si="11"/>
        <v>0</v>
      </c>
      <c r="L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</row>
    <row r="74" spans="1:16" ht="15" x14ac:dyDescent="0.25">
      <c r="A74">
        <f t="shared" ref="A74:A91" si="12">A73+200</f>
        <v>300</v>
      </c>
      <c r="B74">
        <f t="shared" si="7"/>
        <v>300000</v>
      </c>
      <c r="C74">
        <f>IF(C21&gt;=C20,C21,C20)</f>
        <v>1</v>
      </c>
      <c r="D74">
        <f>IF(D21&gt;=D20,D21,D20)</f>
        <v>0.99950000000000006</v>
      </c>
      <c r="E74">
        <f>IF(E21&gt;=E20,E21,E20)</f>
        <v>0</v>
      </c>
      <c r="F74">
        <f>IF(F21&gt;=F20,F21,F20)</f>
        <v>0</v>
      </c>
      <c r="G74">
        <f>IF(G21&gt;=G20,G21,G20)</f>
        <v>0</v>
      </c>
      <c r="H74">
        <f t="shared" si="10"/>
        <v>400000</v>
      </c>
      <c r="I74">
        <f>IF(I21&gt;=I20,I21,I20)</f>
        <v>0</v>
      </c>
      <c r="J74">
        <f>IF(J21&gt;=J20,J21,J20)</f>
        <v>0</v>
      </c>
      <c r="K74">
        <f>IF(K21&gt;=K20,K21,K20)</f>
        <v>0</v>
      </c>
      <c r="L74">
        <f>IF(L21&gt;=L20,L21,L20)</f>
        <v>0</v>
      </c>
      <c r="N74">
        <f>IF(N21&gt;=N20,N21,N20)</f>
        <v>0</v>
      </c>
      <c r="O74">
        <f>IF(O21&gt;=O20,O21,O20)</f>
        <v>2E-3</v>
      </c>
      <c r="P74">
        <f>IF(P21&gt;=P20,P21,P20)</f>
        <v>2.2500000000000003E-3</v>
      </c>
    </row>
    <row r="75" spans="1:16" ht="15" x14ac:dyDescent="0.25">
      <c r="A75">
        <f t="shared" si="12"/>
        <v>500</v>
      </c>
      <c r="B75">
        <f t="shared" si="7"/>
        <v>500000</v>
      </c>
      <c r="C75">
        <f>IF(C22&gt;=C74,C22,C74)</f>
        <v>1</v>
      </c>
      <c r="D75">
        <f>IF(D22&gt;=D74,D22,D74)</f>
        <v>0.99970000000000003</v>
      </c>
      <c r="E75">
        <f>IF(E22&gt;=E74,E22,E74)</f>
        <v>0</v>
      </c>
      <c r="F75">
        <f>IF(F22&gt;=F74,F22,F74)</f>
        <v>0</v>
      </c>
      <c r="G75">
        <f>IF(G22&gt;=G74,G22,G74)</f>
        <v>0</v>
      </c>
      <c r="H75">
        <f t="shared" si="10"/>
        <v>600000</v>
      </c>
      <c r="I75">
        <f>IF(I22&gt;=I74,I22,I74)</f>
        <v>0.12</v>
      </c>
      <c r="J75">
        <f>IF(J22&gt;=J74,J22,J74)</f>
        <v>0</v>
      </c>
      <c r="K75">
        <f t="shared" ref="K75:L75" si="13">IF(K22&gt;=K21,K22,K21)</f>
        <v>0</v>
      </c>
      <c r="L75">
        <f t="shared" si="13"/>
        <v>0</v>
      </c>
      <c r="N75">
        <f t="shared" ref="N75:P75" si="14">IF(N22&gt;=N21,N22,N21)</f>
        <v>0</v>
      </c>
      <c r="O75">
        <f t="shared" si="14"/>
        <v>2E-3</v>
      </c>
      <c r="P75">
        <f t="shared" si="14"/>
        <v>2.2500000000000003E-3</v>
      </c>
    </row>
    <row r="76" spans="1:16" ht="15" x14ac:dyDescent="0.25">
      <c r="A76">
        <f t="shared" si="12"/>
        <v>700</v>
      </c>
      <c r="B76">
        <f t="shared" si="7"/>
        <v>700000</v>
      </c>
      <c r="C76">
        <f t="shared" ref="C76:G117" si="15">IF(C23&gt;=C75,C23,C75)</f>
        <v>1</v>
      </c>
      <c r="D76">
        <f t="shared" si="15"/>
        <v>1</v>
      </c>
      <c r="E76">
        <f t="shared" si="15"/>
        <v>0</v>
      </c>
      <c r="F76">
        <f t="shared" si="15"/>
        <v>0</v>
      </c>
      <c r="G76">
        <f t="shared" si="15"/>
        <v>0</v>
      </c>
      <c r="H76">
        <f t="shared" si="10"/>
        <v>800000</v>
      </c>
      <c r="I76">
        <f t="shared" ref="I76:I117" si="16">IF(I23&gt;=I75,I23,I75)</f>
        <v>0.193</v>
      </c>
      <c r="J76">
        <f t="shared" ref="J76:P117" si="17">IF(J23&gt;=J75,J23,J75)</f>
        <v>0</v>
      </c>
      <c r="K76">
        <f t="shared" si="17"/>
        <v>0</v>
      </c>
      <c r="L76">
        <f t="shared" si="17"/>
        <v>0</v>
      </c>
      <c r="N76">
        <f t="shared" si="17"/>
        <v>0</v>
      </c>
      <c r="O76">
        <f t="shared" si="17"/>
        <v>2E-3</v>
      </c>
      <c r="P76">
        <f t="shared" si="17"/>
        <v>2.2500000000000003E-3</v>
      </c>
    </row>
    <row r="77" spans="1:16" ht="15" x14ac:dyDescent="0.25">
      <c r="A77">
        <f t="shared" si="12"/>
        <v>900</v>
      </c>
      <c r="B77">
        <f t="shared" si="7"/>
        <v>900000</v>
      </c>
      <c r="C77">
        <f t="shared" si="15"/>
        <v>1</v>
      </c>
      <c r="D77">
        <f t="shared" si="15"/>
        <v>1</v>
      </c>
      <c r="E77">
        <f t="shared" si="15"/>
        <v>0</v>
      </c>
      <c r="F77">
        <f t="shared" si="15"/>
        <v>0</v>
      </c>
      <c r="G77">
        <f t="shared" si="15"/>
        <v>0</v>
      </c>
      <c r="H77">
        <f t="shared" si="10"/>
        <v>1000000</v>
      </c>
      <c r="I77">
        <f t="shared" si="16"/>
        <v>0.29599999999999999</v>
      </c>
      <c r="J77">
        <f t="shared" si="17"/>
        <v>0</v>
      </c>
      <c r="K77">
        <f t="shared" si="17"/>
        <v>0</v>
      </c>
      <c r="L77">
        <f t="shared" si="17"/>
        <v>0</v>
      </c>
      <c r="N77">
        <f t="shared" si="17"/>
        <v>0</v>
      </c>
      <c r="O77">
        <f t="shared" si="17"/>
        <v>2E-3</v>
      </c>
      <c r="P77">
        <f t="shared" si="17"/>
        <v>2.2500000000000003E-3</v>
      </c>
    </row>
    <row r="78" spans="1:16" ht="15" x14ac:dyDescent="0.25">
      <c r="A78">
        <f t="shared" si="12"/>
        <v>1100</v>
      </c>
      <c r="B78">
        <f t="shared" si="7"/>
        <v>1100000</v>
      </c>
      <c r="C78">
        <f t="shared" si="15"/>
        <v>1</v>
      </c>
      <c r="D78">
        <f t="shared" si="15"/>
        <v>1</v>
      </c>
      <c r="E78">
        <f t="shared" si="15"/>
        <v>3.6999999999999998E-2</v>
      </c>
      <c r="F78">
        <f t="shared" si="15"/>
        <v>7.0000000000000001E-3</v>
      </c>
      <c r="G78">
        <f t="shared" si="15"/>
        <v>1E-3</v>
      </c>
      <c r="H78">
        <f t="shared" si="10"/>
        <v>1200000</v>
      </c>
      <c r="I78">
        <f t="shared" si="16"/>
        <v>0.40400000000000003</v>
      </c>
      <c r="J78">
        <f t="shared" si="17"/>
        <v>0</v>
      </c>
      <c r="K78">
        <f t="shared" si="17"/>
        <v>0</v>
      </c>
      <c r="L78">
        <f t="shared" si="17"/>
        <v>0</v>
      </c>
      <c r="N78">
        <f t="shared" si="17"/>
        <v>5.0000000000000001E-4</v>
      </c>
      <c r="O78">
        <f t="shared" si="17"/>
        <v>2E-3</v>
      </c>
      <c r="P78">
        <f t="shared" si="17"/>
        <v>2.2500000000000003E-3</v>
      </c>
    </row>
    <row r="79" spans="1:16" ht="15" x14ac:dyDescent="0.25">
      <c r="A79">
        <f t="shared" si="12"/>
        <v>1300</v>
      </c>
      <c r="B79">
        <f t="shared" si="7"/>
        <v>1300000</v>
      </c>
      <c r="C79">
        <f t="shared" si="15"/>
        <v>1</v>
      </c>
      <c r="D79">
        <f t="shared" si="15"/>
        <v>1</v>
      </c>
      <c r="E79">
        <f t="shared" si="15"/>
        <v>0.23400000000000001</v>
      </c>
      <c r="F79">
        <f t="shared" si="15"/>
        <v>0.18099999999999999</v>
      </c>
      <c r="G79">
        <f t="shared" si="15"/>
        <v>0.16600000000000001</v>
      </c>
      <c r="H79">
        <f t="shared" si="10"/>
        <v>1400000</v>
      </c>
      <c r="I79">
        <f t="shared" si="16"/>
        <v>0.47699999999999998</v>
      </c>
      <c r="J79">
        <f t="shared" si="17"/>
        <v>5.5E-2</v>
      </c>
      <c r="K79">
        <f t="shared" si="17"/>
        <v>2E-3</v>
      </c>
      <c r="L79">
        <f t="shared" si="17"/>
        <v>1.4E-2</v>
      </c>
      <c r="N79">
        <f t="shared" si="17"/>
        <v>5.0000000000000001E-4</v>
      </c>
      <c r="O79">
        <f t="shared" si="17"/>
        <v>2E-3</v>
      </c>
      <c r="P79">
        <f t="shared" si="17"/>
        <v>2.2500000000000003E-3</v>
      </c>
    </row>
    <row r="80" spans="1:16" ht="15" x14ac:dyDescent="0.25">
      <c r="A80">
        <f t="shared" si="12"/>
        <v>1500</v>
      </c>
      <c r="B80">
        <f t="shared" si="7"/>
        <v>1500000</v>
      </c>
      <c r="C80">
        <f t="shared" si="15"/>
        <v>1</v>
      </c>
      <c r="D80">
        <f t="shared" si="15"/>
        <v>1</v>
      </c>
      <c r="E80">
        <f t="shared" si="15"/>
        <v>0.43099999999999999</v>
      </c>
      <c r="F80">
        <f t="shared" si="15"/>
        <v>0.377</v>
      </c>
      <c r="G80">
        <f t="shared" si="15"/>
        <v>0.33100000000000002</v>
      </c>
      <c r="H80">
        <f t="shared" si="10"/>
        <v>1600000</v>
      </c>
      <c r="I80">
        <f t="shared" si="16"/>
        <v>0.59299999999999997</v>
      </c>
      <c r="J80">
        <f t="shared" si="17"/>
        <v>9.2999999999999999E-2</v>
      </c>
      <c r="K80">
        <f t="shared" si="17"/>
        <v>3.5999999999999997E-2</v>
      </c>
      <c r="L80">
        <f t="shared" si="17"/>
        <v>5.6000000000000001E-2</v>
      </c>
      <c r="N80">
        <f t="shared" si="17"/>
        <v>1.2666666666666665E-2</v>
      </c>
      <c r="O80">
        <f t="shared" si="17"/>
        <v>2.7375E-2</v>
      </c>
      <c r="P80">
        <f t="shared" si="17"/>
        <v>5.3750000000000013E-3</v>
      </c>
    </row>
    <row r="81" spans="1:16" ht="15" x14ac:dyDescent="0.25">
      <c r="A81">
        <f t="shared" si="12"/>
        <v>1700</v>
      </c>
      <c r="B81">
        <f t="shared" si="7"/>
        <v>1700000</v>
      </c>
      <c r="C81">
        <f t="shared" si="15"/>
        <v>1</v>
      </c>
      <c r="D81">
        <f t="shared" si="15"/>
        <v>1</v>
      </c>
      <c r="E81">
        <f t="shared" si="15"/>
        <v>0.43099999999999999</v>
      </c>
      <c r="F81">
        <f t="shared" si="15"/>
        <v>0.4</v>
      </c>
      <c r="G81">
        <f t="shared" si="15"/>
        <v>0.33100000000000002</v>
      </c>
      <c r="H81">
        <f t="shared" si="10"/>
        <v>1800000</v>
      </c>
      <c r="I81">
        <f t="shared" si="16"/>
        <v>0.66800000000000004</v>
      </c>
      <c r="J81">
        <f t="shared" si="17"/>
        <v>0.115</v>
      </c>
      <c r="K81">
        <f t="shared" si="17"/>
        <v>0.112</v>
      </c>
      <c r="L81">
        <f t="shared" si="17"/>
        <v>0.11700000000000001</v>
      </c>
      <c r="N81">
        <f t="shared" si="17"/>
        <v>4.5333333333333337E-2</v>
      </c>
      <c r="O81">
        <f t="shared" si="17"/>
        <v>7.1874999999999994E-2</v>
      </c>
      <c r="P81">
        <f t="shared" si="17"/>
        <v>1.9750000000000004E-2</v>
      </c>
    </row>
    <row r="82" spans="1:16" ht="15" x14ac:dyDescent="0.25">
      <c r="A82">
        <f t="shared" si="12"/>
        <v>1900</v>
      </c>
      <c r="B82">
        <f t="shared" si="7"/>
        <v>1900000</v>
      </c>
      <c r="C82">
        <f t="shared" si="15"/>
        <v>1</v>
      </c>
      <c r="D82">
        <f t="shared" si="15"/>
        <v>1</v>
      </c>
      <c r="E82">
        <f t="shared" si="15"/>
        <v>0.43099999999999999</v>
      </c>
      <c r="F82">
        <f t="shared" si="15"/>
        <v>0.4</v>
      </c>
      <c r="G82">
        <f t="shared" si="15"/>
        <v>0.33100000000000002</v>
      </c>
      <c r="H82">
        <f t="shared" si="10"/>
        <v>2000000</v>
      </c>
      <c r="I82">
        <f t="shared" si="16"/>
        <v>0.79300000000000004</v>
      </c>
      <c r="J82">
        <f t="shared" si="17"/>
        <v>0.184</v>
      </c>
      <c r="K82">
        <f t="shared" si="17"/>
        <v>0.153</v>
      </c>
      <c r="L82">
        <f t="shared" si="17"/>
        <v>0.13500000000000001</v>
      </c>
      <c r="N82">
        <f t="shared" si="17"/>
        <v>4.5333333333333337E-2</v>
      </c>
      <c r="O82">
        <f t="shared" si="17"/>
        <v>7.1874999999999994E-2</v>
      </c>
      <c r="P82">
        <f t="shared" si="17"/>
        <v>1.9750000000000004E-2</v>
      </c>
    </row>
    <row r="83" spans="1:16" ht="15" x14ac:dyDescent="0.25">
      <c r="A83">
        <f t="shared" si="12"/>
        <v>2100</v>
      </c>
      <c r="B83">
        <f t="shared" si="7"/>
        <v>2100000</v>
      </c>
      <c r="C83">
        <f t="shared" si="15"/>
        <v>1</v>
      </c>
      <c r="D83">
        <f t="shared" si="15"/>
        <v>1</v>
      </c>
      <c r="E83">
        <f t="shared" si="15"/>
        <v>0.52</v>
      </c>
      <c r="F83">
        <f t="shared" si="15"/>
        <v>0.47599999999999998</v>
      </c>
      <c r="G83">
        <f t="shared" si="15"/>
        <v>0.42599999999999999</v>
      </c>
      <c r="H83">
        <f t="shared" si="10"/>
        <v>2200000</v>
      </c>
      <c r="I83">
        <f t="shared" si="16"/>
        <v>0.88100000000000001</v>
      </c>
      <c r="J83">
        <f t="shared" si="17"/>
        <v>0.27300000000000002</v>
      </c>
      <c r="K83">
        <f t="shared" si="17"/>
        <v>0.17899999999999999</v>
      </c>
      <c r="L83">
        <f t="shared" si="17"/>
        <v>0.191</v>
      </c>
      <c r="N83">
        <f t="shared" si="17"/>
        <v>4.5333333333333337E-2</v>
      </c>
      <c r="O83">
        <f t="shared" si="17"/>
        <v>7.1874999999999994E-2</v>
      </c>
      <c r="P83">
        <f t="shared" si="17"/>
        <v>1.9750000000000004E-2</v>
      </c>
    </row>
    <row r="84" spans="1:16" ht="15" x14ac:dyDescent="0.25">
      <c r="A84">
        <f t="shared" si="12"/>
        <v>2300</v>
      </c>
      <c r="B84">
        <f t="shared" si="7"/>
        <v>2300000</v>
      </c>
      <c r="C84">
        <f t="shared" si="15"/>
        <v>1</v>
      </c>
      <c r="D84">
        <f t="shared" si="15"/>
        <v>1</v>
      </c>
      <c r="E84">
        <f t="shared" si="15"/>
        <v>0.71</v>
      </c>
      <c r="F84">
        <f t="shared" si="15"/>
        <v>0.66300000000000003</v>
      </c>
      <c r="G84">
        <f t="shared" si="15"/>
        <v>0.42599999999999999</v>
      </c>
      <c r="H84">
        <f t="shared" si="10"/>
        <v>2400000</v>
      </c>
      <c r="I84">
        <f t="shared" si="16"/>
        <v>0.999</v>
      </c>
      <c r="J84">
        <f t="shared" si="17"/>
        <v>0.318</v>
      </c>
      <c r="K84">
        <f t="shared" si="17"/>
        <v>0.246</v>
      </c>
      <c r="L84">
        <f t="shared" si="17"/>
        <v>0.27900000000000003</v>
      </c>
      <c r="N84">
        <f t="shared" si="17"/>
        <v>4.5333333333333337E-2</v>
      </c>
      <c r="O84">
        <f t="shared" si="17"/>
        <v>7.1874999999999994E-2</v>
      </c>
      <c r="P84">
        <f t="shared" si="17"/>
        <v>1.9750000000000004E-2</v>
      </c>
    </row>
    <row r="85" spans="1:16" ht="15" x14ac:dyDescent="0.25">
      <c r="A85">
        <f t="shared" si="12"/>
        <v>2500</v>
      </c>
      <c r="B85">
        <f t="shared" si="7"/>
        <v>2500000</v>
      </c>
      <c r="C85">
        <f t="shared" si="15"/>
        <v>1</v>
      </c>
      <c r="D85">
        <f t="shared" si="15"/>
        <v>1</v>
      </c>
      <c r="E85">
        <f t="shared" si="15"/>
        <v>0.90300000000000002</v>
      </c>
      <c r="F85">
        <f t="shared" si="15"/>
        <v>0.873</v>
      </c>
      <c r="G85">
        <f t="shared" si="15"/>
        <v>0.80900000000000005</v>
      </c>
      <c r="H85">
        <f t="shared" si="10"/>
        <v>2600000</v>
      </c>
      <c r="I85">
        <f t="shared" si="16"/>
        <v>1</v>
      </c>
      <c r="J85">
        <f t="shared" si="17"/>
        <v>0.318</v>
      </c>
      <c r="K85">
        <f t="shared" si="17"/>
        <v>0.311</v>
      </c>
      <c r="L85">
        <f t="shared" si="17"/>
        <v>0.318</v>
      </c>
      <c r="N85">
        <f t="shared" si="17"/>
        <v>4.5499999999999992E-2</v>
      </c>
      <c r="O85">
        <f t="shared" si="17"/>
        <v>7.1874999999999994E-2</v>
      </c>
      <c r="P85">
        <f t="shared" si="17"/>
        <v>5.0625000000000003E-2</v>
      </c>
    </row>
    <row r="86" spans="1:16" ht="15" x14ac:dyDescent="0.25">
      <c r="A86">
        <f t="shared" si="12"/>
        <v>2700</v>
      </c>
      <c r="B86">
        <f t="shared" si="7"/>
        <v>2700000</v>
      </c>
      <c r="C86">
        <f t="shared" si="15"/>
        <v>1</v>
      </c>
      <c r="D86">
        <f t="shared" si="15"/>
        <v>1</v>
      </c>
      <c r="E86">
        <f t="shared" si="15"/>
        <v>0.90300000000000002</v>
      </c>
      <c r="F86">
        <f t="shared" si="15"/>
        <v>0.873</v>
      </c>
      <c r="G86">
        <f t="shared" si="15"/>
        <v>0.80900000000000005</v>
      </c>
      <c r="H86">
        <f t="shared" si="10"/>
        <v>2800000</v>
      </c>
      <c r="I86">
        <f t="shared" si="16"/>
        <v>1</v>
      </c>
      <c r="J86">
        <f t="shared" si="17"/>
        <v>0.318</v>
      </c>
      <c r="K86">
        <f t="shared" si="17"/>
        <v>0.311</v>
      </c>
      <c r="L86">
        <f t="shared" si="17"/>
        <v>0.318</v>
      </c>
      <c r="N86">
        <f t="shared" si="17"/>
        <v>0.17483333333333337</v>
      </c>
      <c r="O86">
        <f t="shared" si="17"/>
        <v>0.15662499999999999</v>
      </c>
      <c r="P86">
        <f t="shared" si="17"/>
        <v>0.15212499999999998</v>
      </c>
    </row>
    <row r="87" spans="1:16" ht="15" x14ac:dyDescent="0.25">
      <c r="A87">
        <f t="shared" si="12"/>
        <v>2900</v>
      </c>
      <c r="B87">
        <f t="shared" si="7"/>
        <v>2900000</v>
      </c>
      <c r="C87">
        <f t="shared" si="15"/>
        <v>1</v>
      </c>
      <c r="D87">
        <f t="shared" si="15"/>
        <v>1</v>
      </c>
      <c r="E87">
        <f t="shared" si="15"/>
        <v>0.90300000000000002</v>
      </c>
      <c r="F87">
        <f t="shared" si="15"/>
        <v>0.873</v>
      </c>
      <c r="G87">
        <f t="shared" si="15"/>
        <v>0.80900000000000005</v>
      </c>
      <c r="H87">
        <f t="shared" si="10"/>
        <v>3000000</v>
      </c>
      <c r="I87">
        <f t="shared" si="16"/>
        <v>1</v>
      </c>
      <c r="J87">
        <f t="shared" si="17"/>
        <v>0.318</v>
      </c>
      <c r="K87">
        <f t="shared" si="17"/>
        <v>0.311</v>
      </c>
      <c r="L87">
        <f t="shared" si="17"/>
        <v>0.318</v>
      </c>
      <c r="N87">
        <f t="shared" si="17"/>
        <v>0.31</v>
      </c>
      <c r="O87">
        <f t="shared" si="17"/>
        <v>0.29200000000000004</v>
      </c>
      <c r="P87">
        <f t="shared" si="17"/>
        <v>0.29162499999999997</v>
      </c>
    </row>
    <row r="88" spans="1:16" ht="15" x14ac:dyDescent="0.25">
      <c r="A88">
        <f t="shared" si="12"/>
        <v>3100</v>
      </c>
      <c r="B88">
        <f t="shared" si="7"/>
        <v>3100000</v>
      </c>
      <c r="C88">
        <f t="shared" si="15"/>
        <v>1</v>
      </c>
      <c r="D88">
        <f t="shared" si="15"/>
        <v>1</v>
      </c>
      <c r="E88">
        <f t="shared" si="15"/>
        <v>0.995</v>
      </c>
      <c r="F88">
        <f t="shared" si="15"/>
        <v>0.94599999999999995</v>
      </c>
      <c r="G88">
        <f t="shared" si="15"/>
        <v>0.89700000000000002</v>
      </c>
      <c r="H88">
        <f t="shared" si="10"/>
        <v>3200000</v>
      </c>
      <c r="I88">
        <f t="shared" si="16"/>
        <v>1</v>
      </c>
      <c r="J88">
        <f t="shared" si="17"/>
        <v>0.33900000000000002</v>
      </c>
      <c r="K88">
        <f t="shared" si="17"/>
        <v>0.311</v>
      </c>
      <c r="L88">
        <f t="shared" si="17"/>
        <v>0.318</v>
      </c>
      <c r="N88">
        <f t="shared" si="17"/>
        <v>0.31</v>
      </c>
      <c r="O88">
        <f t="shared" si="17"/>
        <v>0.29200000000000004</v>
      </c>
      <c r="P88">
        <f t="shared" si="17"/>
        <v>0.29162499999999997</v>
      </c>
    </row>
    <row r="89" spans="1:16" ht="15" x14ac:dyDescent="0.25">
      <c r="A89">
        <f t="shared" si="12"/>
        <v>3300</v>
      </c>
      <c r="B89">
        <f t="shared" si="7"/>
        <v>3300000</v>
      </c>
      <c r="C89">
        <f t="shared" si="15"/>
        <v>1</v>
      </c>
      <c r="D89">
        <f t="shared" si="15"/>
        <v>1</v>
      </c>
      <c r="E89">
        <f t="shared" si="15"/>
        <v>1</v>
      </c>
      <c r="F89">
        <f t="shared" si="15"/>
        <v>1</v>
      </c>
      <c r="G89">
        <f t="shared" si="15"/>
        <v>0.997</v>
      </c>
      <c r="H89">
        <f t="shared" si="10"/>
        <v>3400000</v>
      </c>
      <c r="I89">
        <f t="shared" si="16"/>
        <v>1</v>
      </c>
      <c r="J89">
        <f t="shared" si="17"/>
        <v>0.45600000000000002</v>
      </c>
      <c r="K89">
        <f t="shared" si="17"/>
        <v>0.32600000000000001</v>
      </c>
      <c r="L89">
        <f t="shared" si="17"/>
        <v>0.32500000000000001</v>
      </c>
      <c r="N89">
        <f t="shared" si="17"/>
        <v>0.31</v>
      </c>
      <c r="O89">
        <f t="shared" si="17"/>
        <v>0.29200000000000004</v>
      </c>
      <c r="P89">
        <f t="shared" si="17"/>
        <v>0.29162499999999997</v>
      </c>
    </row>
    <row r="90" spans="1:16" ht="15" x14ac:dyDescent="0.25">
      <c r="A90">
        <f t="shared" si="12"/>
        <v>3500</v>
      </c>
      <c r="B90">
        <f t="shared" si="7"/>
        <v>3500000</v>
      </c>
      <c r="C90">
        <f t="shared" si="15"/>
        <v>1</v>
      </c>
      <c r="D90">
        <f t="shared" si="15"/>
        <v>1</v>
      </c>
      <c r="E90">
        <f t="shared" si="15"/>
        <v>1</v>
      </c>
      <c r="F90">
        <f t="shared" si="15"/>
        <v>1</v>
      </c>
      <c r="G90">
        <f t="shared" si="15"/>
        <v>0.999</v>
      </c>
      <c r="H90">
        <f t="shared" si="10"/>
        <v>3600000</v>
      </c>
      <c r="I90">
        <f t="shared" si="16"/>
        <v>1</v>
      </c>
      <c r="J90">
        <f t="shared" si="17"/>
        <v>0.50900000000000001</v>
      </c>
      <c r="K90">
        <f t="shared" si="17"/>
        <v>0.45900000000000002</v>
      </c>
      <c r="L90">
        <f t="shared" si="17"/>
        <v>0.45600000000000002</v>
      </c>
      <c r="N90">
        <f t="shared" si="17"/>
        <v>0.47300000000000003</v>
      </c>
      <c r="O90">
        <f t="shared" si="17"/>
        <v>0.46137500000000004</v>
      </c>
      <c r="P90">
        <f t="shared" si="17"/>
        <v>0.47087499999999999</v>
      </c>
    </row>
    <row r="91" spans="1:16" ht="15" x14ac:dyDescent="0.25">
      <c r="A91">
        <f t="shared" si="12"/>
        <v>3700</v>
      </c>
      <c r="B91">
        <f t="shared" si="7"/>
        <v>3700000</v>
      </c>
      <c r="C91">
        <f t="shared" si="15"/>
        <v>1</v>
      </c>
      <c r="D91">
        <f t="shared" si="15"/>
        <v>1</v>
      </c>
      <c r="E91">
        <f t="shared" si="15"/>
        <v>1</v>
      </c>
      <c r="F91">
        <f t="shared" si="15"/>
        <v>1</v>
      </c>
      <c r="G91">
        <f t="shared" si="15"/>
        <v>0.999</v>
      </c>
      <c r="H91">
        <f t="shared" si="10"/>
        <v>3800000</v>
      </c>
      <c r="I91">
        <f t="shared" si="16"/>
        <v>1</v>
      </c>
      <c r="J91">
        <f t="shared" si="17"/>
        <v>0.61799999999999999</v>
      </c>
      <c r="K91">
        <f t="shared" si="17"/>
        <v>0.51800000000000002</v>
      </c>
      <c r="L91">
        <f t="shared" si="17"/>
        <v>0.52800000000000002</v>
      </c>
      <c r="N91">
        <f t="shared" si="17"/>
        <v>0.66333333333333333</v>
      </c>
      <c r="O91">
        <f t="shared" si="17"/>
        <v>0.66337499999999994</v>
      </c>
      <c r="P91">
        <f t="shared" si="17"/>
        <v>0.66675000000000018</v>
      </c>
    </row>
    <row r="92" spans="1:16" ht="15" x14ac:dyDescent="0.25">
      <c r="A92">
        <v>3900</v>
      </c>
      <c r="B92">
        <f t="shared" si="7"/>
        <v>3900000</v>
      </c>
      <c r="C92">
        <f t="shared" si="15"/>
        <v>1</v>
      </c>
      <c r="D92">
        <f t="shared" si="15"/>
        <v>1</v>
      </c>
      <c r="E92">
        <f t="shared" si="15"/>
        <v>1</v>
      </c>
      <c r="F92">
        <f t="shared" si="15"/>
        <v>1</v>
      </c>
      <c r="G92">
        <f t="shared" si="15"/>
        <v>1</v>
      </c>
      <c r="H92">
        <f t="shared" si="10"/>
        <v>4000000</v>
      </c>
      <c r="I92">
        <f t="shared" si="16"/>
        <v>1</v>
      </c>
      <c r="J92">
        <f t="shared" si="17"/>
        <v>0.71399999999999997</v>
      </c>
      <c r="K92">
        <f t="shared" si="17"/>
        <v>0.64100000000000001</v>
      </c>
      <c r="L92">
        <f t="shared" si="17"/>
        <v>0.63500000000000001</v>
      </c>
      <c r="N92">
        <f t="shared" si="17"/>
        <v>0.70133333333333325</v>
      </c>
      <c r="O92">
        <f t="shared" si="17"/>
        <v>0.69225000000000003</v>
      </c>
      <c r="P92">
        <f t="shared" si="17"/>
        <v>0.70287499999999992</v>
      </c>
    </row>
    <row r="93" spans="1:16" ht="15" x14ac:dyDescent="0.25">
      <c r="A93">
        <v>4100</v>
      </c>
      <c r="B93">
        <f t="shared" si="7"/>
        <v>4100000</v>
      </c>
      <c r="C93">
        <f t="shared" si="15"/>
        <v>1</v>
      </c>
      <c r="D93">
        <f t="shared" si="15"/>
        <v>1</v>
      </c>
      <c r="E93">
        <f t="shared" si="15"/>
        <v>1</v>
      </c>
      <c r="F93">
        <f t="shared" si="15"/>
        <v>1</v>
      </c>
      <c r="G93">
        <f t="shared" si="15"/>
        <v>1</v>
      </c>
      <c r="H93">
        <f t="shared" si="10"/>
        <v>4200000</v>
      </c>
      <c r="I93">
        <f t="shared" si="16"/>
        <v>1</v>
      </c>
      <c r="J93">
        <f t="shared" si="17"/>
        <v>0.79200000000000004</v>
      </c>
      <c r="K93">
        <f t="shared" si="17"/>
        <v>0.73399999999999999</v>
      </c>
      <c r="L93">
        <f t="shared" si="17"/>
        <v>0.72899999999999998</v>
      </c>
      <c r="N93">
        <f t="shared" si="17"/>
        <v>0.70133333333333325</v>
      </c>
      <c r="O93">
        <f t="shared" si="17"/>
        <v>0.69225000000000003</v>
      </c>
      <c r="P93">
        <f t="shared" si="17"/>
        <v>0.70287499999999992</v>
      </c>
    </row>
    <row r="94" spans="1:16" ht="15" x14ac:dyDescent="0.25">
      <c r="A94">
        <f t="shared" ref="A94:A105" si="18">A93+200</f>
        <v>4300</v>
      </c>
      <c r="B94">
        <f t="shared" si="7"/>
        <v>4300000</v>
      </c>
      <c r="C94">
        <f t="shared" si="15"/>
        <v>1</v>
      </c>
      <c r="D94">
        <f t="shared" si="15"/>
        <v>1</v>
      </c>
      <c r="E94">
        <f t="shared" si="15"/>
        <v>1</v>
      </c>
      <c r="F94">
        <f t="shared" si="15"/>
        <v>1</v>
      </c>
      <c r="G94">
        <f t="shared" si="15"/>
        <v>1</v>
      </c>
      <c r="H94">
        <f t="shared" si="10"/>
        <v>4400000</v>
      </c>
      <c r="I94">
        <f t="shared" si="16"/>
        <v>1</v>
      </c>
      <c r="J94">
        <f t="shared" si="17"/>
        <v>0.79200000000000004</v>
      </c>
      <c r="K94">
        <f t="shared" si="17"/>
        <v>0.79900000000000004</v>
      </c>
      <c r="L94">
        <f t="shared" si="17"/>
        <v>0.78</v>
      </c>
      <c r="N94">
        <f t="shared" si="17"/>
        <v>0.72583333333333344</v>
      </c>
      <c r="O94">
        <f t="shared" si="17"/>
        <v>0.7183750000000001</v>
      </c>
      <c r="P94">
        <f t="shared" si="17"/>
        <v>0.72725000000000006</v>
      </c>
    </row>
    <row r="95" spans="1:16" ht="15" x14ac:dyDescent="0.25">
      <c r="A95">
        <f t="shared" si="18"/>
        <v>4500</v>
      </c>
      <c r="B95">
        <f t="shared" si="7"/>
        <v>4500000</v>
      </c>
      <c r="C95">
        <f t="shared" si="15"/>
        <v>1</v>
      </c>
      <c r="D95">
        <f t="shared" si="15"/>
        <v>1</v>
      </c>
      <c r="E95">
        <f t="shared" si="15"/>
        <v>1</v>
      </c>
      <c r="F95">
        <f t="shared" si="15"/>
        <v>1</v>
      </c>
      <c r="G95">
        <f t="shared" si="15"/>
        <v>1</v>
      </c>
      <c r="H95">
        <f t="shared" si="10"/>
        <v>4600000</v>
      </c>
      <c r="I95">
        <f t="shared" si="16"/>
        <v>1</v>
      </c>
      <c r="J95">
        <f t="shared" si="17"/>
        <v>0.89900000000000002</v>
      </c>
      <c r="K95">
        <f t="shared" si="17"/>
        <v>0.90600000000000003</v>
      </c>
      <c r="L95">
        <f t="shared" si="17"/>
        <v>0.89700000000000002</v>
      </c>
      <c r="N95">
        <f t="shared" si="17"/>
        <v>0.88716666666666677</v>
      </c>
      <c r="O95">
        <f t="shared" si="17"/>
        <v>0.88849999999999985</v>
      </c>
      <c r="P95">
        <f t="shared" si="17"/>
        <v>0.8902500000000001</v>
      </c>
    </row>
    <row r="96" spans="1:16" ht="15" x14ac:dyDescent="0.25">
      <c r="A96">
        <f t="shared" si="18"/>
        <v>4700</v>
      </c>
      <c r="B96">
        <f t="shared" si="7"/>
        <v>4700000</v>
      </c>
      <c r="C96">
        <f t="shared" si="15"/>
        <v>1</v>
      </c>
      <c r="D96">
        <f t="shared" si="15"/>
        <v>1</v>
      </c>
      <c r="E96">
        <f t="shared" si="15"/>
        <v>1</v>
      </c>
      <c r="F96">
        <f t="shared" si="15"/>
        <v>1</v>
      </c>
      <c r="G96">
        <f t="shared" si="15"/>
        <v>1</v>
      </c>
      <c r="H96">
        <f t="shared" si="10"/>
        <v>4800000</v>
      </c>
      <c r="I96">
        <f t="shared" si="16"/>
        <v>1</v>
      </c>
      <c r="J96">
        <f t="shared" si="17"/>
        <v>0.94699999999999995</v>
      </c>
      <c r="K96">
        <f t="shared" si="17"/>
        <v>0.94499999999999995</v>
      </c>
      <c r="L96">
        <f t="shared" si="17"/>
        <v>0.95299999999999996</v>
      </c>
      <c r="N96">
        <f t="shared" si="17"/>
        <v>0.98433333333333339</v>
      </c>
      <c r="O96">
        <f t="shared" si="17"/>
        <v>0.97924999999999995</v>
      </c>
      <c r="P96">
        <f t="shared" si="17"/>
        <v>0.9850000000000001</v>
      </c>
    </row>
    <row r="97" spans="1:16" ht="15" x14ac:dyDescent="0.25">
      <c r="A97">
        <f t="shared" si="18"/>
        <v>4900</v>
      </c>
      <c r="B97">
        <f t="shared" si="7"/>
        <v>4900000</v>
      </c>
      <c r="C97">
        <f t="shared" si="15"/>
        <v>1</v>
      </c>
      <c r="D97">
        <f t="shared" si="15"/>
        <v>1</v>
      </c>
      <c r="E97">
        <f t="shared" si="15"/>
        <v>1</v>
      </c>
      <c r="F97">
        <f t="shared" si="15"/>
        <v>1</v>
      </c>
      <c r="G97">
        <f t="shared" si="15"/>
        <v>1</v>
      </c>
      <c r="H97">
        <f t="shared" si="10"/>
        <v>5000000</v>
      </c>
      <c r="I97">
        <f t="shared" si="16"/>
        <v>1</v>
      </c>
      <c r="J97">
        <f t="shared" si="17"/>
        <v>0.996</v>
      </c>
      <c r="K97">
        <f t="shared" si="17"/>
        <v>0.997</v>
      </c>
      <c r="L97">
        <f t="shared" si="17"/>
        <v>0.99399999999999999</v>
      </c>
      <c r="N97">
        <f t="shared" si="17"/>
        <v>0.98433333333333339</v>
      </c>
      <c r="O97">
        <f t="shared" si="17"/>
        <v>0.97924999999999995</v>
      </c>
      <c r="P97">
        <f t="shared" si="17"/>
        <v>0.9850000000000001</v>
      </c>
    </row>
    <row r="98" spans="1:16" ht="15" x14ac:dyDescent="0.25">
      <c r="A98">
        <f t="shared" si="18"/>
        <v>5100</v>
      </c>
      <c r="B98">
        <f t="shared" si="7"/>
        <v>5100000</v>
      </c>
      <c r="C98">
        <f t="shared" si="15"/>
        <v>1</v>
      </c>
      <c r="D98">
        <f t="shared" si="15"/>
        <v>1</v>
      </c>
      <c r="E98">
        <f t="shared" si="15"/>
        <v>1</v>
      </c>
      <c r="F98">
        <f t="shared" si="15"/>
        <v>1</v>
      </c>
      <c r="G98">
        <f t="shared" si="15"/>
        <v>1</v>
      </c>
      <c r="H98">
        <f t="shared" si="10"/>
        <v>5200000</v>
      </c>
      <c r="I98">
        <f t="shared" si="16"/>
        <v>1</v>
      </c>
      <c r="J98">
        <f t="shared" si="17"/>
        <v>0.996</v>
      </c>
      <c r="K98">
        <f t="shared" si="17"/>
        <v>0.997</v>
      </c>
      <c r="L98">
        <f t="shared" si="17"/>
        <v>0.996</v>
      </c>
      <c r="N98">
        <f t="shared" si="17"/>
        <v>0.98433333333333339</v>
      </c>
      <c r="O98">
        <f t="shared" si="17"/>
        <v>0.97924999999999995</v>
      </c>
      <c r="P98">
        <f t="shared" si="17"/>
        <v>0.9850000000000001</v>
      </c>
    </row>
    <row r="99" spans="1:16" ht="15" x14ac:dyDescent="0.25">
      <c r="A99">
        <f t="shared" si="18"/>
        <v>5300</v>
      </c>
      <c r="B99">
        <f t="shared" si="7"/>
        <v>5300000</v>
      </c>
      <c r="C99">
        <f t="shared" si="15"/>
        <v>1</v>
      </c>
      <c r="D99">
        <f t="shared" si="15"/>
        <v>1</v>
      </c>
      <c r="E99">
        <f t="shared" si="15"/>
        <v>1</v>
      </c>
      <c r="F99">
        <f t="shared" si="15"/>
        <v>1</v>
      </c>
      <c r="G99">
        <f t="shared" si="15"/>
        <v>1</v>
      </c>
      <c r="H99">
        <f t="shared" si="10"/>
        <v>5400000</v>
      </c>
      <c r="I99">
        <f t="shared" si="16"/>
        <v>1</v>
      </c>
      <c r="J99">
        <f t="shared" si="17"/>
        <v>0.998</v>
      </c>
      <c r="K99">
        <f t="shared" si="17"/>
        <v>0.999</v>
      </c>
      <c r="L99">
        <f t="shared" si="17"/>
        <v>0.996</v>
      </c>
      <c r="N99">
        <f t="shared" si="17"/>
        <v>0.99633333333333329</v>
      </c>
      <c r="O99">
        <f t="shared" si="17"/>
        <v>0.99487500000000018</v>
      </c>
      <c r="P99">
        <f t="shared" si="17"/>
        <v>0.99574999999999991</v>
      </c>
    </row>
    <row r="100" spans="1:16" ht="15" x14ac:dyDescent="0.25">
      <c r="A100">
        <f t="shared" si="18"/>
        <v>5500</v>
      </c>
      <c r="B100">
        <f t="shared" si="7"/>
        <v>5500000</v>
      </c>
      <c r="C100">
        <f t="shared" si="15"/>
        <v>1</v>
      </c>
      <c r="D100">
        <f t="shared" si="15"/>
        <v>1</v>
      </c>
      <c r="E100">
        <f t="shared" si="15"/>
        <v>1</v>
      </c>
      <c r="F100">
        <f t="shared" si="15"/>
        <v>1</v>
      </c>
      <c r="G100">
        <f t="shared" si="15"/>
        <v>1</v>
      </c>
      <c r="H100">
        <f t="shared" si="10"/>
        <v>5600000</v>
      </c>
      <c r="I100">
        <f t="shared" si="16"/>
        <v>1</v>
      </c>
      <c r="J100">
        <f t="shared" si="17"/>
        <v>0.998</v>
      </c>
      <c r="K100">
        <f t="shared" si="17"/>
        <v>1</v>
      </c>
      <c r="L100">
        <f t="shared" si="17"/>
        <v>1</v>
      </c>
      <c r="N100">
        <f t="shared" si="17"/>
        <v>0.99983333333333346</v>
      </c>
      <c r="O100">
        <f t="shared" si="17"/>
        <v>0.99987499999999996</v>
      </c>
      <c r="P100">
        <f t="shared" si="17"/>
        <v>0.99874999999999992</v>
      </c>
    </row>
    <row r="101" spans="1:16" ht="15" x14ac:dyDescent="0.25">
      <c r="A101">
        <f t="shared" si="18"/>
        <v>5700</v>
      </c>
      <c r="B101">
        <f t="shared" si="7"/>
        <v>5700000</v>
      </c>
      <c r="C101">
        <f t="shared" si="15"/>
        <v>1</v>
      </c>
      <c r="D101">
        <f t="shared" si="15"/>
        <v>1</v>
      </c>
      <c r="E101">
        <f t="shared" si="15"/>
        <v>1</v>
      </c>
      <c r="F101">
        <f t="shared" si="15"/>
        <v>1</v>
      </c>
      <c r="G101">
        <f t="shared" si="15"/>
        <v>1</v>
      </c>
      <c r="H101">
        <f t="shared" si="10"/>
        <v>5800000</v>
      </c>
      <c r="I101">
        <f t="shared" si="16"/>
        <v>1</v>
      </c>
      <c r="J101">
        <f t="shared" si="17"/>
        <v>1</v>
      </c>
      <c r="K101">
        <f t="shared" si="17"/>
        <v>1</v>
      </c>
      <c r="L101">
        <f t="shared" si="17"/>
        <v>1</v>
      </c>
      <c r="N101">
        <f t="shared" si="17"/>
        <v>1</v>
      </c>
      <c r="O101">
        <f t="shared" si="17"/>
        <v>0.99987499999999996</v>
      </c>
      <c r="P101">
        <f t="shared" si="17"/>
        <v>0.99975000000000003</v>
      </c>
    </row>
    <row r="102" spans="1:16" ht="15" x14ac:dyDescent="0.25">
      <c r="A102">
        <f t="shared" si="18"/>
        <v>5900</v>
      </c>
      <c r="B102">
        <f t="shared" si="7"/>
        <v>5900000</v>
      </c>
      <c r="C102">
        <f t="shared" si="15"/>
        <v>1</v>
      </c>
      <c r="D102">
        <f t="shared" si="15"/>
        <v>1</v>
      </c>
      <c r="E102">
        <f t="shared" si="15"/>
        <v>1</v>
      </c>
      <c r="F102">
        <f t="shared" si="15"/>
        <v>1</v>
      </c>
      <c r="G102">
        <f t="shared" si="15"/>
        <v>1</v>
      </c>
      <c r="H102">
        <f t="shared" si="10"/>
        <v>6000000</v>
      </c>
      <c r="I102">
        <f t="shared" si="16"/>
        <v>1</v>
      </c>
      <c r="J102">
        <f t="shared" si="17"/>
        <v>1</v>
      </c>
      <c r="K102">
        <f t="shared" si="17"/>
        <v>1</v>
      </c>
      <c r="L102">
        <f t="shared" si="17"/>
        <v>1</v>
      </c>
      <c r="N102">
        <f t="shared" si="17"/>
        <v>1</v>
      </c>
      <c r="O102">
        <f t="shared" si="17"/>
        <v>0.99987499999999996</v>
      </c>
      <c r="P102">
        <f t="shared" si="17"/>
        <v>0.99975000000000003</v>
      </c>
    </row>
    <row r="103" spans="1:16" ht="15" x14ac:dyDescent="0.25">
      <c r="A103">
        <f t="shared" si="18"/>
        <v>6100</v>
      </c>
      <c r="B103">
        <f t="shared" si="7"/>
        <v>6100000</v>
      </c>
      <c r="C103">
        <f t="shared" si="15"/>
        <v>1</v>
      </c>
      <c r="D103">
        <f t="shared" si="15"/>
        <v>1</v>
      </c>
      <c r="E103">
        <f t="shared" si="15"/>
        <v>1</v>
      </c>
      <c r="F103">
        <f t="shared" si="15"/>
        <v>1</v>
      </c>
      <c r="G103">
        <f t="shared" si="15"/>
        <v>1</v>
      </c>
      <c r="H103">
        <f t="shared" si="10"/>
        <v>6200000</v>
      </c>
      <c r="I103">
        <f t="shared" si="16"/>
        <v>1</v>
      </c>
      <c r="J103">
        <f t="shared" si="17"/>
        <v>1</v>
      </c>
      <c r="K103">
        <f t="shared" si="17"/>
        <v>1</v>
      </c>
      <c r="L103">
        <f t="shared" si="17"/>
        <v>1</v>
      </c>
      <c r="N103">
        <f t="shared" si="17"/>
        <v>1</v>
      </c>
      <c r="O103">
        <f t="shared" si="17"/>
        <v>0.99987499999999996</v>
      </c>
      <c r="P103">
        <f t="shared" si="17"/>
        <v>0.99975000000000003</v>
      </c>
    </row>
    <row r="104" spans="1:16" ht="15" x14ac:dyDescent="0.25">
      <c r="A104">
        <f t="shared" si="18"/>
        <v>6300</v>
      </c>
      <c r="B104">
        <f t="shared" si="7"/>
        <v>6300000</v>
      </c>
      <c r="C104">
        <f t="shared" si="15"/>
        <v>1</v>
      </c>
      <c r="D104">
        <f t="shared" si="15"/>
        <v>1</v>
      </c>
      <c r="E104">
        <f t="shared" si="15"/>
        <v>1</v>
      </c>
      <c r="F104">
        <f t="shared" si="15"/>
        <v>1</v>
      </c>
      <c r="G104">
        <f t="shared" si="15"/>
        <v>1</v>
      </c>
      <c r="H104">
        <f t="shared" si="10"/>
        <v>6400000</v>
      </c>
      <c r="I104">
        <f t="shared" si="16"/>
        <v>1</v>
      </c>
      <c r="J104">
        <f t="shared" si="17"/>
        <v>1</v>
      </c>
      <c r="K104">
        <f t="shared" si="17"/>
        <v>1</v>
      </c>
      <c r="L104">
        <f t="shared" si="17"/>
        <v>1</v>
      </c>
      <c r="N104">
        <f t="shared" si="17"/>
        <v>1</v>
      </c>
      <c r="O104">
        <f t="shared" si="17"/>
        <v>0.99987499999999996</v>
      </c>
      <c r="P104">
        <f t="shared" si="17"/>
        <v>0.99975000000000003</v>
      </c>
    </row>
    <row r="105" spans="1:16" ht="15" x14ac:dyDescent="0.25">
      <c r="A105">
        <f t="shared" si="18"/>
        <v>6500</v>
      </c>
      <c r="B105">
        <f t="shared" ref="B105:B117" si="19">A105*1000</f>
        <v>6500000</v>
      </c>
      <c r="C105">
        <f t="shared" si="15"/>
        <v>1</v>
      </c>
      <c r="D105">
        <f t="shared" si="15"/>
        <v>1</v>
      </c>
      <c r="E105">
        <f t="shared" si="15"/>
        <v>1</v>
      </c>
      <c r="F105">
        <f t="shared" si="15"/>
        <v>1</v>
      </c>
      <c r="G105">
        <f t="shared" si="15"/>
        <v>1</v>
      </c>
      <c r="H105">
        <f t="shared" si="10"/>
        <v>6600000</v>
      </c>
      <c r="I105">
        <f t="shared" si="16"/>
        <v>1</v>
      </c>
      <c r="J105">
        <f t="shared" si="17"/>
        <v>1</v>
      </c>
      <c r="K105">
        <f t="shared" si="17"/>
        <v>1</v>
      </c>
      <c r="L105">
        <f t="shared" si="17"/>
        <v>1</v>
      </c>
      <c r="N105">
        <f t="shared" si="17"/>
        <v>1</v>
      </c>
      <c r="O105">
        <f t="shared" si="17"/>
        <v>0.99987500000000007</v>
      </c>
      <c r="P105">
        <f t="shared" si="17"/>
        <v>0.99987499999999996</v>
      </c>
    </row>
    <row r="106" spans="1:16" ht="15" x14ac:dyDescent="0.25">
      <c r="A106">
        <f t="shared" ref="A106:A117" si="20">A105+200</f>
        <v>6700</v>
      </c>
      <c r="B106">
        <f t="shared" si="19"/>
        <v>6700000</v>
      </c>
      <c r="C106">
        <f t="shared" si="15"/>
        <v>1</v>
      </c>
      <c r="D106">
        <f t="shared" si="15"/>
        <v>1</v>
      </c>
      <c r="E106">
        <f t="shared" si="15"/>
        <v>1</v>
      </c>
      <c r="F106">
        <f t="shared" si="15"/>
        <v>1</v>
      </c>
      <c r="G106">
        <f t="shared" si="15"/>
        <v>1</v>
      </c>
      <c r="H106">
        <f t="shared" ref="H106:H117" si="21">B106+100*1000</f>
        <v>6800000</v>
      </c>
      <c r="I106">
        <f t="shared" si="16"/>
        <v>1</v>
      </c>
      <c r="J106">
        <f t="shared" si="17"/>
        <v>1</v>
      </c>
      <c r="K106">
        <f t="shared" si="17"/>
        <v>1</v>
      </c>
      <c r="L106">
        <f t="shared" si="17"/>
        <v>1</v>
      </c>
      <c r="N106">
        <f t="shared" si="17"/>
        <v>1</v>
      </c>
      <c r="O106">
        <f t="shared" si="17"/>
        <v>0.99987500000000007</v>
      </c>
      <c r="P106">
        <f t="shared" si="17"/>
        <v>0.99987499999999996</v>
      </c>
    </row>
    <row r="107" spans="1:16" ht="15" x14ac:dyDescent="0.25">
      <c r="A107">
        <f t="shared" si="20"/>
        <v>6900</v>
      </c>
      <c r="B107">
        <f t="shared" si="19"/>
        <v>6900000</v>
      </c>
      <c r="C107">
        <f t="shared" si="15"/>
        <v>1</v>
      </c>
      <c r="D107">
        <f t="shared" si="15"/>
        <v>1</v>
      </c>
      <c r="E107">
        <f t="shared" si="15"/>
        <v>1</v>
      </c>
      <c r="F107">
        <f t="shared" si="15"/>
        <v>1</v>
      </c>
      <c r="G107">
        <f t="shared" si="15"/>
        <v>1</v>
      </c>
      <c r="H107">
        <f t="shared" si="21"/>
        <v>7000000</v>
      </c>
      <c r="I107">
        <f t="shared" si="16"/>
        <v>1</v>
      </c>
      <c r="J107">
        <f t="shared" si="17"/>
        <v>1</v>
      </c>
      <c r="K107">
        <f t="shared" si="17"/>
        <v>1</v>
      </c>
      <c r="L107">
        <f t="shared" si="17"/>
        <v>1</v>
      </c>
      <c r="N107">
        <f t="shared" si="17"/>
        <v>1</v>
      </c>
      <c r="O107">
        <f t="shared" si="17"/>
        <v>0.99987500000000007</v>
      </c>
      <c r="P107">
        <f t="shared" si="17"/>
        <v>0.99987499999999996</v>
      </c>
    </row>
    <row r="108" spans="1:16" ht="15" x14ac:dyDescent="0.25">
      <c r="A108">
        <f t="shared" si="20"/>
        <v>7100</v>
      </c>
      <c r="B108">
        <f t="shared" si="19"/>
        <v>7100000</v>
      </c>
      <c r="C108">
        <f t="shared" si="15"/>
        <v>1</v>
      </c>
      <c r="D108">
        <f t="shared" si="15"/>
        <v>1</v>
      </c>
      <c r="E108">
        <f t="shared" si="15"/>
        <v>1</v>
      </c>
      <c r="F108">
        <f t="shared" si="15"/>
        <v>1</v>
      </c>
      <c r="G108">
        <f t="shared" si="15"/>
        <v>1</v>
      </c>
      <c r="H108">
        <f t="shared" si="21"/>
        <v>7200000</v>
      </c>
      <c r="I108">
        <f t="shared" si="16"/>
        <v>1</v>
      </c>
      <c r="J108">
        <f t="shared" si="17"/>
        <v>1</v>
      </c>
      <c r="K108">
        <f t="shared" si="17"/>
        <v>1</v>
      </c>
      <c r="L108">
        <f t="shared" si="17"/>
        <v>1</v>
      </c>
      <c r="N108">
        <f t="shared" si="17"/>
        <v>1</v>
      </c>
      <c r="O108">
        <f t="shared" si="17"/>
        <v>0.99987500000000007</v>
      </c>
      <c r="P108">
        <f t="shared" si="17"/>
        <v>0.99987499999999996</v>
      </c>
    </row>
    <row r="109" spans="1:16" ht="15" x14ac:dyDescent="0.25">
      <c r="A109">
        <f t="shared" si="20"/>
        <v>7300</v>
      </c>
      <c r="B109">
        <f t="shared" si="19"/>
        <v>7300000</v>
      </c>
      <c r="C109">
        <f t="shared" si="15"/>
        <v>1</v>
      </c>
      <c r="D109">
        <f t="shared" si="15"/>
        <v>1</v>
      </c>
      <c r="E109">
        <f t="shared" si="15"/>
        <v>1</v>
      </c>
      <c r="F109">
        <f t="shared" si="15"/>
        <v>1</v>
      </c>
      <c r="G109">
        <f t="shared" si="15"/>
        <v>1</v>
      </c>
      <c r="H109">
        <f t="shared" si="21"/>
        <v>7400000</v>
      </c>
      <c r="I109">
        <f t="shared" si="16"/>
        <v>1</v>
      </c>
      <c r="J109">
        <f t="shared" si="17"/>
        <v>1</v>
      </c>
      <c r="K109">
        <f t="shared" si="17"/>
        <v>1</v>
      </c>
      <c r="L109">
        <f t="shared" si="17"/>
        <v>1</v>
      </c>
      <c r="N109">
        <f t="shared" si="17"/>
        <v>1</v>
      </c>
      <c r="O109">
        <f t="shared" si="17"/>
        <v>0.99987500000000007</v>
      </c>
      <c r="P109">
        <f t="shared" si="17"/>
        <v>0.99987499999999996</v>
      </c>
    </row>
    <row r="110" spans="1:16" ht="15" x14ac:dyDescent="0.25">
      <c r="A110">
        <f t="shared" si="20"/>
        <v>7500</v>
      </c>
      <c r="B110">
        <f t="shared" si="19"/>
        <v>7500000</v>
      </c>
      <c r="C110">
        <f t="shared" si="15"/>
        <v>1</v>
      </c>
      <c r="D110">
        <f t="shared" si="15"/>
        <v>1</v>
      </c>
      <c r="E110">
        <f t="shared" si="15"/>
        <v>1</v>
      </c>
      <c r="F110">
        <f t="shared" si="15"/>
        <v>1</v>
      </c>
      <c r="G110">
        <f t="shared" si="15"/>
        <v>1</v>
      </c>
      <c r="H110">
        <f t="shared" si="21"/>
        <v>7600000</v>
      </c>
      <c r="I110">
        <f t="shared" si="16"/>
        <v>1</v>
      </c>
      <c r="J110">
        <f t="shared" si="17"/>
        <v>1</v>
      </c>
      <c r="K110">
        <f t="shared" si="17"/>
        <v>1</v>
      </c>
      <c r="L110">
        <f t="shared" si="17"/>
        <v>1</v>
      </c>
      <c r="N110">
        <f t="shared" si="17"/>
        <v>1</v>
      </c>
      <c r="O110">
        <f t="shared" si="17"/>
        <v>0.99987500000000007</v>
      </c>
      <c r="P110">
        <f t="shared" si="17"/>
        <v>0.99987499999999996</v>
      </c>
    </row>
    <row r="111" spans="1:16" ht="15" x14ac:dyDescent="0.25">
      <c r="A111">
        <f t="shared" si="20"/>
        <v>7700</v>
      </c>
      <c r="B111">
        <f t="shared" si="19"/>
        <v>7700000</v>
      </c>
      <c r="C111">
        <f t="shared" si="15"/>
        <v>1</v>
      </c>
      <c r="D111">
        <f t="shared" si="15"/>
        <v>1</v>
      </c>
      <c r="E111">
        <f t="shared" si="15"/>
        <v>1</v>
      </c>
      <c r="F111">
        <f t="shared" si="15"/>
        <v>1</v>
      </c>
      <c r="G111">
        <f t="shared" si="15"/>
        <v>1</v>
      </c>
      <c r="H111">
        <f t="shared" si="21"/>
        <v>7800000</v>
      </c>
      <c r="I111">
        <f t="shared" si="16"/>
        <v>1</v>
      </c>
      <c r="J111">
        <f t="shared" si="17"/>
        <v>1</v>
      </c>
      <c r="K111">
        <f t="shared" si="17"/>
        <v>1</v>
      </c>
      <c r="L111">
        <f t="shared" si="17"/>
        <v>1</v>
      </c>
      <c r="N111">
        <f t="shared" si="17"/>
        <v>1</v>
      </c>
      <c r="O111">
        <f t="shared" si="17"/>
        <v>0.99987500000000007</v>
      </c>
      <c r="P111">
        <f t="shared" si="17"/>
        <v>0.99987500000000007</v>
      </c>
    </row>
    <row r="112" spans="1:16" ht="15" x14ac:dyDescent="0.25">
      <c r="A112">
        <f t="shared" si="20"/>
        <v>7900</v>
      </c>
      <c r="B112">
        <f t="shared" si="19"/>
        <v>7900000</v>
      </c>
      <c r="C112">
        <f t="shared" si="15"/>
        <v>1</v>
      </c>
      <c r="D112">
        <f t="shared" si="15"/>
        <v>1</v>
      </c>
      <c r="E112">
        <f t="shared" si="15"/>
        <v>1</v>
      </c>
      <c r="F112">
        <f t="shared" si="15"/>
        <v>1</v>
      </c>
      <c r="G112">
        <f t="shared" si="15"/>
        <v>1</v>
      </c>
      <c r="H112">
        <f t="shared" si="21"/>
        <v>8000000</v>
      </c>
      <c r="I112">
        <f t="shared" si="16"/>
        <v>1</v>
      </c>
      <c r="J112">
        <f t="shared" si="17"/>
        <v>1</v>
      </c>
      <c r="K112">
        <f t="shared" si="17"/>
        <v>1</v>
      </c>
      <c r="L112">
        <f t="shared" si="17"/>
        <v>1</v>
      </c>
      <c r="N112">
        <f t="shared" si="17"/>
        <v>1</v>
      </c>
      <c r="O112">
        <f t="shared" si="17"/>
        <v>0.99987500000000007</v>
      </c>
      <c r="P112">
        <f t="shared" si="17"/>
        <v>0.99987500000000007</v>
      </c>
    </row>
    <row r="113" spans="1:16" ht="15" x14ac:dyDescent="0.25">
      <c r="A113">
        <f t="shared" si="20"/>
        <v>8100</v>
      </c>
      <c r="B113">
        <f t="shared" si="19"/>
        <v>8100000</v>
      </c>
      <c r="C113">
        <f t="shared" si="15"/>
        <v>1</v>
      </c>
      <c r="D113">
        <f t="shared" si="15"/>
        <v>1</v>
      </c>
      <c r="E113">
        <f t="shared" si="15"/>
        <v>1</v>
      </c>
      <c r="F113">
        <f t="shared" si="15"/>
        <v>1</v>
      </c>
      <c r="G113">
        <f t="shared" si="15"/>
        <v>1</v>
      </c>
      <c r="H113">
        <f t="shared" si="21"/>
        <v>8200000</v>
      </c>
      <c r="I113">
        <f t="shared" si="16"/>
        <v>1</v>
      </c>
      <c r="J113">
        <f t="shared" si="17"/>
        <v>1</v>
      </c>
      <c r="K113">
        <f t="shared" si="17"/>
        <v>1</v>
      </c>
      <c r="L113">
        <f t="shared" si="17"/>
        <v>1</v>
      </c>
      <c r="N113">
        <f t="shared" si="17"/>
        <v>1</v>
      </c>
      <c r="O113">
        <f t="shared" si="17"/>
        <v>0.99987500000000007</v>
      </c>
      <c r="P113">
        <f t="shared" si="17"/>
        <v>0.99987500000000007</v>
      </c>
    </row>
    <row r="114" spans="1:16" ht="15" x14ac:dyDescent="0.25">
      <c r="A114">
        <f t="shared" si="20"/>
        <v>8300</v>
      </c>
      <c r="B114">
        <f t="shared" si="19"/>
        <v>8300000</v>
      </c>
      <c r="C114">
        <f t="shared" si="15"/>
        <v>1</v>
      </c>
      <c r="D114">
        <f t="shared" si="15"/>
        <v>1</v>
      </c>
      <c r="E114">
        <f t="shared" si="15"/>
        <v>1</v>
      </c>
      <c r="F114">
        <f t="shared" si="15"/>
        <v>1</v>
      </c>
      <c r="G114">
        <f t="shared" si="15"/>
        <v>1</v>
      </c>
      <c r="H114">
        <f t="shared" si="21"/>
        <v>8400000</v>
      </c>
      <c r="I114">
        <f t="shared" si="16"/>
        <v>1</v>
      </c>
      <c r="J114">
        <f t="shared" si="17"/>
        <v>1</v>
      </c>
      <c r="K114">
        <f t="shared" si="17"/>
        <v>1</v>
      </c>
      <c r="L114">
        <f t="shared" si="17"/>
        <v>1</v>
      </c>
      <c r="N114">
        <f t="shared" si="17"/>
        <v>1</v>
      </c>
      <c r="O114">
        <f t="shared" si="17"/>
        <v>0.99987500000000007</v>
      </c>
      <c r="P114">
        <f t="shared" si="17"/>
        <v>0.99987500000000007</v>
      </c>
    </row>
    <row r="115" spans="1:16" ht="15" x14ac:dyDescent="0.25">
      <c r="A115">
        <f t="shared" si="20"/>
        <v>8500</v>
      </c>
      <c r="B115">
        <f t="shared" si="19"/>
        <v>8500000</v>
      </c>
      <c r="C115">
        <f t="shared" si="15"/>
        <v>1</v>
      </c>
      <c r="D115">
        <f t="shared" si="15"/>
        <v>1</v>
      </c>
      <c r="E115">
        <f t="shared" si="15"/>
        <v>1</v>
      </c>
      <c r="F115">
        <f t="shared" si="15"/>
        <v>1</v>
      </c>
      <c r="G115">
        <f t="shared" si="15"/>
        <v>1</v>
      </c>
      <c r="H115">
        <f t="shared" si="21"/>
        <v>8600000</v>
      </c>
      <c r="I115">
        <f t="shared" si="16"/>
        <v>1</v>
      </c>
      <c r="J115">
        <f t="shared" si="17"/>
        <v>1</v>
      </c>
      <c r="K115">
        <f t="shared" si="17"/>
        <v>1</v>
      </c>
      <c r="L115">
        <f t="shared" si="17"/>
        <v>1</v>
      </c>
      <c r="N115">
        <f t="shared" si="17"/>
        <v>1</v>
      </c>
      <c r="O115">
        <f t="shared" si="17"/>
        <v>0.99987500000000007</v>
      </c>
      <c r="P115">
        <f t="shared" si="17"/>
        <v>0.99987500000000007</v>
      </c>
    </row>
    <row r="116" spans="1:16" ht="15" x14ac:dyDescent="0.25">
      <c r="A116">
        <f t="shared" si="20"/>
        <v>8700</v>
      </c>
      <c r="B116">
        <f t="shared" si="19"/>
        <v>8700000</v>
      </c>
      <c r="C116">
        <f t="shared" si="15"/>
        <v>1</v>
      </c>
      <c r="D116">
        <f t="shared" si="15"/>
        <v>1</v>
      </c>
      <c r="E116">
        <f t="shared" si="15"/>
        <v>1</v>
      </c>
      <c r="F116">
        <f t="shared" si="15"/>
        <v>1</v>
      </c>
      <c r="G116">
        <f t="shared" si="15"/>
        <v>1</v>
      </c>
      <c r="H116">
        <f t="shared" si="21"/>
        <v>8800000</v>
      </c>
      <c r="I116">
        <f t="shared" si="16"/>
        <v>1</v>
      </c>
      <c r="J116">
        <f t="shared" si="17"/>
        <v>1</v>
      </c>
      <c r="K116">
        <f t="shared" si="17"/>
        <v>1</v>
      </c>
      <c r="L116">
        <f t="shared" si="17"/>
        <v>1</v>
      </c>
      <c r="N116">
        <f t="shared" si="17"/>
        <v>1</v>
      </c>
      <c r="O116">
        <f t="shared" si="17"/>
        <v>0.99987500000000007</v>
      </c>
      <c r="P116">
        <f t="shared" si="17"/>
        <v>0.99987500000000007</v>
      </c>
    </row>
    <row r="117" spans="1:16" ht="15" x14ac:dyDescent="0.25">
      <c r="A117">
        <f t="shared" si="20"/>
        <v>8900</v>
      </c>
      <c r="B117">
        <f t="shared" si="19"/>
        <v>8900000</v>
      </c>
      <c r="C117">
        <f t="shared" si="15"/>
        <v>1</v>
      </c>
      <c r="D117">
        <f t="shared" si="15"/>
        <v>1</v>
      </c>
      <c r="E117">
        <f t="shared" si="15"/>
        <v>1</v>
      </c>
      <c r="F117">
        <f t="shared" si="15"/>
        <v>1</v>
      </c>
      <c r="G117">
        <f t="shared" si="15"/>
        <v>1</v>
      </c>
      <c r="H117">
        <f t="shared" si="21"/>
        <v>9000000</v>
      </c>
      <c r="I117">
        <f t="shared" si="16"/>
        <v>1</v>
      </c>
      <c r="J117">
        <f t="shared" si="17"/>
        <v>1</v>
      </c>
      <c r="K117">
        <f t="shared" si="17"/>
        <v>1</v>
      </c>
      <c r="L117">
        <f t="shared" si="17"/>
        <v>1</v>
      </c>
      <c r="N117">
        <f t="shared" si="17"/>
        <v>1</v>
      </c>
      <c r="O117">
        <f t="shared" si="17"/>
        <v>0.99987500000000007</v>
      </c>
      <c r="P117">
        <f t="shared" si="17"/>
        <v>0.99987500000000007</v>
      </c>
    </row>
    <row r="120" spans="1:16" ht="15" x14ac:dyDescent="0.25">
      <c r="A120" t="s">
        <v>111</v>
      </c>
    </row>
    <row r="121" spans="1:16" ht="15" x14ac:dyDescent="0.25">
      <c r="A121" t="s">
        <v>117</v>
      </c>
      <c r="B121" t="s">
        <v>118</v>
      </c>
      <c r="C121" t="s">
        <v>119</v>
      </c>
      <c r="E121" t="s">
        <v>120</v>
      </c>
    </row>
    <row r="122" spans="1:16" ht="15" x14ac:dyDescent="0.25">
      <c r="A122" t="s">
        <v>43</v>
      </c>
      <c r="B122">
        <v>8.6E-3</v>
      </c>
      <c r="C122">
        <f>B122*1000</f>
        <v>8.6</v>
      </c>
      <c r="E122">
        <f>B71</f>
        <v>290</v>
      </c>
    </row>
    <row r="123" spans="1:16" ht="15" x14ac:dyDescent="0.25">
      <c r="A123" t="s">
        <v>112</v>
      </c>
      <c r="B123">
        <v>8.1999999999999993</v>
      </c>
      <c r="C123">
        <f t="shared" ref="C123:C127" si="22">B123*1000</f>
        <v>8200</v>
      </c>
      <c r="E123">
        <f>B76</f>
        <v>700000</v>
      </c>
    </row>
    <row r="124" spans="1:16" ht="15" x14ac:dyDescent="0.25">
      <c r="A124" t="s">
        <v>113</v>
      </c>
      <c r="B124">
        <v>8</v>
      </c>
      <c r="C124">
        <f t="shared" si="22"/>
        <v>8000</v>
      </c>
      <c r="E124">
        <f>B84</f>
        <v>2300000</v>
      </c>
    </row>
    <row r="125" spans="1:16" ht="15" x14ac:dyDescent="0.25">
      <c r="A125" t="s">
        <v>114</v>
      </c>
      <c r="B125">
        <v>8.4</v>
      </c>
      <c r="C125">
        <f t="shared" si="22"/>
        <v>8400</v>
      </c>
      <c r="E125">
        <f>H96</f>
        <v>4800000</v>
      </c>
      <c r="F125">
        <f>E125/1000000000</f>
        <v>4.7999999999999996E-3</v>
      </c>
    </row>
    <row r="126" spans="1:16" ht="15" x14ac:dyDescent="0.25">
      <c r="A126" t="s">
        <v>115</v>
      </c>
      <c r="B126">
        <v>11.4</v>
      </c>
      <c r="C126">
        <f t="shared" si="22"/>
        <v>11400</v>
      </c>
      <c r="E126">
        <f>H97</f>
        <v>5000000</v>
      </c>
    </row>
    <row r="127" spans="1:16" ht="15" x14ac:dyDescent="0.25">
      <c r="A127" t="s">
        <v>116</v>
      </c>
      <c r="B127">
        <v>12.2</v>
      </c>
      <c r="C127">
        <f t="shared" si="22"/>
        <v>12200</v>
      </c>
      <c r="E127">
        <f>H100</f>
        <v>5600000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USRP</vt:lpstr>
      <vt:lpstr>USRP and FPGA</vt:lpstr>
      <vt:lpstr>B210, Centos</vt:lpstr>
      <vt:lpstr>Measurements jan 14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gardner36</dc:creator>
  <cp:lastModifiedBy>gardner36</cp:lastModifiedBy>
  <cp:lastPrinted>2014-01-21T16:39:56Z</cp:lastPrinted>
  <dcterms:created xsi:type="dcterms:W3CDTF">2013-02-25T16:06:39Z</dcterms:created>
  <dcterms:modified xsi:type="dcterms:W3CDTF">2014-03-24T19:25:42Z</dcterms:modified>
</cp:coreProperties>
</file>