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95" yWindow="75" windowWidth="14925" windowHeight="789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B26" i="2" l="1"/>
  <c r="AB33" i="2"/>
  <c r="AB32" i="2"/>
  <c r="AB31" i="2"/>
  <c r="X25" i="2" l="1"/>
  <c r="U25" i="2" l="1"/>
  <c r="Q34" i="2"/>
  <c r="Q33" i="2"/>
  <c r="Q32" i="2"/>
  <c r="Q31" i="2"/>
  <c r="N34" i="2"/>
  <c r="N33" i="2"/>
  <c r="N32" i="2"/>
  <c r="N31" i="2"/>
  <c r="I34" i="2"/>
  <c r="I33" i="2"/>
  <c r="I32" i="2"/>
  <c r="I31" i="2"/>
  <c r="D34" i="2"/>
  <c r="D33" i="2"/>
  <c r="D32" i="2"/>
  <c r="D31" i="2"/>
  <c r="D26" i="2" l="1"/>
  <c r="C26" i="2"/>
  <c r="Q28" i="2" l="1"/>
  <c r="M28" i="2"/>
  <c r="H28" i="2"/>
  <c r="D28" i="2"/>
  <c r="Q26" i="2"/>
  <c r="Q25" i="2"/>
  <c r="Q24" i="2"/>
  <c r="Q23" i="2"/>
  <c r="N25" i="2"/>
  <c r="N24" i="2"/>
  <c r="N23" i="2"/>
  <c r="I25" i="2"/>
  <c r="I24" i="2"/>
  <c r="I23" i="2"/>
  <c r="D25" i="2" l="1"/>
  <c r="D24" i="2"/>
  <c r="D23" i="2"/>
  <c r="K38" i="1" l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2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<sst xmlns="http://schemas.openxmlformats.org/spreadsheetml/2006/main" count="75" uniqueCount="44">
  <si>
    <t>SPP</t>
  </si>
  <si>
    <t>SPB</t>
  </si>
  <si>
    <t>Rate (MSPS)</t>
  </si>
  <si>
    <t>Delay Min</t>
  </si>
  <si>
    <t>Delay Max</t>
  </si>
  <si>
    <t>Delay step</t>
  </si>
  <si>
    <t>time in usec unless specified</t>
  </si>
  <si>
    <t xml:space="preserve">Duration </t>
  </si>
  <si>
    <t>dc-offset-delay</t>
  </si>
  <si>
    <t>Ettus Setup</t>
  </si>
  <si>
    <t>init-delay</t>
  </si>
  <si>
    <t>pdt</t>
  </si>
  <si>
    <t>CSG USRP2</t>
  </si>
  <si>
    <t>RX band (MHz)</t>
  </si>
  <si>
    <t>Tx Band (MHz)</t>
  </si>
  <si>
    <t>allow late burst</t>
  </si>
  <si>
    <t>yes</t>
  </si>
  <si>
    <t>Time</t>
  </si>
  <si>
    <t>Notes</t>
  </si>
  <si>
    <t>Only 1000 iteration</t>
  </si>
  <si>
    <t>PDT set to noise</t>
  </si>
  <si>
    <t>Orginal code does not look at incoming data, except during calibration</t>
  </si>
  <si>
    <t>iteration</t>
  </si>
  <si>
    <t>NO Kernal Adjustments Yet</t>
  </si>
  <si>
    <t>Avegae</t>
  </si>
  <si>
    <t xml:space="preserve"> </t>
  </si>
  <si>
    <t>Modified code</t>
  </si>
  <si>
    <t>level</t>
  </si>
  <si>
    <t>V3 code</t>
  </si>
  <si>
    <t>calib delay</t>
  </si>
  <si>
    <t>pause delay</t>
  </si>
  <si>
    <t>"simulated delay"</t>
  </si>
  <si>
    <t>skip iterattions</t>
  </si>
  <si>
    <t>NO</t>
  </si>
  <si>
    <t>Artifically added</t>
  </si>
  <si>
    <t>ettus report</t>
  </si>
  <si>
    <t>oscope avg</t>
  </si>
  <si>
    <t>oscope max</t>
  </si>
  <si>
    <t>Runs</t>
  </si>
  <si>
    <t>packet time (usec)</t>
  </si>
  <si>
    <t>BER</t>
  </si>
  <si>
    <t>kernal changes 1</t>
  </si>
  <si>
    <t>kernal changes2</t>
  </si>
  <si>
    <t>FPGA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</si>
</sst>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probability</a:t>
            </a:r>
            <a:r>
              <a:rPr lang="en-US" baseline="0"/>
              <a:t> of meeting </a:t>
            </a:r>
            <a:r>
              <a:rPr lang="en-US"/>
              <a:t>latency requirements</a:t>
            </a:r>
          </a:p>
          <a:p>
            <a:pPr>
              <a:defRPr/>
            </a:pPr>
            <a:r>
              <a:rPr lang="en-US" baseline="0"/>
              <a:t>for GNU Radio and FPGA </a:t>
            </a:r>
            <a:endParaRPr lang="en-US"/>
          </a:p>
        </c:rich>
      </c:tx>
      <c:layout>
        <c:manualLayout>
          <c:xMode val="edge"/>
          <c:yMode val="edge"/>
          <c:x val="0.18590822016937619"/>
          <c:y val="1.889378734707608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'LLNL GNU Radio'</c:v>
          </c:tx>
          <c:xVal>
            <c:numRef>
              <c:f>Sheet2!$B$23:$B$26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xVal>
          <c:yVal>
            <c:numRef>
              <c:f>Sheet2!$D$31:$D$34</c:f>
              <c:numCache>
                <c:formatCode>0.0E+00</c:formatCode>
                <c:ptCount val="4"/>
                <c:pt idx="0">
                  <c:v>0.91300000000000003</c:v>
                </c:pt>
                <c:pt idx="1">
                  <c:v>0.53954545454545455</c:v>
                </c:pt>
                <c:pt idx="2">
                  <c:v>4.8454545454545528E-2</c:v>
                </c:pt>
                <c:pt idx="3">
                  <c:v>5.000000000032756E-6</c:v>
                </c:pt>
              </c:numCache>
            </c:numRef>
          </c:yVal>
          <c:smooth val="0"/>
        </c:ser>
        <c:ser>
          <c:idx val="2"/>
          <c:order val="1"/>
          <c:tx>
            <c:v>Vendor GNU Radio Results</c:v>
          </c:tx>
          <c:xVal>
            <c:numRef>
              <c:f>Sheet2!$B$23:$B$26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xVal>
          <c:yVal>
            <c:numRef>
              <c:f>Sheet2!$N$31:$N$34</c:f>
              <c:numCache>
                <c:formatCode>0.0E+00</c:formatCode>
                <c:ptCount val="4"/>
                <c:pt idx="0">
                  <c:v>0.98058333333333336</c:v>
                </c:pt>
                <c:pt idx="1">
                  <c:v>0.42527272727272714</c:v>
                </c:pt>
                <c:pt idx="2">
                  <c:v>6.3636363636365711E-4</c:v>
                </c:pt>
                <c:pt idx="3">
                  <c:v>1.0000000000287557E-6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Sheet2!$AB$3</c:f>
              <c:strCache>
                <c:ptCount val="1"/>
                <c:pt idx="0">
                  <c:v>FPGA</c:v>
                </c:pt>
              </c:strCache>
            </c:strRef>
          </c:tx>
          <c:xVal>
            <c:numRef>
              <c:f>Sheet2!$AA$24:$AA$26</c:f>
              <c:numCache>
                <c:formatCode>General</c:formatCode>
                <c:ptCount val="3"/>
                <c:pt idx="0">
                  <c:v>0.2</c:v>
                </c:pt>
                <c:pt idx="1">
                  <c:v>0.25</c:v>
                </c:pt>
                <c:pt idx="2">
                  <c:v>0.28999999999999998</c:v>
                </c:pt>
              </c:numCache>
            </c:numRef>
          </c:xVal>
          <c:yVal>
            <c:numRef>
              <c:f>Sheet2!$AB$31:$AB$33</c:f>
              <c:numCache>
                <c:formatCode>0.0E+00</c:formatCode>
                <c:ptCount val="3"/>
                <c:pt idx="0">
                  <c:v>0.99</c:v>
                </c:pt>
                <c:pt idx="1">
                  <c:v>0.5</c:v>
                </c:pt>
                <c:pt idx="2">
                  <c:v>9.9999999947364415E-8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31072"/>
        <c:axId val="130138496"/>
      </c:scatterChart>
      <c:valAx>
        <c:axId val="13013107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Requested Latency (m</a:t>
                </a:r>
                <a:r>
                  <a:rPr lang="en-US" baseline="0"/>
                  <a:t>icro </a:t>
                </a:r>
                <a:r>
                  <a:rPr lang="en-US"/>
                  <a:t>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crossAx val="130138496"/>
        <c:crossesAt val="1"/>
        <c:crossBetween val="midCat"/>
      </c:valAx>
      <c:valAx>
        <c:axId val="13013849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  <a:r>
                  <a:rPr lang="en-US" baseline="0"/>
                  <a:t> of Failure</a:t>
                </a:r>
                <a:endParaRPr lang="en-US"/>
              </a:p>
            </c:rich>
          </c:tx>
          <c:layout/>
          <c:overlay val="0"/>
        </c:title>
        <c:numFmt formatCode="0.0E+00" sourceLinked="1"/>
        <c:majorTickMark val="none"/>
        <c:minorTickMark val="none"/>
        <c:tickLblPos val="low"/>
        <c:crossAx val="130131072"/>
        <c:crossesAt val="0.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128</c:v>
          </c:tx>
          <c:marker>
            <c:symbol val="none"/>
          </c:marker>
          <c:xVal>
            <c:numRef>
              <c:f>Sheet2!$B$23:$B$26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xVal>
          <c:yVal>
            <c:numRef>
              <c:f>Sheet2!$D$23:$D$26</c:f>
              <c:numCache>
                <c:formatCode>0.00</c:formatCode>
                <c:ptCount val="4"/>
                <c:pt idx="0">
                  <c:v>8.6999999999999994E-2</c:v>
                </c:pt>
                <c:pt idx="1">
                  <c:v>0.46045454545454539</c:v>
                </c:pt>
                <c:pt idx="2">
                  <c:v>0.95154545454545447</c:v>
                </c:pt>
                <c:pt idx="3" formatCode="0.000000">
                  <c:v>0.99999499999999997</c:v>
                </c:pt>
              </c:numCache>
            </c:numRef>
          </c:yVal>
          <c:smooth val="1"/>
        </c:ser>
        <c:ser>
          <c:idx val="1"/>
          <c:order val="1"/>
          <c:tx>
            <c:v>64</c:v>
          </c:tx>
          <c:marker>
            <c:symbol val="none"/>
          </c:marker>
          <c:xVal>
            <c:numRef>
              <c:f>Sheet2!$B$23:$B$26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xVal>
          <c:yVal>
            <c:numRef>
              <c:f>Sheet2!$I$23:$I$26</c:f>
              <c:numCache>
                <c:formatCode>0.00</c:formatCode>
                <c:ptCount val="4"/>
                <c:pt idx="0">
                  <c:v>2.8400000000000002E-2</c:v>
                </c:pt>
                <c:pt idx="1">
                  <c:v>0.53210000000000002</c:v>
                </c:pt>
                <c:pt idx="2">
                  <c:v>0.99250000000000005</c:v>
                </c:pt>
                <c:pt idx="3">
                  <c:v>0.99999899999999997</c:v>
                </c:pt>
              </c:numCache>
            </c:numRef>
          </c:yVal>
          <c:smooth val="1"/>
        </c:ser>
        <c:ser>
          <c:idx val="2"/>
          <c:order val="2"/>
          <c:tx>
            <c:v>4</c:v>
          </c:tx>
          <c:marker>
            <c:symbol val="none"/>
          </c:marker>
          <c:xVal>
            <c:numRef>
              <c:f>Sheet2!$B$23:$B$26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xVal>
          <c:yVal>
            <c:numRef>
              <c:f>Sheet2!$N$23:$N$26</c:f>
              <c:numCache>
                <c:formatCode>0.000</c:formatCode>
                <c:ptCount val="4"/>
                <c:pt idx="0">
                  <c:v>1.9416666666666669E-2</c:v>
                </c:pt>
                <c:pt idx="1">
                  <c:v>0.57472727272727286</c:v>
                </c:pt>
                <c:pt idx="2">
                  <c:v>0.99936363636363634</c:v>
                </c:pt>
                <c:pt idx="3" formatCode="0.00">
                  <c:v>0.99999899999999997</c:v>
                </c:pt>
              </c:numCache>
            </c:numRef>
          </c:yVal>
          <c:smooth val="1"/>
        </c:ser>
        <c:ser>
          <c:idx val="3"/>
          <c:order val="3"/>
          <c:tx>
            <c:v>256</c:v>
          </c:tx>
          <c:marker>
            <c:symbol val="none"/>
          </c:marker>
          <c:xVal>
            <c:numRef>
              <c:f>Sheet2!$B$23:$B$26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xVal>
          <c:yVal>
            <c:numRef>
              <c:f>Sheet2!$Q$23:$Q$26</c:f>
              <c:numCache>
                <c:formatCode>General</c:formatCode>
                <c:ptCount val="4"/>
                <c:pt idx="0">
                  <c:v>4.1000000000000012E-3</c:v>
                </c:pt>
                <c:pt idx="1">
                  <c:v>0.17750000000000002</c:v>
                </c:pt>
                <c:pt idx="2">
                  <c:v>0.73950000000000005</c:v>
                </c:pt>
                <c:pt idx="3">
                  <c:v>0.99944444444444458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6560"/>
        <c:axId val="130352256"/>
      </c:scatterChart>
      <c:valAx>
        <c:axId val="13086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352256"/>
        <c:crosses val="autoZero"/>
        <c:crossBetween val="midCat"/>
      </c:valAx>
      <c:valAx>
        <c:axId val="1303522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0866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800099</xdr:colOff>
      <xdr:row>35</xdr:row>
      <xdr:rowOff>91042</xdr:rowOff>
    </xdr:from>
    <xdr:to>
      <xdr:col>11</xdr:col>
      <xdr:colOff>212911</xdr:colOff>
      <xdr:row>63</xdr:row>
      <xdr:rowOff>134471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35</xdr:row>
      <xdr:rowOff>76200</xdr:rowOff>
    </xdr:from>
    <xdr:to>
      <xdr:col>25</xdr:col>
      <xdr:colOff>403639</xdr:colOff>
      <xdr:row>60</xdr:row>
      <xdr:rowOff>181101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10" workbookViewId="0">
      <selection activeCell="A50" sqref="A50"/>
    </sheetView>
  </sheetViews>
  <sheetFormatPr defaultRowHeight="15" x14ac:dyDescent="0.25"/>
  <cols>
    <col min="1" max="1" width="20.7109375" customWidth="1"/>
    <col min="2" max="2" width="15.28515625" customWidth="1"/>
    <col min="13" max="13" width="16" customWidth="1"/>
  </cols>
  <sheetData>
    <row r="1" spans="1:15" x14ac:dyDescent="0.25">
      <c r="A1" t="s">
        <v>6</v>
      </c>
      <c r="M1" t="s">
        <v>26</v>
      </c>
      <c r="O1" t="s">
        <v>28</v>
      </c>
    </row>
    <row r="2" spans="1:15" x14ac:dyDescent="0.25">
      <c r="B2" t="s">
        <v>9</v>
      </c>
    </row>
    <row r="3" spans="1:15" x14ac:dyDescent="0.25">
      <c r="A3" t="s">
        <v>1</v>
      </c>
      <c r="B3">
        <v>64</v>
      </c>
      <c r="M3">
        <v>128</v>
      </c>
      <c r="O3">
        <v>128</v>
      </c>
    </row>
    <row r="4" spans="1:15" x14ac:dyDescent="0.25">
      <c r="A4" t="s">
        <v>0</v>
      </c>
      <c r="B4">
        <v>0</v>
      </c>
      <c r="M4">
        <v>363</v>
      </c>
      <c r="O4">
        <v>363</v>
      </c>
    </row>
    <row r="5" spans="1:15" x14ac:dyDescent="0.25">
      <c r="A5" t="s">
        <v>2</v>
      </c>
      <c r="B5">
        <v>4</v>
      </c>
      <c r="M5">
        <v>4</v>
      </c>
      <c r="O5">
        <v>4</v>
      </c>
    </row>
    <row r="6" spans="1:15" x14ac:dyDescent="0.25">
      <c r="A6" t="s">
        <v>3</v>
      </c>
      <c r="B6">
        <v>100</v>
      </c>
      <c r="M6">
        <v>300</v>
      </c>
      <c r="O6">
        <v>200</v>
      </c>
    </row>
    <row r="7" spans="1:15" x14ac:dyDescent="0.25">
      <c r="A7" t="s">
        <v>4</v>
      </c>
      <c r="B7">
        <v>1500</v>
      </c>
      <c r="M7">
        <v>1500</v>
      </c>
      <c r="O7">
        <v>800</v>
      </c>
    </row>
    <row r="8" spans="1:15" x14ac:dyDescent="0.25">
      <c r="A8" t="s">
        <v>5</v>
      </c>
      <c r="B8">
        <v>100</v>
      </c>
      <c r="M8">
        <v>200</v>
      </c>
      <c r="O8">
        <v>200</v>
      </c>
    </row>
    <row r="9" spans="1:15" x14ac:dyDescent="0.25">
      <c r="A9" t="s">
        <v>7</v>
      </c>
      <c r="B9">
        <v>100</v>
      </c>
      <c r="M9">
        <v>500</v>
      </c>
      <c r="O9">
        <v>500</v>
      </c>
    </row>
    <row r="10" spans="1:15" x14ac:dyDescent="0.25">
      <c r="A10" t="s">
        <v>8</v>
      </c>
      <c r="B10">
        <v>0</v>
      </c>
      <c r="M10">
        <v>0</v>
      </c>
      <c r="O10">
        <v>0</v>
      </c>
    </row>
    <row r="11" spans="1:15" x14ac:dyDescent="0.25">
      <c r="A11" t="s">
        <v>29</v>
      </c>
      <c r="B11">
        <v>0.5</v>
      </c>
      <c r="O11">
        <v>0.5</v>
      </c>
    </row>
    <row r="12" spans="1:15" x14ac:dyDescent="0.25">
      <c r="A12" t="s">
        <v>10</v>
      </c>
      <c r="B12">
        <v>0.5</v>
      </c>
      <c r="M12">
        <v>0.5</v>
      </c>
      <c r="O12">
        <v>0.5</v>
      </c>
    </row>
    <row r="13" spans="1:15" x14ac:dyDescent="0.25">
      <c r="A13" t="s">
        <v>11</v>
      </c>
      <c r="B13">
        <v>1E-3</v>
      </c>
      <c r="M13">
        <v>5.0000000000000001E-3</v>
      </c>
      <c r="O13">
        <v>5.0000000000000001E-3</v>
      </c>
    </row>
    <row r="14" spans="1:15" x14ac:dyDescent="0.25">
      <c r="A14" t="s">
        <v>12</v>
      </c>
    </row>
    <row r="15" spans="1:15" x14ac:dyDescent="0.25">
      <c r="A15" t="s">
        <v>13</v>
      </c>
      <c r="B15">
        <v>2</v>
      </c>
      <c r="M15">
        <v>2</v>
      </c>
      <c r="O15">
        <v>2</v>
      </c>
    </row>
    <row r="16" spans="1:15" x14ac:dyDescent="0.25">
      <c r="A16" t="s">
        <v>14</v>
      </c>
      <c r="B16">
        <v>2</v>
      </c>
      <c r="M16">
        <v>2</v>
      </c>
      <c r="O16">
        <v>2</v>
      </c>
    </row>
    <row r="17" spans="1:15" x14ac:dyDescent="0.25">
      <c r="A17" t="s">
        <v>15</v>
      </c>
      <c r="B17" t="s">
        <v>16</v>
      </c>
      <c r="K17" t="s">
        <v>24</v>
      </c>
      <c r="M17" t="s">
        <v>16</v>
      </c>
      <c r="O17" t="s">
        <v>33</v>
      </c>
    </row>
    <row r="18" spans="1:15" x14ac:dyDescent="0.25">
      <c r="A18" t="s">
        <v>27</v>
      </c>
      <c r="M18">
        <v>2</v>
      </c>
      <c r="O18">
        <v>5.0000000000000001E-3</v>
      </c>
    </row>
    <row r="19" spans="1:15" x14ac:dyDescent="0.25">
      <c r="A19" t="s">
        <v>30</v>
      </c>
      <c r="O19" t="s">
        <v>31</v>
      </c>
    </row>
    <row r="20" spans="1:15" x14ac:dyDescent="0.25">
      <c r="A20" t="s">
        <v>32</v>
      </c>
      <c r="B20">
        <v>50</v>
      </c>
      <c r="O20">
        <v>0</v>
      </c>
    </row>
    <row r="22" spans="1:15" ht="14.25" customHeight="1" x14ac:dyDescent="0.25">
      <c r="A22" t="s">
        <v>22</v>
      </c>
      <c r="B22">
        <v>1000</v>
      </c>
      <c r="C22">
        <v>1000</v>
      </c>
      <c r="D22">
        <v>1000</v>
      </c>
      <c r="E22">
        <v>1000</v>
      </c>
      <c r="F22">
        <v>1000</v>
      </c>
      <c r="G22">
        <v>1000</v>
      </c>
      <c r="H22">
        <v>1000</v>
      </c>
      <c r="I22">
        <v>1000</v>
      </c>
      <c r="J22">
        <v>1000</v>
      </c>
      <c r="K22">
        <f>SUM(B22:I22)</f>
        <v>8000</v>
      </c>
      <c r="L22">
        <v>10000</v>
      </c>
      <c r="O22">
        <v>10000</v>
      </c>
    </row>
    <row r="23" spans="1:15" x14ac:dyDescent="0.25">
      <c r="A23" t="s">
        <v>17</v>
      </c>
    </row>
    <row r="24" spans="1:15" x14ac:dyDescent="0.25">
      <c r="A24">
        <v>100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0.17380000000000001</v>
      </c>
    </row>
    <row r="25" spans="1:15" x14ac:dyDescent="0.25">
      <c r="A25">
        <f>A24+$B$6</f>
        <v>200</v>
      </c>
      <c r="B25">
        <v>0.75</v>
      </c>
      <c r="C25">
        <v>0.76400000000000001</v>
      </c>
      <c r="D25">
        <v>0.85499999999999998</v>
      </c>
      <c r="E25">
        <v>0.85199999999999998</v>
      </c>
      <c r="F25">
        <v>0.86099999999999999</v>
      </c>
      <c r="G25">
        <v>0.80500000000000005</v>
      </c>
      <c r="H25">
        <v>0.66600000000000004</v>
      </c>
      <c r="I25">
        <v>0.67700000000000005</v>
      </c>
      <c r="J25">
        <v>0.71899999999999997</v>
      </c>
      <c r="K25">
        <f>AVERAGE(B25:J25)</f>
        <v>0.77211111111111119</v>
      </c>
      <c r="L25">
        <v>0.99939999999999996</v>
      </c>
      <c r="O25">
        <v>5.9299999999999999E-2</v>
      </c>
    </row>
    <row r="26" spans="1:15" x14ac:dyDescent="0.25">
      <c r="A26">
        <f t="shared" ref="A26:A38" si="0">A25+$B$6</f>
        <v>300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f t="shared" ref="K26:K38" si="1">AVERAGE(B26:J26)</f>
        <v>1</v>
      </c>
      <c r="L26">
        <v>0.99950000000000006</v>
      </c>
    </row>
    <row r="27" spans="1:15" x14ac:dyDescent="0.25">
      <c r="A27">
        <f t="shared" si="0"/>
        <v>400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f t="shared" si="1"/>
        <v>1</v>
      </c>
      <c r="L27">
        <v>0.99980000000000002</v>
      </c>
      <c r="O27">
        <v>0.44490000000000002</v>
      </c>
    </row>
    <row r="28" spans="1:15" x14ac:dyDescent="0.25">
      <c r="A28">
        <f t="shared" si="0"/>
        <v>500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f t="shared" si="1"/>
        <v>1</v>
      </c>
      <c r="L28">
        <v>0.99970000000000003</v>
      </c>
    </row>
    <row r="29" spans="1:15" x14ac:dyDescent="0.25">
      <c r="A29">
        <f t="shared" si="0"/>
        <v>600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f t="shared" si="1"/>
        <v>1</v>
      </c>
      <c r="L29">
        <v>1</v>
      </c>
      <c r="O29">
        <v>0.98960000000000004</v>
      </c>
    </row>
    <row r="30" spans="1:15" x14ac:dyDescent="0.25">
      <c r="A30">
        <f t="shared" si="0"/>
        <v>700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f t="shared" si="1"/>
        <v>1</v>
      </c>
      <c r="L30">
        <v>1</v>
      </c>
    </row>
    <row r="31" spans="1:15" x14ac:dyDescent="0.25">
      <c r="A31">
        <f t="shared" si="0"/>
        <v>800</v>
      </c>
      <c r="B31">
        <v>1</v>
      </c>
      <c r="C31">
        <v>0.999</v>
      </c>
      <c r="D31">
        <v>1</v>
      </c>
      <c r="E31">
        <v>0.999</v>
      </c>
      <c r="F31">
        <v>1</v>
      </c>
      <c r="G31">
        <v>0.999</v>
      </c>
      <c r="H31">
        <v>0.999</v>
      </c>
      <c r="I31">
        <v>0.999</v>
      </c>
      <c r="J31">
        <v>1</v>
      </c>
      <c r="K31">
        <f t="shared" si="1"/>
        <v>0.99944444444444436</v>
      </c>
      <c r="L31">
        <v>1</v>
      </c>
      <c r="O31">
        <v>0.99990000000000001</v>
      </c>
    </row>
    <row r="32" spans="1:15" x14ac:dyDescent="0.25">
      <c r="A32">
        <f t="shared" si="0"/>
        <v>900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f t="shared" si="1"/>
        <v>1</v>
      </c>
      <c r="L32">
        <v>1</v>
      </c>
    </row>
    <row r="33" spans="1:12" x14ac:dyDescent="0.25">
      <c r="A33">
        <f t="shared" si="0"/>
        <v>1000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f t="shared" si="1"/>
        <v>1</v>
      </c>
      <c r="L33">
        <v>1</v>
      </c>
    </row>
    <row r="34" spans="1:12" x14ac:dyDescent="0.25">
      <c r="A34">
        <f t="shared" si="0"/>
        <v>1100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f t="shared" si="1"/>
        <v>1</v>
      </c>
      <c r="L34">
        <v>1</v>
      </c>
    </row>
    <row r="35" spans="1:12" x14ac:dyDescent="0.25">
      <c r="A35">
        <f t="shared" si="0"/>
        <v>1200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f t="shared" si="1"/>
        <v>1</v>
      </c>
      <c r="L35">
        <v>1</v>
      </c>
    </row>
    <row r="36" spans="1:12" x14ac:dyDescent="0.25">
      <c r="A36">
        <f t="shared" si="0"/>
        <v>1300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f t="shared" si="1"/>
        <v>1</v>
      </c>
      <c r="L36">
        <v>1</v>
      </c>
    </row>
    <row r="37" spans="1:12" x14ac:dyDescent="0.25">
      <c r="A37">
        <f t="shared" si="0"/>
        <v>1400</v>
      </c>
      <c r="B37">
        <v>1</v>
      </c>
      <c r="C37">
        <v>1</v>
      </c>
      <c r="D37">
        <v>0.999</v>
      </c>
      <c r="E37">
        <v>1</v>
      </c>
      <c r="F37">
        <v>0.999</v>
      </c>
      <c r="G37">
        <v>1</v>
      </c>
      <c r="H37">
        <v>0.999</v>
      </c>
      <c r="I37">
        <v>0.999</v>
      </c>
      <c r="J37">
        <v>1</v>
      </c>
      <c r="K37">
        <f t="shared" si="1"/>
        <v>0.99955555555555542</v>
      </c>
      <c r="L37">
        <v>1</v>
      </c>
    </row>
    <row r="38" spans="1:12" x14ac:dyDescent="0.25">
      <c r="A38">
        <f t="shared" si="0"/>
        <v>1500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f t="shared" si="1"/>
        <v>1</v>
      </c>
      <c r="L38">
        <v>1</v>
      </c>
    </row>
    <row r="39" spans="1:12" x14ac:dyDescent="0.25">
      <c r="B39" t="s">
        <v>25</v>
      </c>
    </row>
    <row r="40" spans="1:12" x14ac:dyDescent="0.25">
      <c r="A40" t="s">
        <v>18</v>
      </c>
    </row>
    <row r="41" spans="1:12" x14ac:dyDescent="0.25">
      <c r="A41" t="s">
        <v>19</v>
      </c>
    </row>
    <row r="42" spans="1:12" x14ac:dyDescent="0.25">
      <c r="A42" t="s">
        <v>20</v>
      </c>
    </row>
    <row r="43" spans="1:12" x14ac:dyDescent="0.25">
      <c r="A43" t="s">
        <v>21</v>
      </c>
    </row>
    <row r="44" spans="1:12" x14ac:dyDescent="0.25">
      <c r="A44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tabSelected="1" topLeftCell="A19" zoomScale="85" zoomScaleNormal="85" workbookViewId="0">
      <selection activeCell="A25" sqref="A25"/>
    </sheetView>
  </sheetViews>
  <sheetFormatPr defaultRowHeight="15" x14ac:dyDescent="0.25"/>
  <cols>
    <col min="1" max="1" width="29" customWidth="1"/>
    <col min="4" max="4" width="17.85546875" customWidth="1"/>
    <col min="5" max="5" width="12.7109375" customWidth="1"/>
    <col min="6" max="6" width="12.28515625" customWidth="1"/>
    <col min="14" max="14" width="11.42578125" bestFit="1" customWidth="1"/>
  </cols>
  <sheetData>
    <row r="1" spans="1:28" x14ac:dyDescent="0.25">
      <c r="A1" t="s">
        <v>6</v>
      </c>
      <c r="D1" t="s">
        <v>28</v>
      </c>
    </row>
    <row r="3" spans="1:28" x14ac:dyDescent="0.25">
      <c r="A3" t="s">
        <v>1</v>
      </c>
      <c r="D3">
        <v>128</v>
      </c>
      <c r="H3">
        <v>64</v>
      </c>
      <c r="M3">
        <v>4</v>
      </c>
      <c r="Q3">
        <v>256</v>
      </c>
      <c r="AB3" t="s">
        <v>43</v>
      </c>
    </row>
    <row r="4" spans="1:28" x14ac:dyDescent="0.25">
      <c r="A4" t="s">
        <v>0</v>
      </c>
      <c r="D4">
        <v>363</v>
      </c>
    </row>
    <row r="5" spans="1:28" x14ac:dyDescent="0.25">
      <c r="A5" t="s">
        <v>2</v>
      </c>
      <c r="D5">
        <v>4</v>
      </c>
      <c r="H5">
        <v>4</v>
      </c>
      <c r="M5">
        <v>4</v>
      </c>
      <c r="Q5">
        <v>4</v>
      </c>
    </row>
    <row r="6" spans="1:28" x14ac:dyDescent="0.25">
      <c r="A6" t="s">
        <v>3</v>
      </c>
      <c r="D6">
        <v>200</v>
      </c>
    </row>
    <row r="7" spans="1:28" x14ac:dyDescent="0.25">
      <c r="A7" t="s">
        <v>4</v>
      </c>
      <c r="D7">
        <v>800</v>
      </c>
    </row>
    <row r="8" spans="1:28" x14ac:dyDescent="0.25">
      <c r="A8" t="s">
        <v>5</v>
      </c>
      <c r="D8">
        <v>200</v>
      </c>
    </row>
    <row r="9" spans="1:28" x14ac:dyDescent="0.25">
      <c r="A9" t="s">
        <v>7</v>
      </c>
      <c r="D9">
        <v>500</v>
      </c>
    </row>
    <row r="10" spans="1:28" x14ac:dyDescent="0.25">
      <c r="A10" t="s">
        <v>8</v>
      </c>
      <c r="D10">
        <v>0</v>
      </c>
    </row>
    <row r="11" spans="1:28" x14ac:dyDescent="0.25">
      <c r="A11" t="s">
        <v>29</v>
      </c>
      <c r="D11">
        <v>0.5</v>
      </c>
    </row>
    <row r="12" spans="1:28" x14ac:dyDescent="0.25">
      <c r="A12" t="s">
        <v>10</v>
      </c>
      <c r="D12">
        <v>0.5</v>
      </c>
    </row>
    <row r="13" spans="1:28" x14ac:dyDescent="0.25">
      <c r="A13" t="s">
        <v>11</v>
      </c>
      <c r="D13">
        <v>5.0000000000000001E-3</v>
      </c>
    </row>
    <row r="14" spans="1:28" x14ac:dyDescent="0.25">
      <c r="A14" t="s">
        <v>12</v>
      </c>
    </row>
    <row r="15" spans="1:28" x14ac:dyDescent="0.25">
      <c r="A15" t="s">
        <v>13</v>
      </c>
      <c r="D15">
        <v>2</v>
      </c>
    </row>
    <row r="16" spans="1:28" x14ac:dyDescent="0.25">
      <c r="A16" t="s">
        <v>14</v>
      </c>
      <c r="D16">
        <v>2</v>
      </c>
    </row>
    <row r="17" spans="1:28" x14ac:dyDescent="0.25">
      <c r="A17" t="s">
        <v>15</v>
      </c>
      <c r="D17" t="s">
        <v>33</v>
      </c>
    </row>
    <row r="18" spans="1:28" x14ac:dyDescent="0.25">
      <c r="A18" t="s">
        <v>27</v>
      </c>
      <c r="D18">
        <v>5.0000000000000001E-3</v>
      </c>
    </row>
    <row r="19" spans="1:28" x14ac:dyDescent="0.25">
      <c r="A19" t="s">
        <v>30</v>
      </c>
      <c r="D19" t="s">
        <v>34</v>
      </c>
    </row>
    <row r="20" spans="1:28" x14ac:dyDescent="0.25">
      <c r="A20" t="s">
        <v>32</v>
      </c>
      <c r="D20">
        <v>0</v>
      </c>
    </row>
    <row r="22" spans="1:28" x14ac:dyDescent="0.25">
      <c r="C22" t="s">
        <v>38</v>
      </c>
      <c r="D22" t="s">
        <v>35</v>
      </c>
      <c r="E22" t="s">
        <v>36</v>
      </c>
      <c r="F22" t="s">
        <v>37</v>
      </c>
      <c r="H22" t="s">
        <v>38</v>
      </c>
      <c r="I22" t="s">
        <v>35</v>
      </c>
      <c r="J22" t="s">
        <v>36</v>
      </c>
      <c r="K22" t="s">
        <v>37</v>
      </c>
      <c r="M22" t="s">
        <v>38</v>
      </c>
      <c r="N22" t="s">
        <v>35</v>
      </c>
      <c r="O22" t="s">
        <v>36</v>
      </c>
      <c r="P22" t="s">
        <v>37</v>
      </c>
      <c r="U22" t="s">
        <v>41</v>
      </c>
      <c r="X22" t="s">
        <v>42</v>
      </c>
    </row>
    <row r="23" spans="1:28" x14ac:dyDescent="0.25">
      <c r="A23" t="s">
        <v>17</v>
      </c>
      <c r="B23">
        <v>200</v>
      </c>
      <c r="C23" s="2">
        <v>10000</v>
      </c>
      <c r="D23" s="1">
        <f>0.003+0.003+0.002+0.021+0.026+0.018+0.01+0.004</f>
        <v>8.6999999999999994E-2</v>
      </c>
      <c r="E23">
        <v>246</v>
      </c>
      <c r="H23" s="2">
        <v>10000</v>
      </c>
      <c r="I23" s="1">
        <f>AVERAGE(0.014,0.043,0.033,0.022,0.034,0.028,0.03,0.024,0.027,0.029)</f>
        <v>2.8400000000000002E-2</v>
      </c>
      <c r="M23" s="2">
        <v>10000</v>
      </c>
      <c r="N23" s="3">
        <f>AVERAGE(0.029,0.006,0.029,0.02,0.024,0.026,0.014,0.024,0.022,0.022,0.004,0.013)</f>
        <v>1.9416666666666669E-2</v>
      </c>
      <c r="Q23">
        <f>AVERAGE(0.006,0.002,0.005,0.002,0.007,0.003,0.002,0.007,0.004,0.003)</f>
        <v>4.1000000000000012E-3</v>
      </c>
    </row>
    <row r="24" spans="1:28" x14ac:dyDescent="0.25">
      <c r="B24">
        <v>400</v>
      </c>
      <c r="C24" s="2">
        <v>10000</v>
      </c>
      <c r="D24" s="1">
        <f>AVERAGE(0.443,0.435,0.476,0.448,0.475,0.46,0.455,0.441,0.499,0.455,0.478)</f>
        <v>0.46045454545454539</v>
      </c>
      <c r="E24">
        <v>460</v>
      </c>
      <c r="H24" s="2">
        <v>10000</v>
      </c>
      <c r="I24" s="1">
        <f>AVERAGE(0.541,0.517,0.53,0.536,0.561,0.535,0.513,0.542,0.507,0.539)</f>
        <v>0.53210000000000002</v>
      </c>
      <c r="M24" s="2">
        <v>10000</v>
      </c>
      <c r="N24" s="3">
        <f>AVERAGE(0.585,0.529,0.592,0.581,0.574,0.596,0.583,0.591,0.575,0.538,0.578)</f>
        <v>0.57472727272727286</v>
      </c>
      <c r="Q24">
        <f>AVERAGE(0.215,0.178,0.138,0.2,0.184,0.157,0.18,0.159,0.187,0.183,0.193,0.156)</f>
        <v>0.17750000000000002</v>
      </c>
      <c r="AA24">
        <v>0.2</v>
      </c>
      <c r="AB24">
        <v>0.01</v>
      </c>
    </row>
    <row r="25" spans="1:28" x14ac:dyDescent="0.25">
      <c r="B25">
        <v>600</v>
      </c>
      <c r="C25" s="2">
        <v>10000</v>
      </c>
      <c r="D25" s="1">
        <f>AVERAGE(0.947,0.968,0.948,0.941,0.95,0.947,0.955,0.94,0.956,0.946,0.969)</f>
        <v>0.95154545454545447</v>
      </c>
      <c r="E25">
        <v>680</v>
      </c>
      <c r="H25" s="2">
        <v>10000</v>
      </c>
      <c r="I25" s="1">
        <f>AVERAGE(0.993,0.991,0.989,0.995,0.995,0.995,0.996,0.987,0.991,0.993)</f>
        <v>0.99250000000000005</v>
      </c>
      <c r="M25" s="2">
        <v>10000</v>
      </c>
      <c r="N25" s="3">
        <f>AVERAGE(1,0.997,0.999,1,1,1,1,0.999,1,0.998,1)</f>
        <v>0.99936363636363634</v>
      </c>
      <c r="Q25">
        <f>AVERAGE(0.757,0.709,0.739,0.779,0.697,0.75,0.781,0.751,0.737,0.695)</f>
        <v>0.73950000000000005</v>
      </c>
      <c r="U25">
        <f>AVERAGE(0.965,0.971,0.942,0.976,0.977,0.97,0.975,0.974,0.969,0.971,0.968,0.97)</f>
        <v>0.96899999999999997</v>
      </c>
      <c r="X25">
        <f>AVERAGE(0.943,0.956,0.973,0.952,0.972,0.962)</f>
        <v>0.95966666666666656</v>
      </c>
      <c r="AA25">
        <v>0.25</v>
      </c>
      <c r="AB25">
        <v>0.5</v>
      </c>
    </row>
    <row r="26" spans="1:28" x14ac:dyDescent="0.25">
      <c r="B26">
        <v>800</v>
      </c>
      <c r="C26" s="2">
        <f>200*1000</f>
        <v>200000</v>
      </c>
      <c r="D26" s="4">
        <f>(0.999*1+199*1)/200</f>
        <v>0.99999499999999997</v>
      </c>
      <c r="E26">
        <v>880</v>
      </c>
      <c r="F26">
        <v>980</v>
      </c>
      <c r="H26" s="2">
        <v>10000</v>
      </c>
      <c r="I26" s="1">
        <v>0.99999899999999997</v>
      </c>
      <c r="M26" s="2">
        <v>10000</v>
      </c>
      <c r="N26" s="1">
        <v>0.99999899999999997</v>
      </c>
      <c r="Q26">
        <f>AVERAGE(0.999,1,1,0.999,0.998,1,1,1,0.999)</f>
        <v>0.99944444444444458</v>
      </c>
      <c r="AA26">
        <v>0.28999999999999998</v>
      </c>
      <c r="AB26">
        <f>0.9999999</f>
        <v>0.99999990000000005</v>
      </c>
    </row>
    <row r="28" spans="1:28" x14ac:dyDescent="0.25">
      <c r="A28" t="s">
        <v>39</v>
      </c>
      <c r="D28">
        <f>D3/D5</f>
        <v>32</v>
      </c>
      <c r="H28">
        <f>H3/H5</f>
        <v>16</v>
      </c>
      <c r="M28">
        <f>M3/M5</f>
        <v>1</v>
      </c>
      <c r="Q28">
        <f>Q3/Q5</f>
        <v>64</v>
      </c>
    </row>
    <row r="30" spans="1:28" x14ac:dyDescent="0.25">
      <c r="D30" t="s">
        <v>40</v>
      </c>
    </row>
    <row r="31" spans="1:28" x14ac:dyDescent="0.25">
      <c r="D31" s="5">
        <f>1-D23</f>
        <v>0.91300000000000003</v>
      </c>
      <c r="I31" s="5">
        <f>1-I23</f>
        <v>0.97160000000000002</v>
      </c>
      <c r="N31" s="5">
        <f>1-N23</f>
        <v>0.98058333333333336</v>
      </c>
      <c r="Q31" s="5">
        <f>1-Q23</f>
        <v>0.99590000000000001</v>
      </c>
      <c r="AB31" s="5">
        <f>1-AB24</f>
        <v>0.99</v>
      </c>
    </row>
    <row r="32" spans="1:28" x14ac:dyDescent="0.25">
      <c r="D32" s="5">
        <f>1-D24</f>
        <v>0.53954545454545455</v>
      </c>
      <c r="I32" s="5">
        <f>1-I24</f>
        <v>0.46789999999999998</v>
      </c>
      <c r="N32" s="5">
        <f>1-N24</f>
        <v>0.42527272727272714</v>
      </c>
      <c r="Q32" s="5">
        <f>1-Q24</f>
        <v>0.82250000000000001</v>
      </c>
      <c r="AB32" s="5">
        <f>1-AB25</f>
        <v>0.5</v>
      </c>
    </row>
    <row r="33" spans="4:28" x14ac:dyDescent="0.25">
      <c r="D33" s="5">
        <f>1-D25</f>
        <v>4.8454545454545528E-2</v>
      </c>
      <c r="I33" s="5">
        <f>1-I25</f>
        <v>7.4999999999999512E-3</v>
      </c>
      <c r="N33" s="5">
        <f>1-N25</f>
        <v>6.3636363636365711E-4</v>
      </c>
      <c r="Q33" s="5">
        <f>1-Q25</f>
        <v>0.26049999999999995</v>
      </c>
      <c r="AB33" s="5">
        <f>1-AB26</f>
        <v>9.9999999947364415E-8</v>
      </c>
    </row>
    <row r="34" spans="4:28" x14ac:dyDescent="0.25">
      <c r="D34" s="5">
        <f>1-D26</f>
        <v>5.000000000032756E-6</v>
      </c>
      <c r="I34" s="5">
        <f>1-I26</f>
        <v>1.0000000000287557E-6</v>
      </c>
      <c r="N34" s="5">
        <f>1-N26</f>
        <v>1.0000000000287557E-6</v>
      </c>
      <c r="Q34" s="5">
        <f>1-Q26</f>
        <v>5.5555555555542036E-4</v>
      </c>
    </row>
  </sheetData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LLNL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gardner36</dc:creator>
  <cp:lastModifiedBy>gardner36</cp:lastModifiedBy>
  <cp:lastPrinted>2013-03-12T15:57:21Z</cp:lastPrinted>
  <dcterms:created xsi:type="dcterms:W3CDTF">2013-02-25T16:06:39Z</dcterms:created>
  <dcterms:modified xsi:type="dcterms:W3CDTF">2013-05-09T21:28:30Z</dcterms:modified>
</cp:coreProperties>
</file>