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rancis\Desktop\"/>
    </mc:Choice>
  </mc:AlternateContent>
  <bookViews>
    <workbookView xWindow="0" yWindow="0" windowWidth="10212" windowHeight="7896"/>
  </bookViews>
  <sheets>
    <sheet name="stroopdata" sheetId="1" r:id="rId1"/>
    <sheet name="Histogram" sheetId="7" r:id="rId2"/>
  </sheets>
  <calcPr calcId="152511"/>
</workbook>
</file>

<file path=xl/calcChain.xml><?xml version="1.0" encoding="utf-8"?>
<calcChain xmlns="http://schemas.openxmlformats.org/spreadsheetml/2006/main">
  <c r="D29" i="1" l="1"/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" i="1"/>
  <c r="K29" i="1" l="1"/>
  <c r="K28" i="1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" i="1"/>
  <c r="D31" i="1" s="1"/>
  <c r="D30" i="1"/>
  <c r="D27" i="1"/>
  <c r="D26" i="1"/>
  <c r="D24" i="1"/>
  <c r="S5" i="1" s="1"/>
  <c r="D23" i="1"/>
  <c r="T5" i="1" s="1"/>
  <c r="D22" i="1"/>
  <c r="R5" i="1" s="1"/>
  <c r="D21" i="1"/>
  <c r="P5" i="1" s="1"/>
  <c r="D20" i="1"/>
  <c r="Q5" i="1" s="1"/>
  <c r="D32" i="1" l="1"/>
  <c r="D33" i="1"/>
  <c r="D25" i="1"/>
  <c r="D15" i="1"/>
  <c r="D14" i="1"/>
  <c r="D13" i="1"/>
  <c r="R4" i="1" s="1"/>
  <c r="D12" i="1"/>
  <c r="P4" i="1" s="1"/>
  <c r="D11" i="1"/>
  <c r="Q4" i="1" s="1"/>
  <c r="D16" i="1" l="1"/>
  <c r="D18" i="1" s="1"/>
  <c r="D7" i="1"/>
  <c r="D6" i="1"/>
  <c r="D5" i="1"/>
  <c r="D4" i="1"/>
  <c r="D3" i="1"/>
  <c r="D2" i="1"/>
  <c r="D10" i="1" s="1"/>
  <c r="D38" i="1" s="1"/>
  <c r="D17" i="1" l="1"/>
  <c r="D39" i="1"/>
  <c r="D41" i="1"/>
  <c r="D34" i="1"/>
  <c r="D42" i="1" s="1"/>
  <c r="D9" i="1"/>
  <c r="D19" i="1"/>
  <c r="D8" i="1"/>
</calcChain>
</file>

<file path=xl/connections.xml><?xml version="1.0" encoding="utf-8"?>
<connections xmlns="http://schemas.openxmlformats.org/spreadsheetml/2006/main">
  <connection id="1" keepAlive="1" name="ThisWorkbookDataModel" description="数据模型" type="5" refreshedVersion="5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<sst xmlns="http://schemas.openxmlformats.org/spreadsheetml/2006/main" count="80" uniqueCount="75">
  <si>
    <t>Congruent</t>
  </si>
  <si>
    <t>Incongruent</t>
  </si>
  <si>
    <t>mean1</t>
    <phoneticPr fontId="18" type="noConversion"/>
  </si>
  <si>
    <t>mean2</t>
    <phoneticPr fontId="18" type="noConversion"/>
  </si>
  <si>
    <t>median1</t>
    <phoneticPr fontId="18" type="noConversion"/>
  </si>
  <si>
    <t>median2</t>
    <phoneticPr fontId="18" type="noConversion"/>
  </si>
  <si>
    <t>mode1</t>
    <phoneticPr fontId="18" type="noConversion"/>
  </si>
  <si>
    <t>mode2</t>
    <phoneticPr fontId="18" type="noConversion"/>
  </si>
  <si>
    <t>mode1_1dec</t>
    <phoneticPr fontId="18" type="noConversion"/>
  </si>
  <si>
    <t>mode2_1dec</t>
    <phoneticPr fontId="18" type="noConversion"/>
  </si>
  <si>
    <t>point estimate</t>
    <phoneticPr fontId="18" type="noConversion"/>
  </si>
  <si>
    <t>Q1</t>
    <phoneticPr fontId="18" type="noConversion"/>
  </si>
  <si>
    <t>Q0</t>
    <phoneticPr fontId="18" type="noConversion"/>
  </si>
  <si>
    <t>Q2</t>
    <phoneticPr fontId="18" type="noConversion"/>
  </si>
  <si>
    <t>Q4</t>
    <phoneticPr fontId="18" type="noConversion"/>
  </si>
  <si>
    <t>Q3</t>
    <phoneticPr fontId="18" type="noConversion"/>
  </si>
  <si>
    <t>Con</t>
    <phoneticPr fontId="18" type="noConversion"/>
  </si>
  <si>
    <t>Incon</t>
    <phoneticPr fontId="18" type="noConversion"/>
  </si>
  <si>
    <t>IQR0_con</t>
    <phoneticPr fontId="18" type="noConversion"/>
  </si>
  <si>
    <t>IQR1_con</t>
    <phoneticPr fontId="18" type="noConversion"/>
  </si>
  <si>
    <t>IQR2_con</t>
    <phoneticPr fontId="18" type="noConversion"/>
  </si>
  <si>
    <t>IQR3_con</t>
    <phoneticPr fontId="18" type="noConversion"/>
  </si>
  <si>
    <t>IQR4_con</t>
    <phoneticPr fontId="18" type="noConversion"/>
  </si>
  <si>
    <t>IQR_con</t>
    <phoneticPr fontId="18" type="noConversion"/>
  </si>
  <si>
    <t>IQR0_incon</t>
    <phoneticPr fontId="18" type="noConversion"/>
  </si>
  <si>
    <t>IQR1_incon</t>
    <phoneticPr fontId="18" type="noConversion"/>
  </si>
  <si>
    <t>IQR2_incon</t>
    <phoneticPr fontId="18" type="noConversion"/>
  </si>
  <si>
    <t>IQR3_incon</t>
    <phoneticPr fontId="18" type="noConversion"/>
  </si>
  <si>
    <t>IQR4_incon</t>
    <phoneticPr fontId="18" type="noConversion"/>
  </si>
  <si>
    <t>IQR_incon</t>
    <phoneticPr fontId="18" type="noConversion"/>
  </si>
  <si>
    <t>Treatment</t>
    <phoneticPr fontId="18" type="noConversion"/>
  </si>
  <si>
    <t>outlow_con</t>
    <phoneticPr fontId="18" type="noConversion"/>
  </si>
  <si>
    <t>outhigh_con</t>
    <phoneticPr fontId="18" type="noConversion"/>
  </si>
  <si>
    <t>outcont_con</t>
    <phoneticPr fontId="18" type="noConversion"/>
  </si>
  <si>
    <t>S_con</t>
    <phoneticPr fontId="18" type="noConversion"/>
  </si>
  <si>
    <t>S_incon</t>
    <phoneticPr fontId="18" type="noConversion"/>
  </si>
  <si>
    <t>n1</t>
    <phoneticPr fontId="18" type="noConversion"/>
  </si>
  <si>
    <t>n2</t>
    <phoneticPr fontId="18" type="noConversion"/>
  </si>
  <si>
    <t>SD</t>
    <phoneticPr fontId="18" type="noConversion"/>
  </si>
  <si>
    <t>SE</t>
    <phoneticPr fontId="18" type="noConversion"/>
  </si>
  <si>
    <t>df</t>
    <phoneticPr fontId="18" type="noConversion"/>
  </si>
  <si>
    <t>t-statistic</t>
    <phoneticPr fontId="18" type="noConversion"/>
  </si>
  <si>
    <t>pvalue</t>
    <phoneticPr fontId="18" type="noConversion"/>
  </si>
  <si>
    <t>cohenD</t>
    <phoneticPr fontId="18" type="noConversion"/>
  </si>
  <si>
    <t>Cilow</t>
    <phoneticPr fontId="18" type="noConversion"/>
  </si>
  <si>
    <t>Cihigh</t>
    <phoneticPr fontId="18" type="noConversion"/>
  </si>
  <si>
    <t>direction</t>
    <phoneticPr fontId="18" type="noConversion"/>
  </si>
  <si>
    <t>reject null</t>
    <phoneticPr fontId="18" type="noConversion"/>
  </si>
  <si>
    <t>result</t>
    <phoneticPr fontId="18" type="noConversion"/>
  </si>
  <si>
    <t>Di(in-con)</t>
    <phoneticPr fontId="18" type="noConversion"/>
  </si>
  <si>
    <t>cal_1dec</t>
    <phoneticPr fontId="18" type="noConversion"/>
  </si>
  <si>
    <t>calnote_1dec</t>
    <phoneticPr fontId="18" type="noConversion"/>
  </si>
  <si>
    <t>mode_con</t>
    <phoneticPr fontId="18" type="noConversion"/>
  </si>
  <si>
    <t>mode_incon</t>
    <phoneticPr fontId="18" type="noConversion"/>
  </si>
  <si>
    <t>接收</t>
  </si>
  <si>
    <t>其他</t>
  </si>
  <si>
    <t>bin</t>
    <phoneticPr fontId="18" type="noConversion"/>
  </si>
  <si>
    <t>Con频率</t>
    <phoneticPr fontId="18" type="noConversion"/>
  </si>
  <si>
    <t>Incon频率</t>
    <phoneticPr fontId="18" type="noConversion"/>
  </si>
  <si>
    <t>*mode_incon also have value 18</t>
    <phoneticPr fontId="18" type="noConversion"/>
  </si>
  <si>
    <t>cal_0dec</t>
    <phoneticPr fontId="18" type="noConversion"/>
  </si>
  <si>
    <t>inc_0dec</t>
    <phoneticPr fontId="18" type="noConversion"/>
  </si>
  <si>
    <t>alpha=0.05 +</t>
    <phoneticPr fontId="18" type="noConversion"/>
  </si>
  <si>
    <t>Box-plot IRQ风箱图</t>
    <phoneticPr fontId="18" type="noConversion"/>
  </si>
  <si>
    <t>Chart:</t>
    <phoneticPr fontId="18" type="noConversion"/>
  </si>
  <si>
    <t>Chart:</t>
    <phoneticPr fontId="18" type="noConversion"/>
  </si>
  <si>
    <t>Histogram(Sample vs wiki)</t>
    <phoneticPr fontId="18" type="noConversion"/>
  </si>
  <si>
    <t>统计项说明</t>
    <phoneticPr fontId="18" type="noConversion"/>
  </si>
  <si>
    <t>描述统计项数值</t>
    <phoneticPr fontId="18" type="noConversion"/>
  </si>
  <si>
    <t>Scatter with mean</t>
    <phoneticPr fontId="18" type="noConversion"/>
  </si>
  <si>
    <t>t-criticalCI</t>
    <phoneticPr fontId="18" type="noConversion"/>
  </si>
  <si>
    <t>t-critical</t>
    <phoneticPr fontId="18" type="noConversion"/>
  </si>
  <si>
    <t>Scatter with trends(for sample check)</t>
    <phoneticPr fontId="18" type="noConversion"/>
  </si>
  <si>
    <t>r2</t>
    <phoneticPr fontId="18" type="noConversion"/>
  </si>
  <si>
    <t>推论统计项数值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</si>
</sst>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0_ "/>
    <numFmt numFmtId="177" formatCode="[$-F800]dddd\,\ mmmm\ dd\,\ yyyy"/>
    <numFmt numFmtId="178" formatCode="0.000_);[Red]\(0.000\)"/>
    <numFmt numFmtId="179" formatCode="0_);[Red]\(0\)"/>
    <numFmt numFmtId="181" formatCode="0.0000_ "/>
  </numFmts>
  <fonts count="20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rgb="FFFF0000"/>
      <name val="宋体"/>
      <family val="3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177" fontId="0" fillId="0" borderId="0">
      <alignment vertical="center"/>
    </xf>
    <xf numFmtId="177" fontId="2" fillId="0" borderId="0" applyNumberFormat="0" applyFill="0" applyBorder="0" applyAlignment="0" applyProtection="0">
      <alignment vertical="center"/>
    </xf>
    <xf numFmtId="177" fontId="3" fillId="0" borderId="1" applyNumberFormat="0" applyFill="0" applyAlignment="0" applyProtection="0">
      <alignment vertical="center"/>
    </xf>
    <xf numFmtId="177" fontId="4" fillId="0" borderId="2" applyNumberFormat="0" applyFill="0" applyAlignment="0" applyProtection="0">
      <alignment vertical="center"/>
    </xf>
    <xf numFmtId="177" fontId="5" fillId="0" borderId="3" applyNumberFormat="0" applyFill="0" applyAlignment="0" applyProtection="0">
      <alignment vertical="center"/>
    </xf>
    <xf numFmtId="177" fontId="5" fillId="0" borderId="0" applyNumberFormat="0" applyFill="0" applyBorder="0" applyAlignment="0" applyProtection="0">
      <alignment vertical="center"/>
    </xf>
    <xf numFmtId="177" fontId="6" fillId="2" borderId="0" applyNumberFormat="0" applyBorder="0" applyAlignment="0" applyProtection="0">
      <alignment vertical="center"/>
    </xf>
    <xf numFmtId="177" fontId="7" fillId="3" borderId="0" applyNumberFormat="0" applyBorder="0" applyAlignment="0" applyProtection="0">
      <alignment vertical="center"/>
    </xf>
    <xf numFmtId="177" fontId="8" fillId="4" borderId="0" applyNumberFormat="0" applyBorder="0" applyAlignment="0" applyProtection="0">
      <alignment vertical="center"/>
    </xf>
    <xf numFmtId="177" fontId="9" fillId="5" borderId="4" applyNumberFormat="0" applyAlignment="0" applyProtection="0">
      <alignment vertical="center"/>
    </xf>
    <xf numFmtId="177" fontId="10" fillId="6" borderId="5" applyNumberFormat="0" applyAlignment="0" applyProtection="0">
      <alignment vertical="center"/>
    </xf>
    <xf numFmtId="177" fontId="11" fillId="6" borderId="4" applyNumberFormat="0" applyAlignment="0" applyProtection="0">
      <alignment vertical="center"/>
    </xf>
    <xf numFmtId="177" fontId="12" fillId="0" borderId="6" applyNumberFormat="0" applyFill="0" applyAlignment="0" applyProtection="0">
      <alignment vertical="center"/>
    </xf>
    <xf numFmtId="177" fontId="13" fillId="7" borderId="7" applyNumberFormat="0" applyAlignment="0" applyProtection="0">
      <alignment vertical="center"/>
    </xf>
    <xf numFmtId="177" fontId="14" fillId="0" borderId="0" applyNumberFormat="0" applyFill="0" applyBorder="0" applyAlignment="0" applyProtection="0">
      <alignment vertical="center"/>
    </xf>
    <xf numFmtId="177" fontId="1" fillId="8" borderId="8" applyNumberFormat="0" applyFont="0" applyAlignment="0" applyProtection="0">
      <alignment vertical="center"/>
    </xf>
    <xf numFmtId="177" fontId="15" fillId="0" borderId="0" applyNumberFormat="0" applyFill="0" applyBorder="0" applyAlignment="0" applyProtection="0">
      <alignment vertical="center"/>
    </xf>
    <xf numFmtId="177" fontId="16" fillId="0" borderId="9" applyNumberFormat="0" applyFill="0" applyAlignment="0" applyProtection="0">
      <alignment vertical="center"/>
    </xf>
    <xf numFmtId="177" fontId="17" fillId="9" borderId="0" applyNumberFormat="0" applyBorder="0" applyAlignment="0" applyProtection="0">
      <alignment vertical="center"/>
    </xf>
    <xf numFmtId="177" fontId="1" fillId="10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7" fillId="12" borderId="0" applyNumberFormat="0" applyBorder="0" applyAlignment="0" applyProtection="0">
      <alignment vertical="center"/>
    </xf>
    <xf numFmtId="177" fontId="17" fillId="13" borderId="0" applyNumberFormat="0" applyBorder="0" applyAlignment="0" applyProtection="0">
      <alignment vertical="center"/>
    </xf>
    <xf numFmtId="177" fontId="1" fillId="14" borderId="0" applyNumberFormat="0" applyBorder="0" applyAlignment="0" applyProtection="0">
      <alignment vertical="center"/>
    </xf>
    <xf numFmtId="177" fontId="1" fillId="15" borderId="0" applyNumberFormat="0" applyBorder="0" applyAlignment="0" applyProtection="0">
      <alignment vertical="center"/>
    </xf>
    <xf numFmtId="177" fontId="17" fillId="16" borderId="0" applyNumberFormat="0" applyBorder="0" applyAlignment="0" applyProtection="0">
      <alignment vertical="center"/>
    </xf>
    <xf numFmtId="177" fontId="17" fillId="17" borderId="0" applyNumberFormat="0" applyBorder="0" applyAlignment="0" applyProtection="0">
      <alignment vertical="center"/>
    </xf>
    <xf numFmtId="177" fontId="1" fillId="18" borderId="0" applyNumberFormat="0" applyBorder="0" applyAlignment="0" applyProtection="0">
      <alignment vertical="center"/>
    </xf>
    <xf numFmtId="177" fontId="1" fillId="19" borderId="0" applyNumberFormat="0" applyBorder="0" applyAlignment="0" applyProtection="0">
      <alignment vertical="center"/>
    </xf>
    <xf numFmtId="177" fontId="17" fillId="20" borderId="0" applyNumberFormat="0" applyBorder="0" applyAlignment="0" applyProtection="0">
      <alignment vertical="center"/>
    </xf>
    <xf numFmtId="177" fontId="17" fillId="21" borderId="0" applyNumberFormat="0" applyBorder="0" applyAlignment="0" applyProtection="0">
      <alignment vertical="center"/>
    </xf>
    <xf numFmtId="177" fontId="1" fillId="22" borderId="0" applyNumberFormat="0" applyBorder="0" applyAlignment="0" applyProtection="0">
      <alignment vertical="center"/>
    </xf>
    <xf numFmtId="177" fontId="1" fillId="23" borderId="0" applyNumberFormat="0" applyBorder="0" applyAlignment="0" applyProtection="0">
      <alignment vertical="center"/>
    </xf>
    <xf numFmtId="177" fontId="17" fillId="24" borderId="0" applyNumberFormat="0" applyBorder="0" applyAlignment="0" applyProtection="0">
      <alignment vertical="center"/>
    </xf>
    <xf numFmtId="177" fontId="17" fillId="25" borderId="0" applyNumberFormat="0" applyBorder="0" applyAlignment="0" applyProtection="0">
      <alignment vertical="center"/>
    </xf>
    <xf numFmtId="177" fontId="1" fillId="26" borderId="0" applyNumberFormat="0" applyBorder="0" applyAlignment="0" applyProtection="0">
      <alignment vertical="center"/>
    </xf>
    <xf numFmtId="177" fontId="1" fillId="27" borderId="0" applyNumberFormat="0" applyBorder="0" applyAlignment="0" applyProtection="0">
      <alignment vertical="center"/>
    </xf>
    <xf numFmtId="177" fontId="17" fillId="28" borderId="0" applyNumberFormat="0" applyBorder="0" applyAlignment="0" applyProtection="0">
      <alignment vertical="center"/>
    </xf>
    <xf numFmtId="177" fontId="17" fillId="29" borderId="0" applyNumberFormat="0" applyBorder="0" applyAlignment="0" applyProtection="0">
      <alignment vertical="center"/>
    </xf>
    <xf numFmtId="177" fontId="1" fillId="30" borderId="0" applyNumberFormat="0" applyBorder="0" applyAlignment="0" applyProtection="0">
      <alignment vertical="center"/>
    </xf>
    <xf numFmtId="177" fontId="1" fillId="31" borderId="0" applyNumberFormat="0" applyBorder="0" applyAlignment="0" applyProtection="0">
      <alignment vertical="center"/>
    </xf>
    <xf numFmtId="177" fontId="17" fillId="32" borderId="0" applyNumberFormat="0" applyBorder="0" applyAlignment="0" applyProtection="0">
      <alignment vertical="center"/>
    </xf>
  </cellStyleXfs>
  <cellXfs count="30">
    <xf numFmtId="177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10" xfId="0" applyNumberFormat="1" applyBorder="1">
      <alignment vertical="center"/>
    </xf>
    <xf numFmtId="176" fontId="0" fillId="0" borderId="11" xfId="0" applyNumberFormat="1" applyBorder="1">
      <alignment vertical="center"/>
    </xf>
    <xf numFmtId="176" fontId="0" fillId="0" borderId="12" xfId="0" applyNumberFormat="1" applyBorder="1">
      <alignment vertical="center"/>
    </xf>
    <xf numFmtId="177" fontId="0" fillId="0" borderId="13" xfId="0" applyNumberFormat="1" applyBorder="1">
      <alignment vertical="center"/>
    </xf>
    <xf numFmtId="176" fontId="0" fillId="0" borderId="14" xfId="0" applyNumberFormat="1" applyBorder="1">
      <alignment vertical="center"/>
    </xf>
    <xf numFmtId="176" fontId="0" fillId="0" borderId="15" xfId="0" applyNumberFormat="1" applyBorder="1">
      <alignment vertical="center"/>
    </xf>
    <xf numFmtId="177" fontId="0" fillId="0" borderId="10" xfId="0" applyBorder="1">
      <alignment vertical="center"/>
    </xf>
    <xf numFmtId="177" fontId="0" fillId="0" borderId="11" xfId="0" applyBorder="1">
      <alignment vertical="center"/>
    </xf>
    <xf numFmtId="177" fontId="0" fillId="0" borderId="12" xfId="0" applyBorder="1">
      <alignment vertical="center"/>
    </xf>
    <xf numFmtId="176" fontId="0" fillId="0" borderId="16" xfId="0" applyNumberFormat="1" applyBorder="1">
      <alignment vertical="center"/>
    </xf>
    <xf numFmtId="177" fontId="0" fillId="0" borderId="0" xfId="0" applyBorder="1">
      <alignment vertical="center"/>
    </xf>
    <xf numFmtId="178" fontId="0" fillId="0" borderId="0" xfId="0" applyNumberFormat="1">
      <alignment vertical="center"/>
    </xf>
    <xf numFmtId="177" fontId="0" fillId="0" borderId="0" xfId="0" applyFill="1">
      <alignment vertical="center"/>
    </xf>
    <xf numFmtId="176" fontId="0" fillId="0" borderId="0" xfId="0" applyNumberFormat="1" applyFill="1">
      <alignment vertical="center"/>
    </xf>
    <xf numFmtId="0" fontId="0" fillId="0" borderId="0" xfId="0" applyNumberFormat="1">
      <alignment vertical="center"/>
    </xf>
    <xf numFmtId="0" fontId="0" fillId="0" borderId="0" xfId="0" applyNumberFormat="1" applyFill="1" applyBorder="1" applyAlignment="1">
      <alignment vertical="center"/>
    </xf>
    <xf numFmtId="0" fontId="0" fillId="0" borderId="18" xfId="0" applyNumberFormat="1" applyFont="1" applyFill="1" applyBorder="1" applyAlignment="1">
      <alignment horizontal="center" vertical="center"/>
    </xf>
    <xf numFmtId="0" fontId="0" fillId="0" borderId="17" xfId="0" applyNumberFormat="1" applyFill="1" applyBorder="1" applyAlignment="1">
      <alignment vertical="center"/>
    </xf>
    <xf numFmtId="179" fontId="0" fillId="0" borderId="0" xfId="0" applyNumberFormat="1">
      <alignment vertical="center"/>
    </xf>
    <xf numFmtId="176" fontId="0" fillId="33" borderId="19" xfId="0" applyNumberFormat="1" applyFill="1" applyBorder="1">
      <alignment vertical="center"/>
    </xf>
    <xf numFmtId="177" fontId="0" fillId="34" borderId="19" xfId="0" applyFill="1" applyBorder="1">
      <alignment vertical="center"/>
    </xf>
    <xf numFmtId="176" fontId="0" fillId="35" borderId="19" xfId="0" applyNumberFormat="1" applyFill="1" applyBorder="1">
      <alignment vertical="center"/>
    </xf>
    <xf numFmtId="177" fontId="0" fillId="36" borderId="19" xfId="0" applyFill="1" applyBorder="1">
      <alignment vertical="center"/>
    </xf>
    <xf numFmtId="178" fontId="0" fillId="35" borderId="19" xfId="0" applyNumberFormat="1" applyFill="1" applyBorder="1">
      <alignment vertical="center"/>
    </xf>
    <xf numFmtId="0" fontId="0" fillId="35" borderId="19" xfId="0" applyNumberFormat="1" applyFill="1" applyBorder="1">
      <alignment vertical="center"/>
    </xf>
    <xf numFmtId="0" fontId="0" fillId="36" borderId="19" xfId="0" applyNumberFormat="1" applyFill="1" applyBorder="1">
      <alignment vertical="center"/>
    </xf>
    <xf numFmtId="177" fontId="19" fillId="0" borderId="0" xfId="0" applyFont="1">
      <alignment vertical="center"/>
    </xf>
    <xf numFmtId="181" fontId="0" fillId="35" borderId="19" xfId="0" applyNumberFormat="1" applyFill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tockChart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/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solidFill>
                <a:schemeClr val="bg1">
                  <a:lumMod val="95000"/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stroopdata!$O$4:$O$5</c:f>
              <c:strCache>
                <c:ptCount val="2"/>
                <c:pt idx="0">
                  <c:v>Con</c:v>
                </c:pt>
                <c:pt idx="1">
                  <c:v>Incon</c:v>
                </c:pt>
              </c:strCache>
            </c:strRef>
          </c:cat>
          <c:val>
            <c:numRef>
              <c:f>stroopdata!$P$4:$P$5</c:f>
              <c:numCache>
                <c:formatCode>0.000_ </c:formatCode>
                <c:ptCount val="2"/>
                <c:pt idx="0">
                  <c:v>11.895250000000001</c:v>
                </c:pt>
                <c:pt idx="1">
                  <c:v>18.716749999999998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v>Q1</c:v>
                </c15:tx>
              </c15:filteredSeriesTitle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/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solidFill>
                <a:schemeClr val="bg1">
                  <a:lumMod val="95000"/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stroopdata!$O$4:$O$5</c:f>
              <c:strCache>
                <c:ptCount val="2"/>
                <c:pt idx="0">
                  <c:v>Con</c:v>
                </c:pt>
                <c:pt idx="1">
                  <c:v>Incon</c:v>
                </c:pt>
              </c:strCache>
            </c:strRef>
          </c:cat>
          <c:val>
            <c:numRef>
              <c:f>stroopdata!$Q$4:$Q$5</c:f>
              <c:numCache>
                <c:formatCode>0.000_ </c:formatCode>
                <c:ptCount val="2"/>
                <c:pt idx="0">
                  <c:v>8.6300000000000008</c:v>
                </c:pt>
                <c:pt idx="1">
                  <c:v>15.686999999999999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v>Q0</c:v>
                </c15:tx>
              </c15:filteredSeriesTitle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dash"/>
            <c:size val="16"/>
            <c:spPr>
              <a:solidFill>
                <a:srgbClr val="FF000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layout/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solidFill>
                <a:schemeClr val="bg1">
                  <a:lumMod val="95000"/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stroopdata!$O$4:$O$5</c:f>
              <c:strCache>
                <c:ptCount val="2"/>
                <c:pt idx="0">
                  <c:v>Con</c:v>
                </c:pt>
                <c:pt idx="1">
                  <c:v>Incon</c:v>
                </c:pt>
              </c:strCache>
            </c:strRef>
          </c:cat>
          <c:val>
            <c:numRef>
              <c:f>stroopdata!$R$4:$R$5</c:f>
              <c:numCache>
                <c:formatCode>0.000_ </c:formatCode>
                <c:ptCount val="2"/>
                <c:pt idx="0">
                  <c:v>14.3565</c:v>
                </c:pt>
                <c:pt idx="1">
                  <c:v>21.017499999999998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v>Q2</c:v>
                </c15:tx>
              </c15:filteredSeriesTitle>
            </c:ext>
          </c:extLst>
        </c:ser>
        <c:ser>
          <c:idx val="3"/>
          <c:order val="3"/>
          <c:spPr>
            <a:ln w="1905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layout/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solidFill>
                <a:schemeClr val="bg1">
                  <a:lumMod val="95000"/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stroopdata!$O$4:$O$5</c:f>
              <c:strCache>
                <c:ptCount val="2"/>
                <c:pt idx="0">
                  <c:v>Con</c:v>
                </c:pt>
                <c:pt idx="1">
                  <c:v>Incon</c:v>
                </c:pt>
              </c:strCache>
            </c:strRef>
          </c:cat>
          <c:val>
            <c:numRef>
              <c:f>stroopdata!$S$4:$S$5</c:f>
              <c:numCache>
                <c:formatCode>0.000_ </c:formatCode>
                <c:ptCount val="2"/>
                <c:pt idx="0">
                  <c:v>22.327999999999999</c:v>
                </c:pt>
                <c:pt idx="1">
                  <c:v>35.255000000000003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v>Q4</c:v>
                </c15:tx>
              </c15:filteredSeriesTitle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Lbl>
              <c:idx val="0"/>
              <c:layout/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solidFill>
                <a:schemeClr val="bg1">
                  <a:lumMod val="95000"/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zh-CN" alt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stroopdata!$T$4:$T$5</c:f>
              <c:numCache>
                <c:formatCode>0.000_ </c:formatCode>
                <c:ptCount val="2"/>
                <c:pt idx="0">
                  <c:v>16.200749999999999</c:v>
                </c:pt>
                <c:pt idx="1">
                  <c:v>24.051499999999997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v>Q3</c:v>
                </c15:tx>
              </c15:filteredSeriesTitle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chemeClr val="lt1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downBars>
        </c:upDownBars>
        <c:axId val="1264677504"/>
        <c:axId val="1264681312"/>
      </c:stockChart>
      <c:catAx>
        <c:axId val="1264677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64681312"/>
        <c:crosses val="autoZero"/>
        <c:auto val="1"/>
        <c:lblAlgn val="ctr"/>
        <c:lblOffset val="100"/>
        <c:noMultiLvlLbl val="0"/>
      </c:catAx>
      <c:valAx>
        <c:axId val="126468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6467750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Con</a:t>
            </a:r>
            <a:r>
              <a:rPr lang="en-US" altLang="zh-CN" baseline="0"/>
              <a:t> vs Incon Scatter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stroopdata!$A$1</c:f>
              <c:strCache>
                <c:ptCount val="1"/>
                <c:pt idx="0">
                  <c:v>Congruent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stroopdata!$A$2:$A$25</c:f>
              <c:numCache>
                <c:formatCode>0.000_);[Red]\(0.000\)</c:formatCode>
                <c:ptCount val="24"/>
                <c:pt idx="0">
                  <c:v>12.079000000000001</c:v>
                </c:pt>
                <c:pt idx="1">
                  <c:v>16.791</c:v>
                </c:pt>
                <c:pt idx="2">
                  <c:v>9.5640000000000001</c:v>
                </c:pt>
                <c:pt idx="3">
                  <c:v>8.6300000000000008</c:v>
                </c:pt>
                <c:pt idx="4">
                  <c:v>14.669</c:v>
                </c:pt>
                <c:pt idx="5">
                  <c:v>12.238</c:v>
                </c:pt>
                <c:pt idx="6">
                  <c:v>14.692</c:v>
                </c:pt>
                <c:pt idx="7">
                  <c:v>8.9870000000000001</c:v>
                </c:pt>
                <c:pt idx="8">
                  <c:v>9.4009999999999998</c:v>
                </c:pt>
                <c:pt idx="9">
                  <c:v>14.48</c:v>
                </c:pt>
                <c:pt idx="10">
                  <c:v>22.327999999999999</c:v>
                </c:pt>
                <c:pt idx="11">
                  <c:v>15.298</c:v>
                </c:pt>
                <c:pt idx="12">
                  <c:v>15.073</c:v>
                </c:pt>
                <c:pt idx="13">
                  <c:v>16.928999999999998</c:v>
                </c:pt>
                <c:pt idx="14">
                  <c:v>18.2</c:v>
                </c:pt>
                <c:pt idx="15">
                  <c:v>12.13</c:v>
                </c:pt>
                <c:pt idx="16">
                  <c:v>18.495000000000001</c:v>
                </c:pt>
                <c:pt idx="17">
                  <c:v>10.638999999999999</c:v>
                </c:pt>
                <c:pt idx="18">
                  <c:v>11.343999999999999</c:v>
                </c:pt>
                <c:pt idx="19">
                  <c:v>12.369</c:v>
                </c:pt>
                <c:pt idx="20">
                  <c:v>12.944000000000001</c:v>
                </c:pt>
                <c:pt idx="21">
                  <c:v>14.233000000000001</c:v>
                </c:pt>
                <c:pt idx="22">
                  <c:v>19.71</c:v>
                </c:pt>
                <c:pt idx="23">
                  <c:v>16.004000000000001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stroopdata!$B$1</c:f>
              <c:strCache>
                <c:ptCount val="1"/>
                <c:pt idx="0">
                  <c:v>Incongruent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stroopdata!$B$2:$B$25</c:f>
              <c:numCache>
                <c:formatCode>0.000_);[Red]\(0.000\)</c:formatCode>
                <c:ptCount val="24"/>
                <c:pt idx="0">
                  <c:v>19.277999999999999</c:v>
                </c:pt>
                <c:pt idx="1">
                  <c:v>18.741</c:v>
                </c:pt>
                <c:pt idx="2">
                  <c:v>21.213999999999999</c:v>
                </c:pt>
                <c:pt idx="3">
                  <c:v>15.686999999999999</c:v>
                </c:pt>
                <c:pt idx="4">
                  <c:v>22.803000000000001</c:v>
                </c:pt>
                <c:pt idx="5">
                  <c:v>20.878</c:v>
                </c:pt>
                <c:pt idx="6">
                  <c:v>24.571999999999999</c:v>
                </c:pt>
                <c:pt idx="7">
                  <c:v>17.393999999999998</c:v>
                </c:pt>
                <c:pt idx="8">
                  <c:v>20.762</c:v>
                </c:pt>
                <c:pt idx="9">
                  <c:v>26.282</c:v>
                </c:pt>
                <c:pt idx="10">
                  <c:v>24.524000000000001</c:v>
                </c:pt>
                <c:pt idx="11">
                  <c:v>18.643999999999998</c:v>
                </c:pt>
                <c:pt idx="12">
                  <c:v>17.510000000000002</c:v>
                </c:pt>
                <c:pt idx="13">
                  <c:v>20.329999999999998</c:v>
                </c:pt>
                <c:pt idx="14">
                  <c:v>35.255000000000003</c:v>
                </c:pt>
                <c:pt idx="15">
                  <c:v>22.158000000000001</c:v>
                </c:pt>
                <c:pt idx="16">
                  <c:v>25.138999999999999</c:v>
                </c:pt>
                <c:pt idx="17">
                  <c:v>20.428999999999998</c:v>
                </c:pt>
                <c:pt idx="18">
                  <c:v>17.425000000000001</c:v>
                </c:pt>
                <c:pt idx="19">
                  <c:v>34.287999999999997</c:v>
                </c:pt>
                <c:pt idx="20">
                  <c:v>23.893999999999998</c:v>
                </c:pt>
                <c:pt idx="21">
                  <c:v>17.96</c:v>
                </c:pt>
                <c:pt idx="22">
                  <c:v>22.058</c:v>
                </c:pt>
                <c:pt idx="23">
                  <c:v>21.157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4680768"/>
        <c:axId val="1264674240"/>
      </c:scatterChart>
      <c:valAx>
        <c:axId val="1264680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64674240"/>
        <c:crosses val="autoZero"/>
        <c:crossBetween val="midCat"/>
      </c:valAx>
      <c:valAx>
        <c:axId val="126467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);[Red]\(0.0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64680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Histogram!$B$1</c:f>
              <c:strCache>
                <c:ptCount val="1"/>
                <c:pt idx="0">
                  <c:v>Con频率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Histogram!$A$2:$A$30</c:f>
              <c:numCache>
                <c:formatCode>General</c:formatCode>
                <c:ptCount val="2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  <c:pt idx="25">
                  <c:v>33</c:v>
                </c:pt>
                <c:pt idx="26">
                  <c:v>34</c:v>
                </c:pt>
                <c:pt idx="27">
                  <c:v>35</c:v>
                </c:pt>
                <c:pt idx="28">
                  <c:v>36</c:v>
                </c:pt>
              </c:numCache>
            </c:numRef>
          </c:cat>
          <c:val>
            <c:numRef>
              <c:f>Histogram!$B$2:$B$30</c:f>
              <c:numCache>
                <c:formatCode>General</c:formatCode>
                <c:ptCount val="2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5</c:v>
                </c:pt>
                <c:pt idx="6">
                  <c:v>0</c:v>
                </c:pt>
                <c:pt idx="7">
                  <c:v>4</c:v>
                </c:pt>
                <c:pt idx="8">
                  <c:v>3</c:v>
                </c:pt>
                <c:pt idx="9">
                  <c:v>2</c:v>
                </c:pt>
                <c:pt idx="10">
                  <c:v>0</c:v>
                </c:pt>
                <c:pt idx="11">
                  <c:v>2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</c:ser>
        <c:ser>
          <c:idx val="1"/>
          <c:order val="1"/>
          <c:tx>
            <c:strRef>
              <c:f>Histogram!$J$1</c:f>
              <c:strCache>
                <c:ptCount val="1"/>
                <c:pt idx="0">
                  <c:v>Incon频率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Histogram!$J$2:$J$30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4</c:v>
                </c:pt>
                <c:pt idx="11">
                  <c:v>2</c:v>
                </c:pt>
                <c:pt idx="12">
                  <c:v>1</c:v>
                </c:pt>
                <c:pt idx="13">
                  <c:v>4</c:v>
                </c:pt>
                <c:pt idx="14">
                  <c:v>2</c:v>
                </c:pt>
                <c:pt idx="15">
                  <c:v>3</c:v>
                </c:pt>
                <c:pt idx="16">
                  <c:v>1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1264678048"/>
        <c:axId val="1264675872"/>
      </c:barChart>
      <c:catAx>
        <c:axId val="1264678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64675872"/>
        <c:crosses val="autoZero"/>
        <c:auto val="1"/>
        <c:lblAlgn val="ctr"/>
        <c:lblOffset val="100"/>
        <c:noMultiLvlLbl val="0"/>
      </c:catAx>
      <c:valAx>
        <c:axId val="126467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64678048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Con</a:t>
            </a:r>
            <a:r>
              <a:rPr lang="en-US" altLang="zh-CN" baseline="0"/>
              <a:t> vs Incon Scatter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stroopdata!$A$1</c:f>
              <c:strCache>
                <c:ptCount val="1"/>
                <c:pt idx="0">
                  <c:v>Congruent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stroopdata!$A$2:$A$25</c:f>
              <c:numCache>
                <c:formatCode>0.000_);[Red]\(0.000\)</c:formatCode>
                <c:ptCount val="24"/>
                <c:pt idx="0">
                  <c:v>12.079000000000001</c:v>
                </c:pt>
                <c:pt idx="1">
                  <c:v>16.791</c:v>
                </c:pt>
                <c:pt idx="2">
                  <c:v>9.5640000000000001</c:v>
                </c:pt>
                <c:pt idx="3">
                  <c:v>8.6300000000000008</c:v>
                </c:pt>
                <c:pt idx="4">
                  <c:v>14.669</c:v>
                </c:pt>
                <c:pt idx="5">
                  <c:v>12.238</c:v>
                </c:pt>
                <c:pt idx="6">
                  <c:v>14.692</c:v>
                </c:pt>
                <c:pt idx="7">
                  <c:v>8.9870000000000001</c:v>
                </c:pt>
                <c:pt idx="8">
                  <c:v>9.4009999999999998</c:v>
                </c:pt>
                <c:pt idx="9">
                  <c:v>14.48</c:v>
                </c:pt>
                <c:pt idx="10">
                  <c:v>22.327999999999999</c:v>
                </c:pt>
                <c:pt idx="11">
                  <c:v>15.298</c:v>
                </c:pt>
                <c:pt idx="12">
                  <c:v>15.073</c:v>
                </c:pt>
                <c:pt idx="13">
                  <c:v>16.928999999999998</c:v>
                </c:pt>
                <c:pt idx="14">
                  <c:v>18.2</c:v>
                </c:pt>
                <c:pt idx="15">
                  <c:v>12.13</c:v>
                </c:pt>
                <c:pt idx="16">
                  <c:v>18.495000000000001</c:v>
                </c:pt>
                <c:pt idx="17">
                  <c:v>10.638999999999999</c:v>
                </c:pt>
                <c:pt idx="18">
                  <c:v>11.343999999999999</c:v>
                </c:pt>
                <c:pt idx="19">
                  <c:v>12.369</c:v>
                </c:pt>
                <c:pt idx="20">
                  <c:v>12.944000000000001</c:v>
                </c:pt>
                <c:pt idx="21">
                  <c:v>14.233000000000001</c:v>
                </c:pt>
                <c:pt idx="22">
                  <c:v>19.71</c:v>
                </c:pt>
                <c:pt idx="23">
                  <c:v>16.004000000000001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stroopdata!$B$1</c:f>
              <c:strCache>
                <c:ptCount val="1"/>
                <c:pt idx="0">
                  <c:v>Incongruent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stroopdata!$B$2:$B$25</c:f>
              <c:numCache>
                <c:formatCode>0.000_);[Red]\(0.000\)</c:formatCode>
                <c:ptCount val="24"/>
                <c:pt idx="0">
                  <c:v>19.277999999999999</c:v>
                </c:pt>
                <c:pt idx="1">
                  <c:v>18.741</c:v>
                </c:pt>
                <c:pt idx="2">
                  <c:v>21.213999999999999</c:v>
                </c:pt>
                <c:pt idx="3">
                  <c:v>15.686999999999999</c:v>
                </c:pt>
                <c:pt idx="4">
                  <c:v>22.803000000000001</c:v>
                </c:pt>
                <c:pt idx="5">
                  <c:v>20.878</c:v>
                </c:pt>
                <c:pt idx="6">
                  <c:v>24.571999999999999</c:v>
                </c:pt>
                <c:pt idx="7">
                  <c:v>17.393999999999998</c:v>
                </c:pt>
                <c:pt idx="8">
                  <c:v>20.762</c:v>
                </c:pt>
                <c:pt idx="9">
                  <c:v>26.282</c:v>
                </c:pt>
                <c:pt idx="10">
                  <c:v>24.524000000000001</c:v>
                </c:pt>
                <c:pt idx="11">
                  <c:v>18.643999999999998</c:v>
                </c:pt>
                <c:pt idx="12">
                  <c:v>17.510000000000002</c:v>
                </c:pt>
                <c:pt idx="13">
                  <c:v>20.329999999999998</c:v>
                </c:pt>
                <c:pt idx="14">
                  <c:v>35.255000000000003</c:v>
                </c:pt>
                <c:pt idx="15">
                  <c:v>22.158000000000001</c:v>
                </c:pt>
                <c:pt idx="16">
                  <c:v>25.138999999999999</c:v>
                </c:pt>
                <c:pt idx="17">
                  <c:v>20.428999999999998</c:v>
                </c:pt>
                <c:pt idx="18">
                  <c:v>17.425000000000001</c:v>
                </c:pt>
                <c:pt idx="19">
                  <c:v>34.287999999999997</c:v>
                </c:pt>
                <c:pt idx="20">
                  <c:v>23.893999999999998</c:v>
                </c:pt>
                <c:pt idx="21">
                  <c:v>17.96</c:v>
                </c:pt>
                <c:pt idx="22">
                  <c:v>22.058</c:v>
                </c:pt>
                <c:pt idx="23">
                  <c:v>21.157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8072128"/>
        <c:axId val="1318069952"/>
      </c:scatterChart>
      <c:valAx>
        <c:axId val="1318072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18069952"/>
        <c:crosses val="autoZero"/>
        <c:crossBetween val="midCat"/>
      </c:valAx>
      <c:valAx>
        <c:axId val="131806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);[Red]\(0.0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18072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Histogram!$B$1</c:f>
              <c:strCache>
                <c:ptCount val="1"/>
                <c:pt idx="0">
                  <c:v>Con频率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Histogram!$A$2:$A$30</c:f>
              <c:numCache>
                <c:formatCode>General</c:formatCode>
                <c:ptCount val="2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  <c:pt idx="25">
                  <c:v>33</c:v>
                </c:pt>
                <c:pt idx="26">
                  <c:v>34</c:v>
                </c:pt>
                <c:pt idx="27">
                  <c:v>35</c:v>
                </c:pt>
                <c:pt idx="28">
                  <c:v>36</c:v>
                </c:pt>
              </c:numCache>
            </c:numRef>
          </c:cat>
          <c:val>
            <c:numRef>
              <c:f>Histogram!$B$2:$B$30</c:f>
              <c:numCache>
                <c:formatCode>General</c:formatCode>
                <c:ptCount val="2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5</c:v>
                </c:pt>
                <c:pt idx="6">
                  <c:v>0</c:v>
                </c:pt>
                <c:pt idx="7">
                  <c:v>4</c:v>
                </c:pt>
                <c:pt idx="8">
                  <c:v>3</c:v>
                </c:pt>
                <c:pt idx="9">
                  <c:v>2</c:v>
                </c:pt>
                <c:pt idx="10">
                  <c:v>0</c:v>
                </c:pt>
                <c:pt idx="11">
                  <c:v>2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</c:ser>
        <c:ser>
          <c:idx val="1"/>
          <c:order val="1"/>
          <c:tx>
            <c:strRef>
              <c:f>Histogram!$J$1</c:f>
              <c:strCache>
                <c:ptCount val="1"/>
                <c:pt idx="0">
                  <c:v>Incon频率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Histogram!$J$2:$J$30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4</c:v>
                </c:pt>
                <c:pt idx="11">
                  <c:v>2</c:v>
                </c:pt>
                <c:pt idx="12">
                  <c:v>1</c:v>
                </c:pt>
                <c:pt idx="13">
                  <c:v>4</c:v>
                </c:pt>
                <c:pt idx="14">
                  <c:v>2</c:v>
                </c:pt>
                <c:pt idx="15">
                  <c:v>3</c:v>
                </c:pt>
                <c:pt idx="16">
                  <c:v>1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1264670432"/>
        <c:axId val="1264669888"/>
      </c:barChart>
      <c:catAx>
        <c:axId val="1264670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64669888"/>
        <c:crosses val="autoZero"/>
        <c:auto val="1"/>
        <c:lblAlgn val="ctr"/>
        <c:lblOffset val="100"/>
        <c:noMultiLvlLbl val="0"/>
      </c:catAx>
      <c:valAx>
        <c:axId val="126466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64670432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4.xml"/><Relationship Id="rId4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5</xdr:row>
      <xdr:rowOff>0</xdr:rowOff>
    </xdr:from>
    <xdr:to>
      <xdr:col>20</xdr:col>
      <xdr:colOff>0</xdr:colOff>
      <xdr:row>27</xdr:row>
      <xdr:rowOff>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</xdr:row>
      <xdr:rowOff>0</xdr:rowOff>
    </xdr:from>
    <xdr:to>
      <xdr:col>9</xdr:col>
      <xdr:colOff>0</xdr:colOff>
      <xdr:row>17</xdr:row>
      <xdr:rowOff>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30</xdr:row>
      <xdr:rowOff>0</xdr:rowOff>
    </xdr:from>
    <xdr:to>
      <xdr:col>20</xdr:col>
      <xdr:colOff>0</xdr:colOff>
      <xdr:row>42</xdr:row>
      <xdr:rowOff>0</xdr:rowOff>
    </xdr:to>
    <xdr:graphicFrame macro="">
      <xdr:nvGraphicFramePr>
        <xdr:cNvPr id="8" name="图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14</xdr:col>
      <xdr:colOff>0</xdr:colOff>
      <xdr:row>42</xdr:row>
      <xdr:rowOff>0</xdr:rowOff>
    </xdr:from>
    <xdr:to>
      <xdr:col>20</xdr:col>
      <xdr:colOff>0</xdr:colOff>
      <xdr:row>50</xdr:row>
      <xdr:rowOff>1258</xdr:rowOff>
    </xdr:to>
    <xdr:pic>
      <xdr:nvPicPr>
        <xdr:cNvPr id="9" name="图片 8" descr="Image result for stroop effect data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354550" y="7200900"/>
          <a:ext cx="4276725" cy="13728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525780</xdr:colOff>
      <xdr:row>8</xdr:row>
      <xdr:rowOff>30480</xdr:rowOff>
    </xdr:from>
    <xdr:to>
      <xdr:col>8</xdr:col>
      <xdr:colOff>381000</xdr:colOff>
      <xdr:row>8</xdr:row>
      <xdr:rowOff>45720</xdr:rowOff>
    </xdr:to>
    <xdr:cxnSp macro="">
      <xdr:nvCxnSpPr>
        <xdr:cNvPr id="4" name="直接连接符 3"/>
        <xdr:cNvCxnSpPr/>
      </xdr:nvCxnSpPr>
      <xdr:spPr>
        <a:xfrm>
          <a:off x="8328660" y="1493520"/>
          <a:ext cx="2865120" cy="15240"/>
        </a:xfrm>
        <a:prstGeom prst="line">
          <a:avLst/>
        </a:prstGeom>
        <a:ln w="25400">
          <a:solidFill>
            <a:schemeClr val="accent2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525780</xdr:colOff>
      <xdr:row>10</xdr:row>
      <xdr:rowOff>45720</xdr:rowOff>
    </xdr:from>
    <xdr:to>
      <xdr:col>8</xdr:col>
      <xdr:colOff>388620</xdr:colOff>
      <xdr:row>10</xdr:row>
      <xdr:rowOff>45720</xdr:rowOff>
    </xdr:to>
    <xdr:cxnSp macro="">
      <xdr:nvCxnSpPr>
        <xdr:cNvPr id="10" name="直接连接符 9"/>
        <xdr:cNvCxnSpPr/>
      </xdr:nvCxnSpPr>
      <xdr:spPr>
        <a:xfrm>
          <a:off x="8328660" y="1874520"/>
          <a:ext cx="2872740" cy="0"/>
        </a:xfrm>
        <a:prstGeom prst="line">
          <a:avLst/>
        </a:prstGeom>
        <a:ln w="25400">
          <a:solidFill>
            <a:schemeClr val="accent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7</xdr:col>
      <xdr:colOff>2194560</xdr:colOff>
      <xdr:row>6</xdr:row>
      <xdr:rowOff>175260</xdr:rowOff>
    </xdr:from>
    <xdr:ext cx="722505" cy="264560"/>
    <xdr:sp macro="" textlink="">
      <xdr:nvSpPr>
        <xdr:cNvPr id="11" name="文本框 10"/>
        <xdr:cNvSpPr txBox="1"/>
      </xdr:nvSpPr>
      <xdr:spPr>
        <a:xfrm>
          <a:off x="10607040" y="1272540"/>
          <a:ext cx="72250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 b="1">
              <a:solidFill>
                <a:schemeClr val="accent2"/>
              </a:solidFill>
            </a:rPr>
            <a:t>mean=22</a:t>
          </a:r>
          <a:endParaRPr lang="zh-CN" altLang="en-US" sz="1100" b="1">
            <a:solidFill>
              <a:schemeClr val="accent2"/>
            </a:solidFill>
          </a:endParaRPr>
        </a:p>
      </xdr:txBody>
    </xdr:sp>
    <xdr:clientData/>
  </xdr:oneCellAnchor>
  <xdr:oneCellAnchor>
    <xdr:from>
      <xdr:col>7</xdr:col>
      <xdr:colOff>2202180</xdr:colOff>
      <xdr:row>9</xdr:row>
      <xdr:rowOff>15240</xdr:rowOff>
    </xdr:from>
    <xdr:ext cx="729110" cy="264560"/>
    <xdr:sp macro="" textlink="">
      <xdr:nvSpPr>
        <xdr:cNvPr id="12" name="文本框 11"/>
        <xdr:cNvSpPr txBox="1"/>
      </xdr:nvSpPr>
      <xdr:spPr>
        <a:xfrm>
          <a:off x="10614660" y="1661160"/>
          <a:ext cx="72911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 b="1">
              <a:solidFill>
                <a:schemeClr val="accent1"/>
              </a:solidFill>
            </a:rPr>
            <a:t>mean=14</a:t>
          </a:r>
          <a:endParaRPr lang="zh-CN" altLang="en-US" sz="1100" b="1">
            <a:solidFill>
              <a:schemeClr val="accent1"/>
            </a:solidFill>
          </a:endParaRPr>
        </a:p>
      </xdr:txBody>
    </xdr:sp>
    <xdr:clientData/>
  </xdr:oneCellAnchor>
  <xdr:twoCellAnchor>
    <xdr:from>
      <xdr:col>6</xdr:col>
      <xdr:colOff>0</xdr:colOff>
      <xdr:row>19</xdr:row>
      <xdr:rowOff>0</xdr:rowOff>
    </xdr:from>
    <xdr:to>
      <xdr:col>9</xdr:col>
      <xdr:colOff>0</xdr:colOff>
      <xdr:row>35</xdr:row>
      <xdr:rowOff>0</xdr:rowOff>
    </xdr:to>
    <xdr:graphicFrame macro="">
      <xdr:nvGraphicFramePr>
        <xdr:cNvPr id="13" name="图表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7620</xdr:rowOff>
    </xdr:from>
    <xdr:to>
      <xdr:col>8</xdr:col>
      <xdr:colOff>15240</xdr:colOff>
      <xdr:row>14</xdr:row>
      <xdr:rowOff>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3"/>
  <sheetViews>
    <sheetView tabSelected="1" topLeftCell="A21" workbookViewId="0">
      <selection activeCell="B35" sqref="B35"/>
    </sheetView>
  </sheetViews>
  <sheetFormatPr defaultRowHeight="14.4" x14ac:dyDescent="0.25"/>
  <cols>
    <col min="1" max="2" width="14.6640625" bestFit="1" customWidth="1"/>
    <col min="3" max="3" width="11.6640625" bestFit="1" customWidth="1"/>
    <col min="4" max="4" width="14.44140625" style="1" customWidth="1"/>
    <col min="5" max="5" width="16.109375" bestFit="1" customWidth="1"/>
    <col min="8" max="8" width="35" customWidth="1"/>
    <col min="11" max="11" width="14.6640625" bestFit="1" customWidth="1"/>
    <col min="12" max="12" width="16.109375" customWidth="1"/>
    <col min="13" max="13" width="9.44140625" customWidth="1"/>
    <col min="14" max="14" width="11.6640625" bestFit="1" customWidth="1"/>
    <col min="15" max="15" width="10.44140625" bestFit="1" customWidth="1"/>
    <col min="16" max="16" width="10.109375" bestFit="1" customWidth="1"/>
    <col min="20" max="20" width="8.44140625" bestFit="1" customWidth="1"/>
  </cols>
  <sheetData>
    <row r="1" spans="1:20" x14ac:dyDescent="0.25">
      <c r="A1" t="s">
        <v>0</v>
      </c>
      <c r="B1" t="s">
        <v>1</v>
      </c>
      <c r="C1" t="s">
        <v>49</v>
      </c>
      <c r="D1" s="1" t="s">
        <v>68</v>
      </c>
      <c r="E1" t="s">
        <v>67</v>
      </c>
      <c r="G1" s="28" t="s">
        <v>65</v>
      </c>
      <c r="H1" s="28" t="s">
        <v>69</v>
      </c>
      <c r="K1" t="s">
        <v>60</v>
      </c>
      <c r="L1" t="s">
        <v>61</v>
      </c>
      <c r="M1" t="s">
        <v>56</v>
      </c>
      <c r="O1" s="28" t="s">
        <v>64</v>
      </c>
      <c r="P1" s="28" t="s">
        <v>63</v>
      </c>
    </row>
    <row r="2" spans="1:20" x14ac:dyDescent="0.25">
      <c r="A2" s="13">
        <v>12.079000000000001</v>
      </c>
      <c r="B2" s="13">
        <v>19.277999999999999</v>
      </c>
      <c r="C2" s="13">
        <f t="shared" ref="C2:C25" si="0">B2-A2</f>
        <v>7.1989999999999981</v>
      </c>
      <c r="D2" s="21">
        <f>AVERAGE(A2:A25)</f>
        <v>14.051125000000001</v>
      </c>
      <c r="E2" s="22" t="s">
        <v>2</v>
      </c>
      <c r="K2" s="20">
        <f>ROUND(A2,0)</f>
        <v>12</v>
      </c>
      <c r="L2" s="20">
        <f>ROUND(B2,0)</f>
        <v>19</v>
      </c>
      <c r="M2" s="16">
        <v>8</v>
      </c>
    </row>
    <row r="3" spans="1:20" x14ac:dyDescent="0.25">
      <c r="A3" s="13">
        <v>16.791</v>
      </c>
      <c r="B3" s="13">
        <v>18.741</v>
      </c>
      <c r="C3" s="13">
        <f t="shared" si="0"/>
        <v>1.9499999999999993</v>
      </c>
      <c r="D3" s="21">
        <f>AVERAGE(B2:B25)</f>
        <v>22.015916666666669</v>
      </c>
      <c r="E3" s="22" t="s">
        <v>3</v>
      </c>
      <c r="K3" s="20">
        <f t="shared" ref="K3:K25" si="1">ROUND(A3,0)</f>
        <v>17</v>
      </c>
      <c r="L3" s="20">
        <f t="shared" ref="L3:L25" si="2">ROUND(B3,0)</f>
        <v>19</v>
      </c>
      <c r="M3" s="16">
        <v>9</v>
      </c>
      <c r="O3" s="8" t="s">
        <v>30</v>
      </c>
      <c r="P3" s="3" t="s">
        <v>11</v>
      </c>
      <c r="Q3" s="9" t="s">
        <v>12</v>
      </c>
      <c r="R3" s="9" t="s">
        <v>13</v>
      </c>
      <c r="S3" s="9" t="s">
        <v>14</v>
      </c>
      <c r="T3" s="10" t="s">
        <v>15</v>
      </c>
    </row>
    <row r="4" spans="1:20" x14ac:dyDescent="0.25">
      <c r="A4" s="13">
        <v>9.5640000000000001</v>
      </c>
      <c r="B4" s="13">
        <v>21.213999999999999</v>
      </c>
      <c r="C4" s="13">
        <f t="shared" si="0"/>
        <v>11.649999999999999</v>
      </c>
      <c r="D4" s="21">
        <f>MEDIAN(A2:A25)</f>
        <v>14.3565</v>
      </c>
      <c r="E4" s="22" t="s">
        <v>4</v>
      </c>
      <c r="K4" s="20">
        <f t="shared" si="1"/>
        <v>10</v>
      </c>
      <c r="L4" s="20">
        <f t="shared" si="2"/>
        <v>21</v>
      </c>
      <c r="M4" s="16">
        <v>10</v>
      </c>
      <c r="O4" s="2" t="s">
        <v>16</v>
      </c>
      <c r="P4" s="3">
        <f>D12</f>
        <v>11.895250000000001</v>
      </c>
      <c r="Q4" s="3">
        <f>D11</f>
        <v>8.6300000000000008</v>
      </c>
      <c r="R4" s="3">
        <f>D13</f>
        <v>14.3565</v>
      </c>
      <c r="S4" s="4">
        <v>22.327999999999999</v>
      </c>
      <c r="T4" s="11">
        <v>16.200749999999999</v>
      </c>
    </row>
    <row r="5" spans="1:20" x14ac:dyDescent="0.25">
      <c r="A5" s="13">
        <v>8.6300000000000008</v>
      </c>
      <c r="B5" s="13">
        <v>15.686999999999999</v>
      </c>
      <c r="C5" s="13">
        <f t="shared" si="0"/>
        <v>7.0569999999999986</v>
      </c>
      <c r="D5" s="21">
        <f>MEDIAN(B2:B25)</f>
        <v>21.017499999999998</v>
      </c>
      <c r="E5" s="22" t="s">
        <v>5</v>
      </c>
      <c r="K5" s="20">
        <f t="shared" si="1"/>
        <v>9</v>
      </c>
      <c r="L5" s="20">
        <f t="shared" si="2"/>
        <v>16</v>
      </c>
      <c r="M5" s="16">
        <v>11</v>
      </c>
      <c r="O5" s="5" t="s">
        <v>17</v>
      </c>
      <c r="P5" s="6">
        <f>D21</f>
        <v>18.716749999999998</v>
      </c>
      <c r="Q5" s="6">
        <f>D20</f>
        <v>15.686999999999999</v>
      </c>
      <c r="R5" s="6">
        <f>D22</f>
        <v>21.017499999999998</v>
      </c>
      <c r="S5" s="7">
        <f>D24</f>
        <v>35.255000000000003</v>
      </c>
      <c r="T5" s="7">
        <f>D23</f>
        <v>24.051499999999997</v>
      </c>
    </row>
    <row r="6" spans="1:20" x14ac:dyDescent="0.25">
      <c r="A6" s="13">
        <v>14.669</v>
      </c>
      <c r="B6" s="13">
        <v>22.803000000000001</v>
      </c>
      <c r="C6" s="13">
        <f t="shared" si="0"/>
        <v>8.1340000000000003</v>
      </c>
      <c r="D6" s="21" t="e">
        <f>_xlfn.MODE.SNGL(A2:A25)</f>
        <v>#N/A</v>
      </c>
      <c r="E6" s="22" t="s">
        <v>6</v>
      </c>
      <c r="F6" s="1"/>
      <c r="G6" s="1"/>
      <c r="H6" s="1"/>
      <c r="I6" s="1"/>
      <c r="J6" s="1"/>
      <c r="K6" s="20">
        <f t="shared" si="1"/>
        <v>15</v>
      </c>
      <c r="L6" s="20">
        <f t="shared" si="2"/>
        <v>23</v>
      </c>
      <c r="M6" s="16">
        <v>12</v>
      </c>
    </row>
    <row r="7" spans="1:20" x14ac:dyDescent="0.25">
      <c r="A7" s="13">
        <v>12.238</v>
      </c>
      <c r="B7" s="13">
        <v>20.878</v>
      </c>
      <c r="C7" s="13">
        <f t="shared" si="0"/>
        <v>8.64</v>
      </c>
      <c r="D7" s="21" t="e">
        <f>_xlfn.MODE.SNGL(B2:B25)</f>
        <v>#N/A</v>
      </c>
      <c r="E7" s="22" t="s">
        <v>7</v>
      </c>
      <c r="F7" s="1"/>
      <c r="G7" s="1"/>
      <c r="H7" s="1"/>
      <c r="I7" s="1"/>
      <c r="J7" s="1"/>
      <c r="K7" s="20">
        <f t="shared" si="1"/>
        <v>12</v>
      </c>
      <c r="L7" s="20">
        <f t="shared" si="2"/>
        <v>21</v>
      </c>
      <c r="M7" s="16">
        <v>13</v>
      </c>
    </row>
    <row r="8" spans="1:20" x14ac:dyDescent="0.25">
      <c r="A8" s="13">
        <v>14.692</v>
      </c>
      <c r="B8" s="13">
        <v>24.571999999999999</v>
      </c>
      <c r="C8" s="13">
        <f t="shared" si="0"/>
        <v>9.879999999999999</v>
      </c>
      <c r="D8" s="21">
        <f>_xlfn.MODE.SNGL(K2:K25)</f>
        <v>12</v>
      </c>
      <c r="E8" s="22" t="s">
        <v>8</v>
      </c>
      <c r="K8" s="20">
        <f t="shared" si="1"/>
        <v>15</v>
      </c>
      <c r="L8" s="20">
        <f t="shared" si="2"/>
        <v>25</v>
      </c>
      <c r="M8" s="16">
        <v>14</v>
      </c>
    </row>
    <row r="9" spans="1:20" x14ac:dyDescent="0.25">
      <c r="A9" s="13">
        <v>8.9870000000000001</v>
      </c>
      <c r="B9" s="13">
        <v>17.393999999999998</v>
      </c>
      <c r="C9" s="13">
        <f t="shared" si="0"/>
        <v>8.4069999999999983</v>
      </c>
      <c r="D9" s="21">
        <f>_xlfn.MODE.SNGL(L2:L25)</f>
        <v>21</v>
      </c>
      <c r="E9" s="22" t="s">
        <v>9</v>
      </c>
      <c r="K9" s="20">
        <f t="shared" si="1"/>
        <v>9</v>
      </c>
      <c r="L9" s="20">
        <f t="shared" si="2"/>
        <v>17</v>
      </c>
      <c r="M9" s="16">
        <v>15</v>
      </c>
    </row>
    <row r="10" spans="1:20" x14ac:dyDescent="0.25">
      <c r="A10" s="13">
        <v>9.4009999999999998</v>
      </c>
      <c r="B10" s="13">
        <v>20.762</v>
      </c>
      <c r="C10" s="13">
        <f t="shared" si="0"/>
        <v>11.361000000000001</v>
      </c>
      <c r="D10" s="21">
        <f>D3-D2</f>
        <v>7.9647916666666685</v>
      </c>
      <c r="E10" s="22" t="s">
        <v>10</v>
      </c>
      <c r="K10" s="20">
        <f t="shared" si="1"/>
        <v>9</v>
      </c>
      <c r="L10" s="20">
        <f t="shared" si="2"/>
        <v>21</v>
      </c>
      <c r="M10" s="16">
        <v>16</v>
      </c>
    </row>
    <row r="11" spans="1:20" x14ac:dyDescent="0.25">
      <c r="A11" s="13">
        <v>14.48</v>
      </c>
      <c r="B11" s="13">
        <v>26.282</v>
      </c>
      <c r="C11" s="13">
        <f t="shared" si="0"/>
        <v>11.802</v>
      </c>
      <c r="D11" s="21">
        <f>_xlfn.QUARTILE.INC(A2:A25,0)</f>
        <v>8.6300000000000008</v>
      </c>
      <c r="E11" s="22" t="s">
        <v>18</v>
      </c>
      <c r="K11" s="20">
        <f t="shared" si="1"/>
        <v>14</v>
      </c>
      <c r="L11" s="20">
        <f t="shared" si="2"/>
        <v>26</v>
      </c>
      <c r="M11" s="16">
        <v>17</v>
      </c>
    </row>
    <row r="12" spans="1:20" x14ac:dyDescent="0.25">
      <c r="A12" s="13">
        <v>22.327999999999999</v>
      </c>
      <c r="B12" s="13">
        <v>24.524000000000001</v>
      </c>
      <c r="C12" s="13">
        <f t="shared" si="0"/>
        <v>2.1960000000000015</v>
      </c>
      <c r="D12" s="21">
        <f>_xlfn.QUARTILE.INC(A2:A25,1)</f>
        <v>11.895250000000001</v>
      </c>
      <c r="E12" s="22" t="s">
        <v>19</v>
      </c>
      <c r="K12" s="20">
        <f t="shared" si="1"/>
        <v>22</v>
      </c>
      <c r="L12" s="20">
        <f t="shared" si="2"/>
        <v>25</v>
      </c>
      <c r="M12" s="16">
        <v>18</v>
      </c>
    </row>
    <row r="13" spans="1:20" x14ac:dyDescent="0.25">
      <c r="A13" s="13">
        <v>15.298</v>
      </c>
      <c r="B13" s="13">
        <v>18.643999999999998</v>
      </c>
      <c r="C13" s="13">
        <f t="shared" si="0"/>
        <v>3.3459999999999983</v>
      </c>
      <c r="D13" s="21">
        <f>_xlfn.QUARTILE.INC(A2:A25,2)</f>
        <v>14.3565</v>
      </c>
      <c r="E13" s="22" t="s">
        <v>20</v>
      </c>
      <c r="K13" s="20">
        <f t="shared" si="1"/>
        <v>15</v>
      </c>
      <c r="L13" s="20">
        <f t="shared" si="2"/>
        <v>19</v>
      </c>
      <c r="M13" s="16">
        <v>19</v>
      </c>
    </row>
    <row r="14" spans="1:20" x14ac:dyDescent="0.25">
      <c r="A14" s="13">
        <v>15.073</v>
      </c>
      <c r="B14" s="13">
        <v>17.510000000000002</v>
      </c>
      <c r="C14" s="13">
        <f t="shared" si="0"/>
        <v>2.4370000000000012</v>
      </c>
      <c r="D14" s="21">
        <f>_xlfn.QUARTILE.INC(A2:A25,3)</f>
        <v>16.200749999999999</v>
      </c>
      <c r="E14" s="22" t="s">
        <v>21</v>
      </c>
      <c r="K14" s="20">
        <f t="shared" si="1"/>
        <v>15</v>
      </c>
      <c r="L14" s="20">
        <f t="shared" si="2"/>
        <v>18</v>
      </c>
      <c r="M14" s="16">
        <v>20</v>
      </c>
    </row>
    <row r="15" spans="1:20" x14ac:dyDescent="0.25">
      <c r="A15" s="13">
        <v>16.928999999999998</v>
      </c>
      <c r="B15" s="13">
        <v>20.329999999999998</v>
      </c>
      <c r="C15" s="13">
        <f t="shared" si="0"/>
        <v>3.4009999999999998</v>
      </c>
      <c r="D15" s="21">
        <f>_xlfn.QUARTILE.INC(A2:A25,4)</f>
        <v>22.327999999999999</v>
      </c>
      <c r="E15" s="22" t="s">
        <v>22</v>
      </c>
      <c r="K15" s="20">
        <f t="shared" si="1"/>
        <v>17</v>
      </c>
      <c r="L15" s="20">
        <f t="shared" si="2"/>
        <v>20</v>
      </c>
      <c r="M15" s="16">
        <v>21</v>
      </c>
    </row>
    <row r="16" spans="1:20" x14ac:dyDescent="0.25">
      <c r="A16" s="13">
        <v>18.2</v>
      </c>
      <c r="B16" s="13">
        <v>35.255000000000003</v>
      </c>
      <c r="C16" s="13">
        <f t="shared" si="0"/>
        <v>17.055000000000003</v>
      </c>
      <c r="D16" s="21">
        <f>D14-D12</f>
        <v>4.3054999999999986</v>
      </c>
      <c r="E16" s="22" t="s">
        <v>23</v>
      </c>
      <c r="K16" s="20">
        <f t="shared" si="1"/>
        <v>18</v>
      </c>
      <c r="L16" s="20">
        <f t="shared" si="2"/>
        <v>35</v>
      </c>
      <c r="M16" s="16">
        <v>22</v>
      </c>
    </row>
    <row r="17" spans="1:16" x14ac:dyDescent="0.25">
      <c r="A17" s="13">
        <v>12.13</v>
      </c>
      <c r="B17" s="13">
        <v>22.158000000000001</v>
      </c>
      <c r="C17" s="13">
        <f t="shared" si="0"/>
        <v>10.028</v>
      </c>
      <c r="D17" s="21">
        <f>D12-1.5*D16</f>
        <v>5.4370000000000029</v>
      </c>
      <c r="E17" s="22" t="s">
        <v>31</v>
      </c>
      <c r="K17" s="20">
        <f t="shared" si="1"/>
        <v>12</v>
      </c>
      <c r="L17" s="20">
        <f t="shared" si="2"/>
        <v>22</v>
      </c>
      <c r="M17" s="16">
        <v>23</v>
      </c>
    </row>
    <row r="18" spans="1:16" x14ac:dyDescent="0.25">
      <c r="A18" s="13">
        <v>18.495000000000001</v>
      </c>
      <c r="B18" s="13">
        <v>25.138999999999999</v>
      </c>
      <c r="C18" s="13">
        <f t="shared" si="0"/>
        <v>6.6439999999999984</v>
      </c>
      <c r="D18" s="21">
        <f>D14+1.5*D16</f>
        <v>22.658999999999999</v>
      </c>
      <c r="E18" s="22" t="s">
        <v>32</v>
      </c>
      <c r="K18" s="20">
        <f t="shared" si="1"/>
        <v>18</v>
      </c>
      <c r="L18" s="20">
        <f t="shared" si="2"/>
        <v>25</v>
      </c>
      <c r="M18" s="16">
        <v>24</v>
      </c>
    </row>
    <row r="19" spans="1:16" x14ac:dyDescent="0.25">
      <c r="A19" s="13">
        <v>10.638999999999999</v>
      </c>
      <c r="B19" s="13">
        <v>20.428999999999998</v>
      </c>
      <c r="C19" s="13">
        <f t="shared" si="0"/>
        <v>9.7899999999999991</v>
      </c>
      <c r="D19" s="21">
        <f>COUNTIF(A2:A25,"&gt;"&amp;E18)+COUNTIF(A2:A25,"&lt;"&amp;D17)</f>
        <v>0</v>
      </c>
      <c r="E19" s="22" t="s">
        <v>33</v>
      </c>
      <c r="G19" s="28" t="s">
        <v>65</v>
      </c>
      <c r="H19" s="28" t="s">
        <v>72</v>
      </c>
      <c r="K19" s="20">
        <f t="shared" si="1"/>
        <v>11</v>
      </c>
      <c r="L19" s="20">
        <f t="shared" si="2"/>
        <v>20</v>
      </c>
      <c r="M19" s="16">
        <v>25</v>
      </c>
    </row>
    <row r="20" spans="1:16" x14ac:dyDescent="0.25">
      <c r="A20" s="13">
        <v>11.343999999999999</v>
      </c>
      <c r="B20" s="13">
        <v>17.425000000000001</v>
      </c>
      <c r="C20" s="13">
        <f t="shared" si="0"/>
        <v>6.0810000000000013</v>
      </c>
      <c r="D20" s="21">
        <f>_xlfn.QUARTILE.INC(B2:B25,0)</f>
        <v>15.686999999999999</v>
      </c>
      <c r="E20" s="22" t="s">
        <v>24</v>
      </c>
      <c r="K20" s="20">
        <f t="shared" si="1"/>
        <v>11</v>
      </c>
      <c r="L20" s="20">
        <f t="shared" si="2"/>
        <v>17</v>
      </c>
      <c r="M20" s="16">
        <v>26</v>
      </c>
    </row>
    <row r="21" spans="1:16" x14ac:dyDescent="0.25">
      <c r="A21" s="13">
        <v>12.369</v>
      </c>
      <c r="B21" s="13">
        <v>34.287999999999997</v>
      </c>
      <c r="C21" s="13">
        <f t="shared" si="0"/>
        <v>21.918999999999997</v>
      </c>
      <c r="D21" s="21">
        <f>_xlfn.QUARTILE.INC(B2:B25,1)</f>
        <v>18.716749999999998</v>
      </c>
      <c r="E21" s="22" t="s">
        <v>25</v>
      </c>
      <c r="K21" s="20">
        <f t="shared" si="1"/>
        <v>12</v>
      </c>
      <c r="L21" s="20">
        <f t="shared" si="2"/>
        <v>34</v>
      </c>
      <c r="M21" s="16">
        <v>27</v>
      </c>
    </row>
    <row r="22" spans="1:16" x14ac:dyDescent="0.25">
      <c r="A22" s="13">
        <v>12.944000000000001</v>
      </c>
      <c r="B22" s="13">
        <v>23.893999999999998</v>
      </c>
      <c r="C22" s="13">
        <f t="shared" si="0"/>
        <v>10.949999999999998</v>
      </c>
      <c r="D22" s="21">
        <f>_xlfn.QUARTILE.INC(B2:B25,2)</f>
        <v>21.017499999999998</v>
      </c>
      <c r="E22" s="22" t="s">
        <v>26</v>
      </c>
      <c r="K22" s="20">
        <f t="shared" si="1"/>
        <v>13</v>
      </c>
      <c r="L22" s="20">
        <f t="shared" si="2"/>
        <v>24</v>
      </c>
      <c r="M22" s="16">
        <v>28</v>
      </c>
    </row>
    <row r="23" spans="1:16" x14ac:dyDescent="0.25">
      <c r="A23" s="13">
        <v>14.233000000000001</v>
      </c>
      <c r="B23" s="13">
        <v>17.96</v>
      </c>
      <c r="C23" s="13">
        <f t="shared" si="0"/>
        <v>3.7270000000000003</v>
      </c>
      <c r="D23" s="21">
        <f>_xlfn.QUARTILE.INC(B2:B25,3)</f>
        <v>24.051499999999997</v>
      </c>
      <c r="E23" s="22" t="s">
        <v>27</v>
      </c>
      <c r="K23" s="20">
        <f t="shared" si="1"/>
        <v>14</v>
      </c>
      <c r="L23" s="20">
        <f t="shared" si="2"/>
        <v>18</v>
      </c>
      <c r="M23" s="16">
        <v>29</v>
      </c>
    </row>
    <row r="24" spans="1:16" x14ac:dyDescent="0.25">
      <c r="A24" s="13">
        <v>19.71</v>
      </c>
      <c r="B24" s="13">
        <v>22.058</v>
      </c>
      <c r="C24" s="13">
        <f t="shared" si="0"/>
        <v>2.347999999999999</v>
      </c>
      <c r="D24" s="21">
        <f>_xlfn.QUARTILE.INC(B2:B25,4)</f>
        <v>35.255000000000003</v>
      </c>
      <c r="E24" s="22" t="s">
        <v>28</v>
      </c>
      <c r="K24" s="20">
        <f t="shared" si="1"/>
        <v>20</v>
      </c>
      <c r="L24" s="20">
        <f t="shared" si="2"/>
        <v>22</v>
      </c>
      <c r="M24" s="16">
        <v>30</v>
      </c>
    </row>
    <row r="25" spans="1:16" x14ac:dyDescent="0.25">
      <c r="A25" s="13">
        <v>16.004000000000001</v>
      </c>
      <c r="B25" s="13">
        <v>21.157</v>
      </c>
      <c r="C25" s="13">
        <f t="shared" si="0"/>
        <v>5.1529999999999987</v>
      </c>
      <c r="D25" s="21">
        <f>D23-D21</f>
        <v>5.3347499999999997</v>
      </c>
      <c r="E25" s="22" t="s">
        <v>29</v>
      </c>
      <c r="K25" s="20">
        <f t="shared" si="1"/>
        <v>16</v>
      </c>
      <c r="L25" s="20">
        <f t="shared" si="2"/>
        <v>21</v>
      </c>
      <c r="M25" s="16">
        <v>31</v>
      </c>
    </row>
    <row r="26" spans="1:16" x14ac:dyDescent="0.25">
      <c r="D26" s="21">
        <f>_xlfn.STDEV.S(A2:A25)</f>
        <v>3.559357957645187</v>
      </c>
      <c r="E26" s="22" t="s">
        <v>34</v>
      </c>
      <c r="M26" s="16">
        <v>32</v>
      </c>
    </row>
    <row r="27" spans="1:16" x14ac:dyDescent="0.25">
      <c r="C27" s="12"/>
      <c r="D27" s="21">
        <f>_xlfn.STDEV.S(B2:B25)</f>
        <v>4.7970571224691367</v>
      </c>
      <c r="E27" s="22" t="s">
        <v>35</v>
      </c>
      <c r="K27" s="16" t="s">
        <v>50</v>
      </c>
      <c r="L27" s="16" t="s">
        <v>51</v>
      </c>
      <c r="M27" s="16">
        <v>33</v>
      </c>
    </row>
    <row r="28" spans="1:16" x14ac:dyDescent="0.25">
      <c r="D28" s="1" t="s">
        <v>74</v>
      </c>
      <c r="E28" t="s">
        <v>67</v>
      </c>
      <c r="K28" s="16">
        <f>_xlfn.MODE.SNGL(K2:K25)</f>
        <v>12</v>
      </c>
      <c r="L28" s="16" t="s">
        <v>52</v>
      </c>
      <c r="M28" s="16">
        <v>34</v>
      </c>
    </row>
    <row r="29" spans="1:16" x14ac:dyDescent="0.25">
      <c r="D29" s="23">
        <f>COUNT(A2:A1000)</f>
        <v>24</v>
      </c>
      <c r="E29" s="24" t="s">
        <v>36</v>
      </c>
      <c r="K29" s="16">
        <f>_xlfn.MODE.SNGL(L2:L25)</f>
        <v>21</v>
      </c>
      <c r="L29" s="16" t="s">
        <v>53</v>
      </c>
      <c r="M29" s="16">
        <v>35</v>
      </c>
    </row>
    <row r="30" spans="1:16" x14ac:dyDescent="0.25">
      <c r="C30" s="15"/>
      <c r="D30" s="23">
        <f>COUNT(B2:B1000)</f>
        <v>24</v>
      </c>
      <c r="E30" s="24" t="s">
        <v>37</v>
      </c>
      <c r="F30" s="14"/>
      <c r="G30" s="14"/>
      <c r="H30" s="14"/>
      <c r="I30" s="14"/>
      <c r="J30" s="14"/>
      <c r="K30" s="14" t="s">
        <v>59</v>
      </c>
      <c r="L30" s="14"/>
      <c r="M30" s="16">
        <v>36</v>
      </c>
      <c r="O30" s="28" t="s">
        <v>64</v>
      </c>
      <c r="P30" s="28" t="s">
        <v>66</v>
      </c>
    </row>
    <row r="31" spans="1:16" x14ac:dyDescent="0.25">
      <c r="D31" s="25">
        <f>_xlfn.STDEV.S(C2:C25)</f>
        <v>4.8648269103590565</v>
      </c>
      <c r="E31" s="24" t="s">
        <v>38</v>
      </c>
    </row>
    <row r="32" spans="1:16" s="16" customFormat="1" x14ac:dyDescent="0.25">
      <c r="D32" s="23">
        <f>D31/D29^0.5</f>
        <v>0.9930286347783408</v>
      </c>
      <c r="E32" s="24" t="s">
        <v>39</v>
      </c>
    </row>
    <row r="33" spans="4:5" s="16" customFormat="1" x14ac:dyDescent="0.25">
      <c r="D33" s="23">
        <f>D29-1</f>
        <v>23</v>
      </c>
      <c r="E33" s="27" t="s">
        <v>40</v>
      </c>
    </row>
    <row r="34" spans="4:5" s="16" customFormat="1" x14ac:dyDescent="0.25">
      <c r="D34" s="23">
        <f>(D3-D2)/D32</f>
        <v>8.020706944109957</v>
      </c>
      <c r="E34" s="27" t="s">
        <v>41</v>
      </c>
    </row>
    <row r="35" spans="4:5" s="16" customFormat="1" x14ac:dyDescent="0.25">
      <c r="D35" s="26" t="s">
        <v>62</v>
      </c>
      <c r="E35" s="27" t="s">
        <v>46</v>
      </c>
    </row>
    <row r="36" spans="4:5" s="16" customFormat="1" x14ac:dyDescent="0.25">
      <c r="D36" s="23">
        <v>1.714</v>
      </c>
      <c r="E36" s="27" t="s">
        <v>71</v>
      </c>
    </row>
    <row r="37" spans="4:5" s="16" customFormat="1" x14ac:dyDescent="0.25">
      <c r="D37" s="23">
        <v>2.069</v>
      </c>
      <c r="E37" s="27" t="s">
        <v>70</v>
      </c>
    </row>
    <row r="38" spans="4:5" s="16" customFormat="1" x14ac:dyDescent="0.25">
      <c r="D38" s="23">
        <f>D10-D37*D32</f>
        <v>5.9102154213102818</v>
      </c>
      <c r="E38" s="27" t="s">
        <v>44</v>
      </c>
    </row>
    <row r="39" spans="4:5" s="16" customFormat="1" x14ac:dyDescent="0.25">
      <c r="D39" s="23">
        <f>D10+D32*D37</f>
        <v>10.019367912023055</v>
      </c>
      <c r="E39" s="27" t="s">
        <v>45</v>
      </c>
    </row>
    <row r="40" spans="4:5" s="16" customFormat="1" x14ac:dyDescent="0.25">
      <c r="D40" s="29">
        <v>1E-4</v>
      </c>
      <c r="E40" s="27" t="s">
        <v>42</v>
      </c>
    </row>
    <row r="41" spans="4:5" s="16" customFormat="1" x14ac:dyDescent="0.25">
      <c r="D41" s="23">
        <f>(D3-D2)/D31</f>
        <v>1.6372199491222625</v>
      </c>
      <c r="E41" s="27" t="s">
        <v>43</v>
      </c>
    </row>
    <row r="42" spans="4:5" s="16" customFormat="1" x14ac:dyDescent="0.25">
      <c r="D42" s="23">
        <f>D34^2/(D34^2+D33)</f>
        <v>0.73663641614450603</v>
      </c>
      <c r="E42" s="27" t="s">
        <v>73</v>
      </c>
    </row>
    <row r="43" spans="4:5" s="16" customFormat="1" x14ac:dyDescent="0.25">
      <c r="D43" s="26" t="s">
        <v>47</v>
      </c>
      <c r="E43" s="27" t="s">
        <v>48</v>
      </c>
    </row>
    <row r="57" spans="13:13" x14ac:dyDescent="0.25">
      <c r="M57" s="16"/>
    </row>
    <row r="58" spans="13:13" x14ac:dyDescent="0.25">
      <c r="M58" s="16"/>
    </row>
    <row r="59" spans="13:13" x14ac:dyDescent="0.25">
      <c r="M59" s="16"/>
    </row>
    <row r="60" spans="13:13" x14ac:dyDescent="0.25">
      <c r="M60" s="16"/>
    </row>
    <row r="61" spans="13:13" x14ac:dyDescent="0.25">
      <c r="M61" s="16"/>
    </row>
    <row r="62" spans="13:13" x14ac:dyDescent="0.25">
      <c r="M62" s="16"/>
    </row>
    <row r="63" spans="13:13" x14ac:dyDescent="0.25">
      <c r="M63" s="16"/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workbookViewId="0">
      <selection activeCell="I12" sqref="I12"/>
    </sheetView>
  </sheetViews>
  <sheetFormatPr defaultRowHeight="14.4" x14ac:dyDescent="0.25"/>
  <cols>
    <col min="1" max="2" width="8.88671875" style="16"/>
    <col min="9" max="10" width="8.88671875" style="16"/>
  </cols>
  <sheetData>
    <row r="1" spans="1:10" x14ac:dyDescent="0.25">
      <c r="A1" s="18" t="s">
        <v>54</v>
      </c>
      <c r="B1" s="18" t="s">
        <v>57</v>
      </c>
      <c r="I1" s="18" t="s">
        <v>54</v>
      </c>
      <c r="J1" s="18" t="s">
        <v>58</v>
      </c>
    </row>
    <row r="2" spans="1:10" x14ac:dyDescent="0.25">
      <c r="A2" s="17">
        <v>8</v>
      </c>
      <c r="B2" s="17">
        <v>0</v>
      </c>
      <c r="I2" s="17">
        <v>8</v>
      </c>
      <c r="J2" s="17">
        <v>0</v>
      </c>
    </row>
    <row r="3" spans="1:10" x14ac:dyDescent="0.25">
      <c r="A3" s="17">
        <v>9</v>
      </c>
      <c r="B3" s="17">
        <v>2</v>
      </c>
      <c r="I3" s="17">
        <v>9</v>
      </c>
      <c r="J3" s="17">
        <v>0</v>
      </c>
    </row>
    <row r="4" spans="1:10" x14ac:dyDescent="0.25">
      <c r="A4" s="17">
        <v>10</v>
      </c>
      <c r="B4" s="17">
        <v>2</v>
      </c>
      <c r="I4" s="17">
        <v>10</v>
      </c>
      <c r="J4" s="17">
        <v>0</v>
      </c>
    </row>
    <row r="5" spans="1:10" x14ac:dyDescent="0.25">
      <c r="A5" s="17">
        <v>11</v>
      </c>
      <c r="B5" s="17">
        <v>1</v>
      </c>
      <c r="I5" s="17">
        <v>11</v>
      </c>
      <c r="J5" s="17">
        <v>0</v>
      </c>
    </row>
    <row r="6" spans="1:10" x14ac:dyDescent="0.25">
      <c r="A6" s="17">
        <v>12</v>
      </c>
      <c r="B6" s="17">
        <v>1</v>
      </c>
      <c r="I6" s="17">
        <v>12</v>
      </c>
      <c r="J6" s="17">
        <v>0</v>
      </c>
    </row>
    <row r="7" spans="1:10" x14ac:dyDescent="0.25">
      <c r="A7" s="17">
        <v>13</v>
      </c>
      <c r="B7" s="17">
        <v>5</v>
      </c>
      <c r="I7" s="17">
        <v>13</v>
      </c>
      <c r="J7" s="17">
        <v>0</v>
      </c>
    </row>
    <row r="8" spans="1:10" x14ac:dyDescent="0.25">
      <c r="A8" s="17">
        <v>14</v>
      </c>
      <c r="B8" s="17">
        <v>0</v>
      </c>
      <c r="I8" s="17">
        <v>14</v>
      </c>
      <c r="J8" s="17">
        <v>0</v>
      </c>
    </row>
    <row r="9" spans="1:10" x14ac:dyDescent="0.25">
      <c r="A9" s="17">
        <v>15</v>
      </c>
      <c r="B9" s="17">
        <v>4</v>
      </c>
      <c r="I9" s="17">
        <v>15</v>
      </c>
      <c r="J9" s="17">
        <v>0</v>
      </c>
    </row>
    <row r="10" spans="1:10" x14ac:dyDescent="0.25">
      <c r="A10" s="17">
        <v>16</v>
      </c>
      <c r="B10" s="17">
        <v>3</v>
      </c>
      <c r="I10" s="17">
        <v>16</v>
      </c>
      <c r="J10" s="17">
        <v>1</v>
      </c>
    </row>
    <row r="11" spans="1:10" x14ac:dyDescent="0.25">
      <c r="A11" s="17">
        <v>17</v>
      </c>
      <c r="B11" s="17">
        <v>2</v>
      </c>
      <c r="I11" s="17">
        <v>17</v>
      </c>
      <c r="J11" s="17">
        <v>0</v>
      </c>
    </row>
    <row r="12" spans="1:10" x14ac:dyDescent="0.25">
      <c r="A12" s="17">
        <v>18</v>
      </c>
      <c r="B12" s="17">
        <v>0</v>
      </c>
      <c r="I12" s="17">
        <v>18</v>
      </c>
      <c r="J12" s="17">
        <v>4</v>
      </c>
    </row>
    <row r="13" spans="1:10" x14ac:dyDescent="0.25">
      <c r="A13" s="17">
        <v>19</v>
      </c>
      <c r="B13" s="17">
        <v>2</v>
      </c>
      <c r="I13" s="17">
        <v>19</v>
      </c>
      <c r="J13" s="17">
        <v>2</v>
      </c>
    </row>
    <row r="14" spans="1:10" x14ac:dyDescent="0.25">
      <c r="A14" s="17">
        <v>20</v>
      </c>
      <c r="B14" s="17">
        <v>1</v>
      </c>
      <c r="I14" s="17">
        <v>20</v>
      </c>
      <c r="J14" s="17">
        <v>1</v>
      </c>
    </row>
    <row r="15" spans="1:10" x14ac:dyDescent="0.25">
      <c r="A15" s="17">
        <v>21</v>
      </c>
      <c r="B15" s="17">
        <v>0</v>
      </c>
      <c r="I15" s="17">
        <v>21</v>
      </c>
      <c r="J15" s="17">
        <v>4</v>
      </c>
    </row>
    <row r="16" spans="1:10" x14ac:dyDescent="0.25">
      <c r="A16" s="17">
        <v>22</v>
      </c>
      <c r="B16" s="17">
        <v>0</v>
      </c>
      <c r="I16" s="17">
        <v>22</v>
      </c>
      <c r="J16" s="17">
        <v>2</v>
      </c>
    </row>
    <row r="17" spans="1:10" x14ac:dyDescent="0.25">
      <c r="A17" s="17">
        <v>23</v>
      </c>
      <c r="B17" s="17">
        <v>1</v>
      </c>
      <c r="I17" s="17">
        <v>23</v>
      </c>
      <c r="J17" s="17">
        <v>3</v>
      </c>
    </row>
    <row r="18" spans="1:10" x14ac:dyDescent="0.25">
      <c r="A18" s="17">
        <v>24</v>
      </c>
      <c r="B18" s="17">
        <v>0</v>
      </c>
      <c r="I18" s="17">
        <v>24</v>
      </c>
      <c r="J18" s="17">
        <v>1</v>
      </c>
    </row>
    <row r="19" spans="1:10" x14ac:dyDescent="0.25">
      <c r="A19" s="17">
        <v>25</v>
      </c>
      <c r="B19" s="17">
        <v>0</v>
      </c>
      <c r="I19" s="17">
        <v>25</v>
      </c>
      <c r="J19" s="17">
        <v>2</v>
      </c>
    </row>
    <row r="20" spans="1:10" x14ac:dyDescent="0.25">
      <c r="A20" s="17">
        <v>26</v>
      </c>
      <c r="B20" s="17">
        <v>0</v>
      </c>
      <c r="I20" s="17">
        <v>26</v>
      </c>
      <c r="J20" s="17">
        <v>1</v>
      </c>
    </row>
    <row r="21" spans="1:10" x14ac:dyDescent="0.25">
      <c r="A21" s="17">
        <v>27</v>
      </c>
      <c r="B21" s="17">
        <v>0</v>
      </c>
      <c r="I21" s="17">
        <v>27</v>
      </c>
      <c r="J21" s="17">
        <v>1</v>
      </c>
    </row>
    <row r="22" spans="1:10" x14ac:dyDescent="0.25">
      <c r="A22" s="17">
        <v>28</v>
      </c>
      <c r="B22" s="17">
        <v>0</v>
      </c>
      <c r="I22" s="17">
        <v>28</v>
      </c>
      <c r="J22" s="17">
        <v>0</v>
      </c>
    </row>
    <row r="23" spans="1:10" x14ac:dyDescent="0.25">
      <c r="A23" s="17">
        <v>29</v>
      </c>
      <c r="B23" s="17">
        <v>0</v>
      </c>
      <c r="I23" s="17">
        <v>29</v>
      </c>
      <c r="J23" s="17">
        <v>0</v>
      </c>
    </row>
    <row r="24" spans="1:10" x14ac:dyDescent="0.25">
      <c r="A24" s="17">
        <v>30</v>
      </c>
      <c r="B24" s="17">
        <v>0</v>
      </c>
      <c r="I24" s="17">
        <v>30</v>
      </c>
      <c r="J24" s="17">
        <v>0</v>
      </c>
    </row>
    <row r="25" spans="1:10" x14ac:dyDescent="0.25">
      <c r="A25" s="17">
        <v>31</v>
      </c>
      <c r="B25" s="17">
        <v>0</v>
      </c>
      <c r="I25" s="17">
        <v>31</v>
      </c>
      <c r="J25" s="17">
        <v>0</v>
      </c>
    </row>
    <row r="26" spans="1:10" x14ac:dyDescent="0.25">
      <c r="A26" s="17">
        <v>32</v>
      </c>
      <c r="B26" s="17">
        <v>0</v>
      </c>
      <c r="I26" s="17">
        <v>32</v>
      </c>
      <c r="J26" s="17">
        <v>0</v>
      </c>
    </row>
    <row r="27" spans="1:10" x14ac:dyDescent="0.25">
      <c r="A27" s="17">
        <v>33</v>
      </c>
      <c r="B27" s="17">
        <v>0</v>
      </c>
      <c r="I27" s="17">
        <v>33</v>
      </c>
      <c r="J27" s="17">
        <v>0</v>
      </c>
    </row>
    <row r="28" spans="1:10" x14ac:dyDescent="0.25">
      <c r="A28" s="17">
        <v>34</v>
      </c>
      <c r="B28" s="17">
        <v>0</v>
      </c>
      <c r="I28" s="17">
        <v>34</v>
      </c>
      <c r="J28" s="17">
        <v>0</v>
      </c>
    </row>
    <row r="29" spans="1:10" x14ac:dyDescent="0.25">
      <c r="A29" s="17">
        <v>35</v>
      </c>
      <c r="B29" s="17">
        <v>0</v>
      </c>
      <c r="I29" s="17">
        <v>35</v>
      </c>
      <c r="J29" s="17">
        <v>1</v>
      </c>
    </row>
    <row r="30" spans="1:10" x14ac:dyDescent="0.25">
      <c r="A30" s="17">
        <v>36</v>
      </c>
      <c r="B30" s="17">
        <v>0</v>
      </c>
      <c r="I30" s="17">
        <v>36</v>
      </c>
      <c r="J30" s="17">
        <v>1</v>
      </c>
    </row>
    <row r="31" spans="1:10" ht="15" thickBot="1" x14ac:dyDescent="0.3">
      <c r="A31" s="19" t="s">
        <v>55</v>
      </c>
      <c r="B31" s="19">
        <v>0</v>
      </c>
      <c r="I31" s="19" t="s">
        <v>55</v>
      </c>
      <c r="J31" s="19">
        <v>0</v>
      </c>
    </row>
  </sheetData>
  <sortState ref="A2:A30">
    <sortCondition ref="A2"/>
  </sortState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stroopdata</vt:lpstr>
      <vt:lpstr>Histogram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家庭</dc:creator>
  <cp:lastModifiedBy>Francis</cp:lastModifiedBy>
  <dcterms:created xsi:type="dcterms:W3CDTF">2017-09-25T23:30:22Z</dcterms:created>
  <dcterms:modified xsi:type="dcterms:W3CDTF">2017-10-02T14:04:22Z</dcterms:modified>
</cp:coreProperties>
</file>