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25-5" sheetId="1" r:id="rId3"/>
    <sheet state="hidden" name="s27_6_7分班" sheetId="2" r:id="rId4"/>
    <sheet state="hidden" name="各班汇总" sheetId="3" r:id="rId5"/>
    <sheet state="hidden" name="s25_5" sheetId="4" r:id="rId6"/>
    <sheet state="hidden" name="s27_6_7" sheetId="5" r:id="rId7"/>
    <sheet state="hidden" name="s28分班" sheetId="6" r:id="rId8"/>
    <sheet state="hidden" name="s28_8_9" sheetId="7" r:id="rId9"/>
    <sheet state="hidden" name="s29_10" sheetId="8" r:id="rId10"/>
    <sheet state="visible" name="s30_11" sheetId="9" r:id="rId11"/>
    <sheet state="visible" name="s31_12" sheetId="10" r:id="rId12"/>
    <sheet state="hidden" name="s32_13" sheetId="11" r:id="rId13"/>
    <sheet state="visible" name="s33_14_s35_15" sheetId="12" r:id="rId14"/>
    <sheet state="visible" name="s38_16" sheetId="13" r:id="rId15"/>
    <sheet state="hidden" name="通关updated_at_05_03" sheetId="14" r:id="rId16"/>
    <sheet state="hidden" name="s29_10金数据自动流确认" sheetId="15" r:id="rId17"/>
    <sheet state="hidden" name="宏" sheetId="16" r:id="rId18"/>
    <sheet state="hidden" name="求职直通班项目与案例" sheetId="17" r:id="rId19"/>
    <sheet state="visible" name="s39_17" sheetId="18" r:id="rId20"/>
    <sheet state="visible" name="各班排课_根据进度调整" sheetId="19" r:id="rId21"/>
    <sheet state="hidden" name="推荐学员材料" sheetId="20" r:id="rId22"/>
    <sheet state="hidden" name="学籍表模板使用" sheetId="21" r:id="rId23"/>
    <sheet state="visible" name="cohorts项目截止日期" sheetId="22" r:id="rId24"/>
    <sheet state="visible" name="求职直通班日程表_周日模板" sheetId="23" r:id="rId25"/>
    <sheet state="visible" name="求职直通班日程表_周六模板" sheetId="24" r:id="rId26"/>
    <sheet state="hidden" name="2019410前课程表_PlainCopy" sheetId="25" r:id="rId27"/>
  </sheets>
  <definedNames>
    <definedName hidden="1" localSheetId="1" name="_xlnm._FilterDatabase">'s27_6_7分班'!$A$1:$C$28</definedName>
    <definedName hidden="1" localSheetId="5" name="_xlnm._FilterDatabase">'s28分班'!$A$1:$Z$32</definedName>
    <definedName hidden="1" localSheetId="4" name="_xlnm._FilterDatabase">s27_6_7!$A$1:$AF$32</definedName>
    <definedName hidden="1" localSheetId="6" name="_xlnm._FilterDatabase">s28_8_9!$F$1:$AJ$1000</definedName>
    <definedName hidden="1" localSheetId="4" name="Z_EC760975_C090_432D_898A_B57F629469EB_.wvu.FilterData">s27_6_7!$B$1:$Y$28</definedName>
  </definedNames>
  <calcPr/>
  <customWorkbookViews>
    <customWorkbookView activeSheetId="0" maximized="1" tabRatio="600" windowHeight="0" windowWidth="0" guid="{EC760975-C090-432D-898A-B57F629469E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Amber文档维护中，请不要占用本行内容</t>
      </text>
    </comment>
  </commentList>
</comments>
</file>

<file path=xl/sharedStrings.xml><?xml version="1.0" encoding="utf-8"?>
<sst xmlns="http://schemas.openxmlformats.org/spreadsheetml/2006/main" count="3891" uniqueCount="1277">
  <si>
    <t>VIP S25-5班</t>
  </si>
  <si>
    <t>email</t>
  </si>
  <si>
    <t>名字</t>
  </si>
  <si>
    <t>VIP S27-6班</t>
  </si>
  <si>
    <t>邮箱</t>
  </si>
  <si>
    <t>手机</t>
  </si>
  <si>
    <t>微信号</t>
  </si>
  <si>
    <t>VIP S27-7班</t>
  </si>
  <si>
    <t>年龄</t>
  </si>
  <si>
    <t>VIP S28-8班</t>
  </si>
  <si>
    <t>地点</t>
  </si>
  <si>
    <t>VIP S28-9班</t>
  </si>
  <si>
    <t>phone</t>
  </si>
  <si>
    <t>VIP S29-10班</t>
  </si>
  <si>
    <t>画像</t>
  </si>
  <si>
    <t>所属班级</t>
  </si>
  <si>
    <t>备注</t>
  </si>
  <si>
    <t>姓名</t>
  </si>
  <si>
    <t>zhouchao424@outlook.com</t>
  </si>
  <si>
    <t>孙伟</t>
  </si>
  <si>
    <t>6班</t>
  </si>
  <si>
    <t>sunwei126_2009@sina.com</t>
  </si>
  <si>
    <t>VIP S30-11班</t>
  </si>
  <si>
    <t>26328184@qq.com</t>
  </si>
  <si>
    <t>VIP S31-12班</t>
  </si>
  <si>
    <t>VIP S32-13班</t>
  </si>
  <si>
    <t>1449602913@qq.com</t>
  </si>
  <si>
    <t>koysales@163.com</t>
  </si>
  <si>
    <t>1017qy@163.com</t>
  </si>
  <si>
    <t>15900322705@126.com</t>
  </si>
  <si>
    <t>327819252@qq.com</t>
  </si>
  <si>
    <t>上海</t>
  </si>
  <si>
    <t>Python 统计弱，银联在职，目前数据分析工作，希望成为数据科学家</t>
  </si>
  <si>
    <t>第三周公开课（分析师的日常）孙伟讲10-15分钟</t>
  </si>
  <si>
    <t>成铠萌</t>
  </si>
  <si>
    <t>335434609@qq.com</t>
  </si>
  <si>
    <t>kaimengcutie@163.com</t>
  </si>
  <si>
    <t>501272134@qq.com</t>
  </si>
  <si>
    <t>953950834@qq.com</t>
  </si>
  <si>
    <t>liqing90702@hotmail.com</t>
  </si>
  <si>
    <t>peter_lu302@163.com</t>
  </si>
  <si>
    <t>深圳</t>
  </si>
  <si>
    <t>审计在职，希望顺利转行</t>
  </si>
  <si>
    <t>siyuwang.8977@gmail.com</t>
  </si>
  <si>
    <t>陈文婷</t>
  </si>
  <si>
    <t>carriechen31@outlook.com</t>
  </si>
  <si>
    <t>zhong_qiyu@outlook.com</t>
  </si>
  <si>
    <t>7班</t>
  </si>
  <si>
    <t>vnnzou@163.com</t>
  </si>
  <si>
    <t>1552023053@qq.com</t>
  </si>
  <si>
    <t>大助教</t>
  </si>
  <si>
    <t>996175364@qq.com</t>
  </si>
  <si>
    <t>zhujingzhen1023@yeah.net</t>
  </si>
  <si>
    <t>xiwen_xu@yahoo.com</t>
  </si>
  <si>
    <t>www.274512594@qq.com</t>
  </si>
  <si>
    <t>276332542@qq.com</t>
  </si>
  <si>
    <t>byndbrj@163.com</t>
  </si>
  <si>
    <t>532691849@qq.com</t>
  </si>
  <si>
    <t>821051274@qq.com</t>
  </si>
  <si>
    <t>苏州</t>
  </si>
  <si>
    <t>在职，希望顺利转行</t>
  </si>
  <si>
    <t>zhouxianliangs@163.com</t>
  </si>
  <si>
    <t>王斯</t>
  </si>
  <si>
    <t>siwangs@gmail.com</t>
  </si>
  <si>
    <t>cuiping.wang@163.com</t>
  </si>
  <si>
    <t>leapold_zhu@yeah.net</t>
  </si>
  <si>
    <t>杨金杰</t>
  </si>
  <si>
    <t>冯昉中</t>
  </si>
  <si>
    <t>李科</t>
  </si>
  <si>
    <t>任锐</t>
  </si>
  <si>
    <t>沈喆栋</t>
  </si>
  <si>
    <t>学员人数</t>
  </si>
  <si>
    <t>悉尼</t>
  </si>
  <si>
    <t>在职，同时在学机器学习学位</t>
  </si>
  <si>
    <t>李明</t>
  </si>
  <si>
    <t>yoursliming11@163.com</t>
  </si>
  <si>
    <t>希望顺利转行</t>
  </si>
  <si>
    <t>白艳阳</t>
  </si>
  <si>
    <t>oxdemon@163.com</t>
  </si>
  <si>
    <t>开课日期</t>
  </si>
  <si>
    <t>天津</t>
  </si>
  <si>
    <t>目前从事市场研究的工作，希望顺利转行</t>
  </si>
  <si>
    <t>开班仪式出勤率</t>
  </si>
  <si>
    <t>项目1建议截止时间</t>
  </si>
  <si>
    <t>项目1平均提交次数</t>
  </si>
  <si>
    <t>P4_Tableau</t>
  </si>
  <si>
    <t>P6_AVGtoPASS</t>
  </si>
  <si>
    <t>P3_R项目</t>
  </si>
  <si>
    <t>P4_AVGtoPASS</t>
  </si>
  <si>
    <t>P2_数据清洗</t>
  </si>
  <si>
    <t>P3_AVGtoPASS</t>
  </si>
  <si>
    <t>P1_统计学</t>
  </si>
  <si>
    <t>P2_AVGtoPASS</t>
  </si>
  <si>
    <t>P1_选做</t>
  </si>
  <si>
    <t>P1_AVGtoPASS</t>
  </si>
  <si>
    <t>Blocks</t>
  </si>
  <si>
    <t>微信昵称</t>
  </si>
  <si>
    <t>你的真实姓名</t>
  </si>
  <si>
    <t>你的Udacity注册邮箱</t>
  </si>
  <si>
    <t>你用于注册ClassIn的手机号</t>
  </si>
  <si>
    <t>你的微信号</t>
  </si>
  <si>
    <t>你的最高学历</t>
  </si>
  <si>
    <t>你学习数据分析纳米学位的原因</t>
  </si>
  <si>
    <t>你的编程基础</t>
  </si>
  <si>
    <t>你的统计学基础</t>
  </si>
  <si>
    <t>微信性别</t>
  </si>
  <si>
    <t>你每周能够投入的学习时间</t>
  </si>
  <si>
    <t>你有多大信心顺利毕业</t>
  </si>
  <si>
    <t>项目1截止时间前通过率</t>
  </si>
  <si>
    <t>微信OpenID</t>
  </si>
  <si>
    <t>项目1实时通过率</t>
  </si>
  <si>
    <t>选做项目</t>
  </si>
  <si>
    <t>项目2建议截止时间</t>
  </si>
  <si>
    <t>项目2平均提交次数</t>
  </si>
  <si>
    <t>工作更忙</t>
  </si>
  <si>
    <t>落木无声</t>
  </si>
  <si>
    <t>李智恒</t>
  </si>
  <si>
    <t>本科</t>
  </si>
  <si>
    <t>已经工作，想转行到数据分析岗位</t>
  </si>
  <si>
    <t>基础薄弱</t>
  </si>
  <si>
    <t>5-10小时</t>
  </si>
  <si>
    <t>项目2截止时间前通过率</t>
  </si>
  <si>
    <t>项目2实时通过率</t>
  </si>
  <si>
    <t>准备期末考</t>
  </si>
  <si>
    <t>Twenty-one</t>
  </si>
  <si>
    <t>薛昕彤</t>
  </si>
  <si>
    <t>我是学生，毕业后想从事数据分析岗位</t>
  </si>
  <si>
    <t>零基础</t>
  </si>
  <si>
    <t>0-5小时</t>
  </si>
  <si>
    <t>求助教大大导学尽量细致，零基础哭了T﹏T</t>
  </si>
  <si>
    <t>项目3建议截止时间</t>
  </si>
  <si>
    <t>项目3平均提交次数</t>
  </si>
  <si>
    <t>陆士骅</t>
  </si>
  <si>
    <t>硕士</t>
  </si>
  <si>
    <t>基础较好</t>
  </si>
  <si>
    <t>希望增加面对面答疑与指导</t>
  </si>
  <si>
    <t>项目3截止时间前通过率</t>
  </si>
  <si>
    <t>项目3实时通过率</t>
  </si>
  <si>
    <t>两周出差</t>
  </si>
  <si>
    <t>王斯禹</t>
  </si>
  <si>
    <t>项目4建议截止时间</t>
  </si>
  <si>
    <t>William</t>
  </si>
  <si>
    <t>董争争</t>
  </si>
  <si>
    <t>项目4平均提交次数</t>
  </si>
  <si>
    <t>麻烦老师多盯着我，我属于懒癌比较严重的😂</t>
  </si>
  <si>
    <t>5班通过率</t>
  </si>
  <si>
    <t>项目4截止时间前通过率</t>
  </si>
  <si>
    <t>项目4实时通过率</t>
  </si>
  <si>
    <t>已经提交，check数据更新是否有问题</t>
  </si>
  <si>
    <t>张倩 QIANA</t>
  </si>
  <si>
    <t>张倩</t>
  </si>
  <si>
    <t>项目5建议截止时间</t>
  </si>
  <si>
    <t>面粉粉คิดถึง</t>
  </si>
  <si>
    <t>陈默</t>
  </si>
  <si>
    <t>正在从事数据分析工作，想继续精进</t>
  </si>
  <si>
    <t>项目5平均提交次数</t>
  </si>
  <si>
    <t>项目截止日期</t>
  </si>
  <si>
    <t>邱龑</t>
  </si>
  <si>
    <t>10-15小时</t>
  </si>
  <si>
    <t>项目5截止时间前通过率</t>
  </si>
  <si>
    <t>希望助教老师不要嫌弃我咯。。</t>
  </si>
  <si>
    <t>项目5实时通过率</t>
  </si>
  <si>
    <t>预警时间</t>
  </si>
  <si>
    <t>建议毕业时间</t>
  </si>
  <si>
    <t>silencio</t>
  </si>
  <si>
    <t>李斌</t>
  </si>
  <si>
    <t>  </t>
  </si>
  <si>
    <t>大专</t>
  </si>
  <si>
    <t>15小时以上</t>
  </si>
  <si>
    <t>希望老师们可以帮学员细化一下学习路径，技能树，软技能，让学习更有方向</t>
  </si>
  <si>
    <t>毕业人数</t>
  </si>
  <si>
    <t>毕业率</t>
  </si>
  <si>
    <t>对应自学班毕业率</t>
  </si>
  <si>
    <t>平均毕业时间（天）</t>
  </si>
  <si>
    <t>课程有效时间</t>
  </si>
  <si>
    <t>助教平均评分（实时）</t>
  </si>
  <si>
    <t>复购率</t>
  </si>
  <si>
    <t>1. 项目截止前通过率如果spreadsheet中无法自动更新的话，应该从Chartio中一次性拉取数据，直接在chartio中展示
2. 毕业率相关信息应该用另一张表统一update所有班级，而不是每个人单独去更新</t>
  </si>
  <si>
    <t>٩(๑❛ᴗ❛๑)۶</t>
  </si>
  <si>
    <t>李青</t>
  </si>
  <si>
    <t>十三</t>
  </si>
  <si>
    <t>梁沙</t>
  </si>
  <si>
    <t>周超</t>
  </si>
  <si>
    <t>phone_number</t>
  </si>
  <si>
    <t>nickname</t>
  </si>
  <si>
    <t>班级</t>
  </si>
  <si>
    <t>18314548840@163.com</t>
  </si>
  <si>
    <t>小花猫</t>
  </si>
  <si>
    <t>2306270913@qq.com</t>
  </si>
  <si>
    <t>八朔🍑</t>
  </si>
  <si>
    <t>jamiehmy@163.com</t>
  </si>
  <si>
    <t>韩my 18217527346</t>
  </si>
  <si>
    <t>cygoabroad@gmail.com</t>
  </si>
  <si>
    <t>guizhouln@qq.com</t>
  </si>
  <si>
    <t>秋水</t>
  </si>
  <si>
    <t>jingjinghuang9077@gmail.com</t>
  </si>
  <si>
    <t>靓小仙菁</t>
  </si>
  <si>
    <t>luxinpretty@sina.com</t>
  </si>
  <si>
    <t>陆欣</t>
  </si>
  <si>
    <t>silenceki@hotmail.com</t>
  </si>
  <si>
    <t>Silence -Ki</t>
  </si>
  <si>
    <t>willliu1995@outlook.com</t>
  </si>
  <si>
    <t>刘炎炜</t>
  </si>
  <si>
    <t>xuanxuan1985@sina.com</t>
  </si>
  <si>
    <t>辰辰</t>
  </si>
  <si>
    <t>yuujink@outlook.com</t>
  </si>
  <si>
    <t>Jingke. Y.</t>
  </si>
  <si>
    <t>z.x.young@live.com</t>
  </si>
  <si>
    <t>楊半仙</t>
  </si>
  <si>
    <t>ztan026@hotmail.com</t>
  </si>
  <si>
    <t>118160604@qq.com</t>
  </si>
  <si>
    <t>Yang Hua</t>
  </si>
  <si>
    <t>1620756195@qq.com</t>
  </si>
  <si>
    <t>杨华</t>
  </si>
  <si>
    <t>nemo_cc@126.com</t>
  </si>
  <si>
    <t>陈超</t>
  </si>
  <si>
    <t>licongnexus@qq.com</t>
  </si>
  <si>
    <t>李聪</t>
  </si>
  <si>
    <t>1807638523@qq.com</t>
  </si>
  <si>
    <t>just</t>
  </si>
  <si>
    <t>2386081392@qq.com</t>
  </si>
  <si>
    <t>胡皓</t>
  </si>
  <si>
    <t>xinxuegu@gmail.com</t>
  </si>
  <si>
    <t>Sue X. GU🇫🇷🇸🇬</t>
  </si>
  <si>
    <t>sunchao1027@sina.com</t>
  </si>
  <si>
    <t>孙超</t>
  </si>
  <si>
    <t>wzdyouxiang@126.com</t>
  </si>
  <si>
    <t>王志</t>
  </si>
  <si>
    <t>786015526@qq.com</t>
  </si>
  <si>
    <t>童童爸爸</t>
  </si>
  <si>
    <t>376545562@qq.com</t>
  </si>
  <si>
    <t>阿牛</t>
  </si>
  <si>
    <t>eleven20081111@126.com</t>
  </si>
  <si>
    <t>孟伟萍</t>
  </si>
  <si>
    <t>528946503@qq.com</t>
  </si>
  <si>
    <t>41813120@qq.com</t>
  </si>
  <si>
    <t>frank</t>
  </si>
  <si>
    <t>179382170@qq.com</t>
  </si>
  <si>
    <t>Submarine</t>
  </si>
  <si>
    <t>#9</t>
  </si>
  <si>
    <t>无回应</t>
  </si>
  <si>
    <t>侯宇</t>
  </si>
  <si>
    <t>18612438744 / 17301098744</t>
  </si>
  <si>
    <t>觉得有用，而且爱好</t>
  </si>
  <si>
    <t>我在一家创业公司工作，事情较多，学习不免拖拉，请助教和班主任不必顾及颜面，没事儿就催，我不记仇！</t>
  </si>
  <si>
    <t>915628953@qq.com</t>
  </si>
  <si>
    <t>Ray Wong</t>
  </si>
  <si>
    <t>suyun.zhao@yahoo.com</t>
  </si>
  <si>
    <t>weihan1007@outlook.com</t>
  </si>
  <si>
    <t>工作太忙 Python基础差</t>
  </si>
  <si>
    <t>黄秋燕</t>
  </si>
  <si>
    <t>工作太忙</t>
  </si>
  <si>
    <t>张洲</t>
  </si>
  <si>
    <t>张洲</t>
  </si>
  <si>
    <t>老师督促学习和解答疑问还能发学习资料</t>
  </si>
  <si>
    <t>我是一只鱼呀、</t>
  </si>
  <si>
    <t>周奥运</t>
  </si>
  <si>
    <t>sovoe</t>
  </si>
  <si>
    <t>崔文静</t>
  </si>
  <si>
    <t>叶子</t>
  </si>
  <si>
    <t>徐霖</t>
  </si>
  <si>
    <t>目前工作比较忙，也有娃要照顾，会尽量安排好时间学习，希望打扰到老师的时候老师多费点心指导一下。</t>
  </si>
  <si>
    <t>许希文</t>
  </si>
  <si>
    <t>兴趣</t>
  </si>
  <si>
    <t>王翠萍</t>
  </si>
  <si>
    <t>WALL·E</t>
  </si>
  <si>
    <t>白荣军</t>
  </si>
  <si>
    <t>想找一份有关数据分析的工作</t>
  </si>
  <si>
    <t>邹怿帆</t>
  </si>
  <si>
    <t>兴趣爱好</t>
  </si>
  <si>
    <t>侠猪君</t>
  </si>
  <si>
    <t>朱静珍</t>
  </si>
  <si>
    <t>hard to say</t>
  </si>
  <si>
    <t>Oathkeeper</t>
  </si>
  <si>
    <t>周现亮</t>
  </si>
  <si>
    <t>蹭饭界长老</t>
  </si>
  <si>
    <t>钟淇钰</t>
  </si>
  <si>
    <t>leapold</t>
  </si>
  <si>
    <t>朱星辰</t>
  </si>
  <si>
    <t>6班通过率</t>
  </si>
  <si>
    <t>在裸辞前加班忙项目，还要忙两周；10h, 要转行，可能繁忙，没有回复我</t>
  </si>
  <si>
    <t>Lux</t>
  </si>
  <si>
    <t>Melissa.Y</t>
  </si>
  <si>
    <t>马申婷</t>
  </si>
  <si>
    <t>s_ma09@126.com</t>
  </si>
  <si>
    <t>Melissa1992</t>
  </si>
  <si>
    <t>女</t>
  </si>
  <si>
    <t>ouw4sxGAerDWN9_PhHv_qgnirkck</t>
  </si>
  <si>
    <t>7班通过率</t>
  </si>
  <si>
    <t>已经提交了项目2</t>
  </si>
  <si>
    <t>张弛🌰</t>
  </si>
  <si>
    <t>张弛</t>
  </si>
  <si>
    <t>ZJJ</t>
  </si>
  <si>
    <t>朱珺杰</t>
  </si>
  <si>
    <t>zhujunjie1995@126.com</t>
  </si>
  <si>
    <t>zhujunjie19950311</t>
  </si>
  <si>
    <t>男</t>
  </si>
  <si>
    <t>有丰富的编程经验</t>
  </si>
  <si>
    <t>ouw4sxMdJwm3DDYsno2L63GSu7Nw</t>
  </si>
  <si>
    <t>南加州研究生，回美国了</t>
  </si>
  <si>
    <t>胡俊琪</t>
  </si>
  <si>
    <t>希望助教多多关照，让我成为高深的数据科学家</t>
  </si>
  <si>
    <t>土城时光</t>
  </si>
  <si>
    <t>王宇光</t>
  </si>
  <si>
    <t>conradwang314@sina.com</t>
  </si>
  <si>
    <t>ConradField1314</t>
  </si>
  <si>
    <t>请多多关照</t>
  </si>
  <si>
    <t>ouw4sxCTfLNuVDwhAHmL42y7a5dU</t>
  </si>
  <si>
    <t>袁兢克</t>
  </si>
  <si>
    <t>期待新课程，希望明年顺利转职。</t>
  </si>
  <si>
    <t>Justin Jia</t>
  </si>
  <si>
    <t>贾舒宇</t>
  </si>
  <si>
    <t>jiashuyugenius@gmail.com</t>
  </si>
  <si>
    <t>JustinJia1996</t>
  </si>
  <si>
    <t>为研究生打好基础</t>
  </si>
  <si>
    <t>ouw4sxHay1XRAdXuqcF6MHAa5ilA</t>
  </si>
  <si>
    <t>前期在准备开始，后期会加紧学习</t>
  </si>
  <si>
    <t>杨子翔</t>
  </si>
  <si>
    <t>逆光</t>
  </si>
  <si>
    <t>赵光</t>
  </si>
  <si>
    <t>gzhao1022@126.com</t>
  </si>
  <si>
    <t>ouw4sxNbrebHH87KN3wJxHysMKrI</t>
  </si>
  <si>
    <t>10h，后台开发</t>
  </si>
  <si>
    <t>凡</t>
  </si>
  <si>
    <t>谢宇轩</t>
  </si>
  <si>
    <t>学习兴趣</t>
  </si>
  <si>
    <t>趁还年轻多学点东西</t>
  </si>
  <si>
    <t>土豆桓仗剑走天涯</t>
  </si>
  <si>
    <t>Ivy</t>
  </si>
  <si>
    <t>ivy.huanyu@outlook.com</t>
  </si>
  <si>
    <t>Ivy0701-hy</t>
  </si>
  <si>
    <t>ouw4sxAH5u-PZmFPvMh89kmuH6H0</t>
  </si>
  <si>
    <t>10班通过率</t>
  </si>
  <si>
    <t>10h，要转行</t>
  </si>
  <si>
    <t>宣宸</t>
  </si>
  <si>
    <t>希望有机会可以和老师更多课后交流</t>
  </si>
  <si>
    <t>TamChiShing</t>
  </si>
  <si>
    <t>谭志成</t>
  </si>
  <si>
    <t>大神；对 R 熟悉，项目四 可能比较块</t>
  </si>
  <si>
    <t>黄靓菁</t>
  </si>
  <si>
    <t>学习进度还是不错</t>
  </si>
  <si>
    <t>凯</t>
  </si>
  <si>
    <t>o</t>
  </si>
  <si>
    <t>flatdock</t>
  </si>
  <si>
    <t>张毅敏</t>
  </si>
  <si>
    <t>jiegu_sh@vip.163.com</t>
  </si>
  <si>
    <t>韩my</t>
  </si>
  <si>
    <t>韩敏毅</t>
  </si>
  <si>
    <t>希望多交流，请帮助我培养良好的行业学习习惯</t>
  </si>
  <si>
    <t>许思诺</t>
  </si>
  <si>
    <t>snowxu34@uchicago.edu</t>
  </si>
  <si>
    <t>有很强的统计学背景</t>
  </si>
  <si>
    <t>15h+,转行</t>
  </si>
  <si>
    <t>Yeeeeeeezy</t>
  </si>
  <si>
    <t>叶鑫</t>
  </si>
  <si>
    <t>361664056@qq.com</t>
  </si>
  <si>
    <t>10-15h，java开发</t>
  </si>
  <si>
    <t>宗雨</t>
  </si>
  <si>
    <t>希望了解到更公司多业务流程方面的东西。</t>
  </si>
  <si>
    <t>陈梦阳</t>
  </si>
  <si>
    <t>10h,国外研究生</t>
  </si>
  <si>
    <t>CY</t>
  </si>
  <si>
    <t>陈晔</t>
  </si>
  <si>
    <t>654987723@qq.com</t>
  </si>
  <si>
    <t>关于编程和找工作等的问题 请助教老师多多指教</t>
  </si>
  <si>
    <t>科研工作 编程基础弱10h+</t>
  </si>
  <si>
    <t>伟</t>
  </si>
  <si>
    <t>韩伟</t>
  </si>
  <si>
    <t>博士</t>
  </si>
  <si>
    <t>子衿沃若</t>
  </si>
  <si>
    <t>杨宋</t>
  </si>
  <si>
    <t>song23560@foxmail.com</t>
  </si>
  <si>
    <t>转行</t>
  </si>
  <si>
    <t>要加班赶进度到12.29；java出身</t>
  </si>
  <si>
    <t>因为工作很忙，经常需要加班，同时还要照顾家庭，给自己独立学习的时间很少。当累了之后，就容易放松学习了，希望老师能多多提醒和督促，坚持完成课程。</t>
  </si>
  <si>
    <t>Yccc</t>
  </si>
  <si>
    <t>余成</t>
  </si>
  <si>
    <t>yuchengwto@163.com</t>
  </si>
  <si>
    <t>沟通确认是一直在加班；需要到 1 月份才有时间学习</t>
  </si>
  <si>
    <t>阿渊</t>
  </si>
  <si>
    <t>王文渊</t>
  </si>
  <si>
    <t>hotwow@gmail.com</t>
  </si>
  <si>
    <t>我有听力障碍，希望尽量用文字</t>
  </si>
  <si>
    <t>近期回国了，准备开始学习，但是近期还是没有学习</t>
  </si>
  <si>
    <t>huihui</t>
  </si>
  <si>
    <t>卢会</t>
  </si>
  <si>
    <t>hui88.lu@gmail.com</t>
  </si>
  <si>
    <t>遇到裁员，在找工作，压力比较大，近期还是没有学习</t>
  </si>
  <si>
    <t>张晓滨</t>
  </si>
  <si>
    <t>学期末，在忙学校的事；最新消息是在埃及</t>
  </si>
  <si>
    <t>顾心雪</t>
  </si>
  <si>
    <t>蓝光502</t>
  </si>
  <si>
    <t>袁锦</t>
  </si>
  <si>
    <t>yuanjin730@163.com</t>
  </si>
  <si>
    <t>11班通过率</t>
  </si>
  <si>
    <t>父亲脑溢血</t>
  </si>
  <si>
    <t>罗文涛</t>
  </si>
  <si>
    <t>p2已经提交，编程有基础，15h+，在忙工作项目</t>
  </si>
  <si>
    <t>工作忙，说周末赶出p2，开始做项目了</t>
  </si>
  <si>
    <t>赵苏赟</t>
  </si>
  <si>
    <t>统计学研究生，入门Python在准备考试</t>
  </si>
  <si>
    <t>胡龙超</t>
  </si>
  <si>
    <t>面试结果不太理想，引导回到课程学习</t>
  </si>
  <si>
    <t>平凡之路</t>
  </si>
  <si>
    <t>冯苏秀</t>
  </si>
  <si>
    <t>张巧灵</t>
  </si>
  <si>
    <t>日本留学，转数据相关,10h+</t>
  </si>
  <si>
    <t>王磊</t>
  </si>
  <si>
    <t>希望老师能够充分认识到不同学生有不同的智力类型，针对学生自己的认知特点进行耐心的解答，不只是说服理智的骑象人，也要说服感性的大象</t>
  </si>
  <si>
    <t>转行，20+h</t>
  </si>
  <si>
    <t>在今后的一长段时间里，可能会经常麻烦到助教，请多多指教！</t>
  </si>
  <si>
    <t>刘仁凤Natalie</t>
  </si>
  <si>
    <t>13636424061@163.com</t>
  </si>
  <si>
    <t>学习非常积极，已经在项目三部分了</t>
  </si>
  <si>
    <t>张原</t>
  </si>
  <si>
    <t>8班通过率</t>
  </si>
  <si>
    <t>李日昇</t>
  </si>
  <si>
    <t>471013041@qq.com</t>
  </si>
  <si>
    <t>邵国振</t>
  </si>
  <si>
    <t>justchis@outlook.com</t>
  </si>
  <si>
    <t>性别</t>
  </si>
  <si>
    <t>王蒙</t>
  </si>
  <si>
    <t>461598520@qq.com</t>
  </si>
  <si>
    <t>9班通过率</t>
  </si>
  <si>
    <t>郑义铭</t>
  </si>
  <si>
    <t>realzhengyiming@outlook.com</t>
  </si>
  <si>
    <t>钱骋-Emma</t>
  </si>
  <si>
    <t>124690202@qq.com</t>
  </si>
  <si>
    <t>索泓一</t>
  </si>
  <si>
    <t>suohongyi921@gmail.com</t>
  </si>
  <si>
    <t>12班通过率</t>
  </si>
  <si>
    <t>tan_yuki</t>
  </si>
  <si>
    <t>谭玉麒</t>
  </si>
  <si>
    <t>yuki.tan@effem.com</t>
  </si>
  <si>
    <t>EricQian</t>
  </si>
  <si>
    <t>QianZhenfang</t>
  </si>
  <si>
    <t>eric.qzf@gmail.com</t>
  </si>
  <si>
    <t>谢宇</t>
  </si>
  <si>
    <t>510558223@qq.com</t>
  </si>
  <si>
    <t>jzq</t>
  </si>
  <si>
    <t>季正琦</t>
  </si>
  <si>
    <t>731035130@qq.com</t>
  </si>
  <si>
    <t>付玮</t>
  </si>
  <si>
    <t>770585895@qq.com</t>
  </si>
  <si>
    <t>孙文峻</t>
  </si>
  <si>
    <t>swj0611@163.com</t>
  </si>
  <si>
    <t>13班通过率</t>
  </si>
  <si>
    <t>Udacity邮箱</t>
  </si>
  <si>
    <t>你的专业是</t>
  </si>
  <si>
    <t>你报名数据挖掘求职直通班的原因</t>
  </si>
  <si>
    <t>你的Python编程基础</t>
  </si>
  <si>
    <t>该纳米学位的价格对于你来说</t>
  </si>
  <si>
    <t>15800773028@163.com</t>
  </si>
  <si>
    <t>Kaxi</t>
  </si>
  <si>
    <t>电子商务</t>
  </si>
  <si>
    <t>已经工作，想转行成为数据分析师</t>
  </si>
  <si>
    <t>1290938418@qq.com</t>
  </si>
  <si>
    <t>黄千里</t>
  </si>
  <si>
    <t>行者无疆</t>
  </si>
  <si>
    <t>未知</t>
  </si>
  <si>
    <t>生物信息学</t>
  </si>
  <si>
    <t>正在从事数据分析工作，想往数据挖掘方向精进</t>
  </si>
  <si>
    <t>是否可以帮忙推荐兼职，谢谢</t>
  </si>
  <si>
    <t>1770578644@qq.com</t>
  </si>
  <si>
    <t>刘思宇</t>
  </si>
  <si>
    <t>Winter is coming</t>
  </si>
  <si>
    <t>电气工程</t>
  </si>
  <si>
    <t>已毕业想转行成为数据分析师</t>
  </si>
  <si>
    <t>统计学不好哎，怎么办！嘤嘤嘤</t>
  </si>
  <si>
    <t>565150134@qq.com</t>
  </si>
  <si>
    <t>孔玲芝</t>
  </si>
  <si>
    <t>孔胖</t>
  </si>
  <si>
    <t>地球探测与信息技术</t>
  </si>
  <si>
    <t>我是学生，毕业后想成为数据挖掘工程师</t>
  </si>
  <si>
    <t>376714735@qq.com</t>
  </si>
  <si>
    <t>黄佳</t>
  </si>
  <si>
    <t>化学工程</t>
  </si>
  <si>
    <t>已经工作，想转行成为数据挖掘工程师</t>
  </si>
  <si>
    <t>无</t>
  </si>
  <si>
    <t>fengbuyu.epoch@gmail.com</t>
  </si>
  <si>
    <t>刘田耕</t>
  </si>
  <si>
    <t>E</t>
  </si>
  <si>
    <t>建筑学</t>
  </si>
  <si>
    <t>huzilwk@163.com</t>
  </si>
  <si>
    <t>李维康</t>
  </si>
  <si>
    <t>愤怒的果壳</t>
  </si>
  <si>
    <t>微电子技术</t>
  </si>
  <si>
    <t>保证学习效果的前提下，尽快完成</t>
  </si>
  <si>
    <t>465072246@qq.com</t>
  </si>
  <si>
    <t>张迪豪</t>
  </si>
  <si>
    <t>Ddd</t>
  </si>
  <si>
    <t>金融学</t>
  </si>
  <si>
    <t>我是学生，毕业后想成为数据分析师</t>
  </si>
  <si>
    <t>goodliyong@126.com</t>
  </si>
  <si>
    <t>李勇</t>
  </si>
  <si>
    <t>elemetsix</t>
  </si>
  <si>
    <t>物理</t>
  </si>
  <si>
    <t>软件开发，转行</t>
  </si>
  <si>
    <t>farmerhoo@163.com</t>
  </si>
  <si>
    <t>胡权</t>
  </si>
  <si>
    <t>Espoir</t>
  </si>
  <si>
    <t>电路与系统</t>
  </si>
  <si>
    <t>硬件转行</t>
  </si>
  <si>
    <t>179136784@qq.com</t>
  </si>
  <si>
    <t>陈和</t>
  </si>
  <si>
    <t>和黑黑</t>
  </si>
  <si>
    <t>心理学</t>
  </si>
  <si>
    <t xml:space="preserve">1285431357@qq.com </t>
  </si>
  <si>
    <t>刘攀</t>
  </si>
  <si>
    <t>lp</t>
  </si>
  <si>
    <t>材料成型及控制工程</t>
  </si>
  <si>
    <t>硬件</t>
  </si>
  <si>
    <t>kyotoshiosai@gmail.com</t>
  </si>
  <si>
    <t>高宇洋</t>
  </si>
  <si>
    <t>仅限紧急呼叫</t>
  </si>
  <si>
    <t>商业分析</t>
  </si>
  <si>
    <t>不吝指教</t>
  </si>
  <si>
    <t>weiweih@bu.edu</t>
  </si>
  <si>
    <t>黄维玮</t>
  </si>
  <si>
    <t>旺财vevay</t>
  </si>
  <si>
    <t>金融数学</t>
  </si>
  <si>
    <t>yl2982@cornell.edu</t>
  </si>
  <si>
    <t>李元吉</t>
  </si>
  <si>
    <t>材料科学</t>
  </si>
  <si>
    <t>496667181@qq.com</t>
  </si>
  <si>
    <t>毛玮江</t>
  </si>
  <si>
    <t>mao</t>
  </si>
  <si>
    <t>信息工程</t>
  </si>
  <si>
    <t>cheyangxin@cqut.edu.cn</t>
  </si>
  <si>
    <t>杨鑫</t>
  </si>
  <si>
    <t>杨欣</t>
  </si>
  <si>
    <t>所做科研工作需要数据挖掘方面的知识</t>
  </si>
  <si>
    <t>345030038@qq.com</t>
  </si>
  <si>
    <t>冯珍荣</t>
  </si>
  <si>
    <t>feng_zhenrong</t>
  </si>
  <si>
    <t>计算机应用技术</t>
  </si>
  <si>
    <t>希望老师能教全面点，多教一些跟实际工作相关的知识</t>
  </si>
  <si>
    <t>ios，</t>
  </si>
  <si>
    <t>adela0712@yeah.net</t>
  </si>
  <si>
    <t>章晗</t>
  </si>
  <si>
    <t>Hannies</t>
  </si>
  <si>
    <t>财务管理</t>
  </si>
  <si>
    <t>wing.wxy@gmail.com</t>
  </si>
  <si>
    <t>王潇怡</t>
  </si>
  <si>
    <t>小依wing</t>
  </si>
  <si>
    <t>软件工程</t>
  </si>
  <si>
    <t>这次算倾家荡产了！一定要过啊！</t>
  </si>
  <si>
    <t>jlugaorf@163.com</t>
  </si>
  <si>
    <t>高若峰</t>
  </si>
  <si>
    <t>莳笇</t>
  </si>
  <si>
    <t>动力工程</t>
  </si>
  <si>
    <t>金融</t>
  </si>
  <si>
    <t>请老师与我多多互动</t>
  </si>
  <si>
    <t>数据分析转向数据挖掘，</t>
  </si>
  <si>
    <t>SundySundy</t>
  </si>
  <si>
    <t>656233622@qq.com</t>
  </si>
  <si>
    <t>阿阿阿阿阿鲍</t>
  </si>
  <si>
    <t>baozhiqi</t>
  </si>
  <si>
    <t>zbao91@163.com</t>
  </si>
  <si>
    <t>高熠童</t>
  </si>
  <si>
    <t>gaoyitong1995@126.com</t>
  </si>
  <si>
    <t>status</t>
  </si>
  <si>
    <t>P11</t>
  </si>
  <si>
    <t>P1</t>
  </si>
  <si>
    <t>P2</t>
  </si>
  <si>
    <t>last_submission</t>
  </si>
  <si>
    <t>P3</t>
  </si>
  <si>
    <t>P4</t>
  </si>
  <si>
    <t>班级人数</t>
  </si>
  <si>
    <t>dand_adv_vip特殊人员记录</t>
  </si>
  <si>
    <t>cohort_id</t>
  </si>
  <si>
    <t>ND_state</t>
  </si>
  <si>
    <t>cohort_state</t>
  </si>
  <si>
    <t>name</t>
  </si>
  <si>
    <t>student_id</t>
  </si>
  <si>
    <t>情况</t>
  </si>
  <si>
    <t/>
  </si>
  <si>
    <t>(https://students.udacity.com/accounts/10850510526/submissions)</t>
  </si>
  <si>
    <t>ENROLLED</t>
  </si>
  <si>
    <t>passed 2</t>
  </si>
  <si>
    <t>passed 1</t>
  </si>
  <si>
    <t>failed 1</t>
  </si>
  <si>
    <t>5班</t>
  </si>
  <si>
    <t>s28</t>
  </si>
  <si>
    <t>UNENROLLED</t>
  </si>
  <si>
    <t>DROPPED</t>
  </si>
  <si>
    <t>桂洲</t>
  </si>
  <si>
    <t>退款期之后退款</t>
  </si>
  <si>
    <t>(https://students.udacity.com/accounts/11810628572/submissions)</t>
  </si>
  <si>
    <t>退款器退款</t>
  </si>
  <si>
    <t>(https://students.udacity.com/accounts/11290909067/submissions)</t>
  </si>
  <si>
    <t>passed 3</t>
  </si>
  <si>
    <t>TRANSFERRED</t>
  </si>
  <si>
    <t>cc</t>
  </si>
  <si>
    <t>疑似connect session 先enroll错误，然后再转移动正确session导致</t>
  </si>
  <si>
    <t>(https://students.udacity.com/accounts/12318938550/submissions)</t>
  </si>
  <si>
    <t>8班</t>
  </si>
  <si>
    <t>徐雯</t>
  </si>
  <si>
    <t>从原cohort 10705调到新cohort 10706</t>
  </si>
  <si>
    <t>(https://students.udacity.com/accounts/11629159434/submissions)</t>
  </si>
  <si>
    <t>9班</t>
  </si>
  <si>
    <t>s29</t>
  </si>
  <si>
    <t>整个班级6个学生</t>
  </si>
  <si>
    <t>从原cohort 10705调到新cohort 10706 （同为s29）</t>
  </si>
  <si>
    <t>(https://students.udacity.com/accounts/11761199152/submissions)</t>
  </si>
  <si>
    <t>10班</t>
  </si>
  <si>
    <t>(https://students.udacity.com/accounts/10917471923/submissions)</t>
  </si>
  <si>
    <t>11班</t>
  </si>
  <si>
    <t>(https://students.udacity.com/accounts/11722008596/submissions)</t>
  </si>
  <si>
    <t>12班</t>
  </si>
  <si>
    <t>GRADUATED</t>
  </si>
  <si>
    <t>COMPLETED</t>
  </si>
  <si>
    <t>达成毕业，宽限期 已结束</t>
  </si>
  <si>
    <t>徐贝思</t>
  </si>
  <si>
    <t>(https://students.udacity.com/accounts/11642060741/submissions)</t>
  </si>
  <si>
    <t>let.youout@163.com</t>
  </si>
  <si>
    <t>13班</t>
  </si>
  <si>
    <t>原cohort有毕业信息，但是学生已经被转移到新cohort</t>
  </si>
  <si>
    <t>(https://students.udacity.com/accounts/10925373873/submissions)</t>
  </si>
  <si>
    <t>14班</t>
  </si>
  <si>
    <t>达成毕业，宽限期 未结束</t>
  </si>
  <si>
    <t>(https://students.udacity.com/accounts/10923834441/submissions)</t>
  </si>
  <si>
    <t>passed 4</t>
  </si>
  <si>
    <t>passed 6</t>
  </si>
  <si>
    <t>passed 8</t>
  </si>
  <si>
    <t>15班</t>
  </si>
  <si>
    <t>B端用户？</t>
  </si>
  <si>
    <t>(https://students.udacity.com/accounts/11680119514/submissions)</t>
  </si>
  <si>
    <t>共计</t>
  </si>
  <si>
    <t>(https://students.udacity.com/accounts/10342300623/submissions)</t>
  </si>
  <si>
    <t>Enrolled</t>
  </si>
  <si>
    <t>in a cohort where the start date has occurred already.</t>
  </si>
  <si>
    <t>(https://students.udacity.com/accounts/11790269134/submissions)</t>
  </si>
  <si>
    <t>Completed</t>
  </si>
  <si>
    <t>completed all the required projects of the term (completed the term)</t>
  </si>
  <si>
    <t>(https://students.udacity.com/accounts/11622689877/submissions)</t>
  </si>
  <si>
    <t>Transferred</t>
  </si>
  <si>
    <t>switched from this cohort to some other cohort</t>
  </si>
  <si>
    <t>(https://students.udacity.com/accounts/10413622236/submissions)</t>
  </si>
  <si>
    <t>Dropped</t>
  </si>
  <si>
    <t>Student either cancelled their enrollment OR did not complete all the projects by the end of the cohort</t>
  </si>
  <si>
    <t>田宇</t>
  </si>
  <si>
    <t>tianyu198987@hotmail.com</t>
  </si>
  <si>
    <t>(https://students.udacity.com/accounts/10297197933/submissions)</t>
  </si>
  <si>
    <t>(https://students.udacity.com/accounts/11865829232/submissions)</t>
  </si>
  <si>
    <t>(https://students.udacity.com/accounts/11523420042/submissions)</t>
  </si>
  <si>
    <t>Udacity注册邮箱</t>
  </si>
  <si>
    <t>你的手机号</t>
  </si>
  <si>
    <t>(https://students.udacity.com/accounts/11878558789/submissions)</t>
  </si>
  <si>
    <t>你的微信号（不是微信昵称）</t>
  </si>
  <si>
    <t>ll@126.com</t>
  </si>
  <si>
    <t>test</t>
  </si>
  <si>
    <t>倩</t>
  </si>
  <si>
    <t>(https://students.udacity.com/accounts/10226023489/submissions)</t>
  </si>
  <si>
    <t>ouw4sxH-Sr1lwOdtSNB0AC8kyYv0</t>
  </si>
  <si>
    <t>wuyongxixi@aliyun.com</t>
  </si>
  <si>
    <t>wyxixi0917</t>
  </si>
  <si>
    <t>南瓜🎃</t>
  </si>
  <si>
    <t>(https://students.udacity.com/accounts/12272478576/submissions)</t>
  </si>
  <si>
    <t>ouw4sxIV2r27Ytc93V8yIypoDwh4</t>
  </si>
  <si>
    <t>qumino2@gmail.com</t>
  </si>
  <si>
    <t>rolemodelpeer1</t>
  </si>
  <si>
    <t>瞿旻</t>
  </si>
  <si>
    <t>(https://students.udacity.com/accounts/11186923107/submissions)</t>
  </si>
  <si>
    <t>ouw4sxN0W-XRdddBD9r39zmDirG8</t>
  </si>
  <si>
    <t>sylvia.wang@udacity.com</t>
  </si>
  <si>
    <t>Udacity-思远</t>
  </si>
  <si>
    <t>(https://students.udacity.com/accounts/11626958708/submissions)</t>
  </si>
  <si>
    <t>ouw4sxFCcaR6KvXbK5v6qzUfGxmI</t>
  </si>
  <si>
    <t>695561673@qq.com</t>
  </si>
  <si>
    <t>zh3788569</t>
  </si>
  <si>
    <t>提歌</t>
  </si>
  <si>
    <t>ouw4sxBTT2lE0MviF74EvIJQDOn4</t>
  </si>
  <si>
    <t>(https://students.udacity.com/accounts/11483068760/submissions)</t>
  </si>
  <si>
    <t>qc19870901</t>
  </si>
  <si>
    <t>duo</t>
  </si>
  <si>
    <t>ouw4sxG3UFzSGh4xQWUt1WDZqndY</t>
  </si>
  <si>
    <t>846344863@qq.com</t>
  </si>
  <si>
    <t>(https://students.udacity.com/accounts/11759049515/submissions)</t>
  </si>
  <si>
    <t>I-am-Jiranran</t>
  </si>
  <si>
    <t>🌲</t>
  </si>
  <si>
    <t>ouw4sxGl8Dk4rN-Q-VBjGYSCvnYg</t>
  </si>
  <si>
    <t>(https://students.udacity.com/accounts/11401730097/submissions)</t>
  </si>
  <si>
    <t>444841964@qq.com</t>
  </si>
  <si>
    <t>阿哲deku</t>
  </si>
  <si>
    <t>(https://students.udacity.com/accounts/11086648806/submissions)</t>
  </si>
  <si>
    <t>ouw4sxCDVPv99vLd8ThSYgZ4vgcc</t>
  </si>
  <si>
    <t>1138126806@qq.com</t>
  </si>
  <si>
    <t>(https://students.udacity.com/accounts/11859988563/submissions)</t>
  </si>
  <si>
    <t>Michele0812</t>
  </si>
  <si>
    <t>MayMay</t>
  </si>
  <si>
    <t>ouw4sxPnzHWF5ODfo-BDRfRvJI4w</t>
  </si>
  <si>
    <t>(https://students.udacity.com/accounts/10657627980/submissions)</t>
  </si>
  <si>
    <t>734793754@qq.com</t>
  </si>
  <si>
    <t>p p c ta a s</t>
  </si>
  <si>
    <t>杜亚琼</t>
  </si>
  <si>
    <t>(https://students.udacity.com/accounts/11121716066/submissions)</t>
  </si>
  <si>
    <t>ouw4sxANTgfBMMzbAXHTfr4-5DGE</t>
  </si>
  <si>
    <t>78349389@qq.com</t>
  </si>
  <si>
    <t>毛毛雨</t>
  </si>
  <si>
    <t>(https://students.udacity.com/accounts/11611339243/submissions)</t>
  </si>
  <si>
    <t>ouw4sxHahRDTqPHS-homR7THOfII</t>
  </si>
  <si>
    <t>(https://students.udacity.com/accounts/10487158047/submissions)</t>
  </si>
  <si>
    <t>cyhlizi@163.com</t>
  </si>
  <si>
    <t>cyhlizi</t>
  </si>
  <si>
    <t>烟花</t>
  </si>
  <si>
    <t>ouw4sxM4C77zPBb7o7oCQuCIS-lk</t>
  </si>
  <si>
    <t>christina_wangmao@outlook.com</t>
  </si>
  <si>
    <t>(https://students.udacity.com/accounts/11718818892/submissions)</t>
  </si>
  <si>
    <t>Ann</t>
  </si>
  <si>
    <t>ann.dai@live.com</t>
  </si>
  <si>
    <t>chris572743</t>
  </si>
  <si>
    <t>chris</t>
  </si>
  <si>
    <t>ouw4sxNs6cW6LojpwvniQ4IwqU2c</t>
  </si>
  <si>
    <t>zdh465072246</t>
  </si>
  <si>
    <t>Dennis..</t>
  </si>
  <si>
    <t>ouw4sxPCrNcV0CtsZAG-Bw2zUnWo</t>
  </si>
  <si>
    <t>280776097@qq.com</t>
  </si>
  <si>
    <t>(https://students.udacity.com/accounts/11161954656/submissions)</t>
  </si>
  <si>
    <t>Huangyandan111</t>
  </si>
  <si>
    <t>盐蛋🍳</t>
  </si>
  <si>
    <t>ouw4sxGUQk4z6d2ssXn8XQ4R8X3Y</t>
  </si>
  <si>
    <t>(https://students.udacity.com/accounts/11655910207/submissions)</t>
  </si>
  <si>
    <t>passed 5</t>
  </si>
  <si>
    <t>530612921@qq.com</t>
  </si>
  <si>
    <t>fffffatliu</t>
  </si>
  <si>
    <t>(https://students.udacity.com/accounts/11773230223/submissions)</t>
  </si>
  <si>
    <t>刘敏</t>
  </si>
  <si>
    <t>ouw4sxHOa342NublpU6s73Vkiomg</t>
  </si>
  <si>
    <t>(https://students.udacity.com/accounts/11776958881/submissions)</t>
  </si>
  <si>
    <t>happytomlee@dingtalk.com</t>
  </si>
  <si>
    <t>HappyTomLee</t>
  </si>
  <si>
    <t>Tom</t>
  </si>
  <si>
    <t>(https://students.udacity.com/accounts/10772668574/submissions)</t>
  </si>
  <si>
    <t>ouw4sxBGiljT9SYYvYxP1Wk06O9w</t>
  </si>
  <si>
    <t>(https://students.udacity.com/accounts/11860288586/submissions)</t>
  </si>
  <si>
    <t>(https://students.udacity.com/accounts/11790358642/submissions)</t>
  </si>
  <si>
    <t>zj_value@163.com</t>
  </si>
  <si>
    <t>赵见</t>
  </si>
  <si>
    <t>ouw4sxEGQzT6AMV1qmbxgtCcOP7Y</t>
  </si>
  <si>
    <t>iris_biz@163.com</t>
  </si>
  <si>
    <t>(https://students.udacity.com/accounts/11694629164/submissions)</t>
  </si>
  <si>
    <t>Iris</t>
  </si>
  <si>
    <t>ouw4sxOUgvCcnfBXEpm-sNwMldRU</t>
  </si>
  <si>
    <t>shujukexue0513@126.com</t>
  </si>
  <si>
    <t>sunmengxi0513</t>
  </si>
  <si>
    <t>Mengxi Sun-Cornell@NY</t>
  </si>
  <si>
    <t>(https://students.udacity.com/accounts/11646209859/submissions)</t>
  </si>
  <si>
    <t>ouw4sxCXqwye4-s-4_s3IyeHrmOw</t>
  </si>
  <si>
    <t>luzhou91@hotmail.com</t>
  </si>
  <si>
    <t>loulou_z</t>
  </si>
  <si>
    <t>LL</t>
  </si>
  <si>
    <t>ouw4sxMFSKOgbHPIe3cndyCLtCVw</t>
  </si>
  <si>
    <t>(https://students.udacity.com/accounts/11404519038/submissions)</t>
  </si>
  <si>
    <t>763288494@qq.com</t>
  </si>
  <si>
    <t>陈一飞</t>
  </si>
  <si>
    <t>ouw4sxAJE9uNI2ZYUoq3EjlvRaLo</t>
  </si>
  <si>
    <t>527221692@qq.com</t>
  </si>
  <si>
    <t>(https://students.udacity.com/accounts/11547859017/submissions)</t>
  </si>
  <si>
    <t>X-Kingking</t>
  </si>
  <si>
    <t>Jingyi</t>
  </si>
  <si>
    <t>ouw4sxBlHSVq0sx7Jeb3ELQQSKTE</t>
  </si>
  <si>
    <t>491020376@qq.com</t>
  </si>
  <si>
    <t>firexyh</t>
  </si>
  <si>
    <t>夏奕辉</t>
  </si>
  <si>
    <t>(https://students.udacity.com/accounts/11823178973/submissions)</t>
  </si>
  <si>
    <t>ouw4sxFDYNprhd2WfnEiQURqiMRI</t>
  </si>
  <si>
    <t>472489191@qq.com</t>
  </si>
  <si>
    <t>Tia</t>
  </si>
  <si>
    <t>ouw4sxKJoBj4GO1rYn2h1EhvIrNk</t>
  </si>
  <si>
    <t>(https://students.udacity.com/accounts/11920058590/submissions)</t>
  </si>
  <si>
    <t>amyzhuang22@hotmail.com</t>
  </si>
  <si>
    <t>q309652475</t>
  </si>
  <si>
    <t>Amy García</t>
  </si>
  <si>
    <t>(https://students.udacity.com/accounts/11554059386/submissions)</t>
  </si>
  <si>
    <t>ouw4sxGnx2y_R99EuLyMgoHg8Xio</t>
  </si>
  <si>
    <t>839513076@qq.com</t>
  </si>
  <si>
    <t>吴明</t>
  </si>
  <si>
    <t>ouw4sxFx5xtEhz5BeZnI3VU72vi0</t>
  </si>
  <si>
    <t>(https://students.udacity.com/accounts/11411718702/submissions)</t>
  </si>
  <si>
    <t>hanxiaom6475@qq.com</t>
  </si>
  <si>
    <t>hanxiaom6475</t>
  </si>
  <si>
    <t>姜寒梅Christina</t>
  </si>
  <si>
    <t>ouw4sxEC15m2q590EmQx2RWWRCLU</t>
  </si>
  <si>
    <t>(https://students.udacity.com/accounts/11060197601/submissions)</t>
  </si>
  <si>
    <t>startajobba@126.com</t>
  </si>
  <si>
    <t>j88543398</t>
  </si>
  <si>
    <t>CrystalSuenny</t>
  </si>
  <si>
    <t>ouw4sxFWYBkMomD4ODoIrj2mlAOs</t>
  </si>
  <si>
    <t>(https://students.udacity.com/accounts/11781479964/submissions)</t>
  </si>
  <si>
    <t>maggie9002@163.com</t>
  </si>
  <si>
    <t>(https://students.udacity.com/accounts/11864198585/submissions)</t>
  </si>
  <si>
    <t>bluo130</t>
  </si>
  <si>
    <t>Dear.菠萝酱♥</t>
  </si>
  <si>
    <t>ouw4sxAaeTuDsyGD60PSraeKtGLo</t>
  </si>
  <si>
    <t>shellyconan101@aliyun.com</t>
  </si>
  <si>
    <t>exsc-cs</t>
  </si>
  <si>
    <t>(https://students.udacity.com/accounts/10486939065/submissions)</t>
  </si>
  <si>
    <t>陈萍萍</t>
  </si>
  <si>
    <t>ouw4sxNmlgiNtQiZK3eL_191qawc</t>
  </si>
  <si>
    <t>(https://students.udacity.com/accounts/11818349966/submissions)</t>
  </si>
  <si>
    <t>(https://students.udacity.com/accounts/11072423989/submissions)</t>
  </si>
  <si>
    <t>(https://students.udacity.com/accounts/11622731132/submissions)</t>
  </si>
  <si>
    <t>(https://students.udacity.com/accounts/11568308537/submissions)</t>
  </si>
  <si>
    <t>(https://students.udacity.com/accounts/11924028576/submissions)</t>
  </si>
  <si>
    <t>914994260@qq.com</t>
  </si>
  <si>
    <t>PhoebeRZ</t>
  </si>
  <si>
    <t>Phoebe@Mel-SH</t>
  </si>
  <si>
    <t>(https://students.udacity.com/accounts/11485869432/submissions)</t>
  </si>
  <si>
    <t>ouw4sxCpy9F7Oz_TJ_9v2sZWO2dw</t>
  </si>
  <si>
    <t>narcissus160@sina.com</t>
  </si>
  <si>
    <t>慕紫_夏</t>
  </si>
  <si>
    <t>ouw4sxDWbtk2sytRyfXe_iPtiNCM</t>
  </si>
  <si>
    <t>(https://students.udacity.com/accounts/11612258536/submissions)</t>
  </si>
  <si>
    <t>mouseinrain@hotmail.com</t>
  </si>
  <si>
    <t>jankeyyeo</t>
  </si>
  <si>
    <t>克律</t>
  </si>
  <si>
    <t>ouw4sxLrPGz0j2F9zDQtQDkkmn7s</t>
  </si>
  <si>
    <t>1959016310@qq.com</t>
  </si>
  <si>
    <t>(https://students.udacity.com/accounts/11587400058/submissions)</t>
  </si>
  <si>
    <t>huyue-jiepinjifu</t>
  </si>
  <si>
    <t>胡月-Estella</t>
  </si>
  <si>
    <t>ouw4sxCW_J4kiKi_HbfKbizBIJ50</t>
  </si>
  <si>
    <t>ivy@palmdrive.cn</t>
  </si>
  <si>
    <t>(https://students.udacity.com/accounts/11867328695/submissions)</t>
  </si>
  <si>
    <t>土豆桓仗剑走天涯🌝🌚👀💋</t>
  </si>
  <si>
    <t>(https://students.udacity.com/accounts/11332729292/submissions)</t>
  </si>
  <si>
    <t>fiona_zmn@163.com</t>
  </si>
  <si>
    <t>seven_zry</t>
  </si>
  <si>
    <t>暮晨</t>
  </si>
  <si>
    <t>(https://students.udacity.com/accounts/11558818847/submissions)</t>
  </si>
  <si>
    <t>ouw4sxDDDucOQpE5VgGN7rx9JTXE</t>
  </si>
  <si>
    <t>(https://students.udacity.com/accounts/11056691770/submissions)</t>
  </si>
  <si>
    <t>951159026@qq.com</t>
  </si>
  <si>
    <t>JenallZhang</t>
  </si>
  <si>
    <t>莉</t>
  </si>
  <si>
    <t>ouw4sxMBZe0OXqvfMOuWTB1p0r3g</t>
  </si>
  <si>
    <t>(https://students.udacity.com/accounts/11002956955/submissions)</t>
  </si>
  <si>
    <t>yitong7@126.com</t>
  </si>
  <si>
    <t>yitongtong7</t>
  </si>
  <si>
    <t>王婕</t>
  </si>
  <si>
    <t>ouw4sxDgfg7W3PYHt9_mgQPzfMKk</t>
  </si>
  <si>
    <t>262029211@qq.com</t>
  </si>
  <si>
    <t>markov001</t>
  </si>
  <si>
    <t>(https://students.udacity.com/accounts/11989808614/submissions)</t>
  </si>
  <si>
    <t>UR尤包包</t>
  </si>
  <si>
    <t>ouw4sxImWq0uuf9OnlQDCjZNRm8Y</t>
  </si>
  <si>
    <t>18496027@qq.com</t>
  </si>
  <si>
    <t>crystalzch</t>
  </si>
  <si>
    <t>Crystal 开泰</t>
  </si>
  <si>
    <t>ouw4sxB1qbTOYICtGdoN-rKYuoQo</t>
  </si>
  <si>
    <t>(https://students.udacity.com/accounts/11406438847/submissions)</t>
  </si>
  <si>
    <t>1172860828@qq.com</t>
  </si>
  <si>
    <t>lqh1172860828</t>
  </si>
  <si>
    <t>(https://students.udacity.com/accounts/8274815716/submissions)</t>
  </si>
  <si>
    <t>小啾～</t>
  </si>
  <si>
    <t>ouw4sxCVEUDD57YZVxlQHrZrndn4</t>
  </si>
  <si>
    <t>(https://students.udacity.com/accounts/11432789384/submissions)</t>
  </si>
  <si>
    <t>zhangyijing720@163.com</t>
  </si>
  <si>
    <t>zyijing20</t>
  </si>
  <si>
    <t>张怡婧</t>
  </si>
  <si>
    <t>ouw4sxPHZkoEfVLuSRmf2FkEdaWo</t>
  </si>
  <si>
    <t>(https://students.udacity.com/accounts/11654608657/submissions)</t>
  </si>
  <si>
    <t>623661239@qq.com</t>
  </si>
  <si>
    <t>Pippin-Nie</t>
  </si>
  <si>
    <t>Pippin</t>
  </si>
  <si>
    <t>ouw4sxAV1Zo6ImtQHhsqjqE0Kc8s</t>
  </si>
  <si>
    <t>625722599@qq.com</t>
  </si>
  <si>
    <t>(https://students.udacity.com/accounts/11657058716/submissions)</t>
  </si>
  <si>
    <t>cait1204</t>
  </si>
  <si>
    <t>蔡婷</t>
  </si>
  <si>
    <t>ouw4sxIqBnVq797UHAR0N_dx3i3o</t>
  </si>
  <si>
    <t>xueqiao89@yahoo.com</t>
  </si>
  <si>
    <t>muxiaoqiao9988</t>
  </si>
  <si>
    <t>木小乔</t>
  </si>
  <si>
    <t>(https://students.udacity.com/accounts/11849858613/submissions)</t>
  </si>
  <si>
    <t>ouw4sxMPBsLl_m4NPZP7xYMIgV6Q</t>
  </si>
  <si>
    <t>huihe04@163.com</t>
  </si>
  <si>
    <t>hawthornhh</t>
  </si>
  <si>
    <t>何慧</t>
  </si>
  <si>
    <t>(https://students.udacity.com/accounts/11530049526/submissions)</t>
  </si>
  <si>
    <t>ouw4sxDJIX5VfyPkqPn9D1ZrALfQ</t>
  </si>
  <si>
    <t>yousabrina@126.com</t>
  </si>
  <si>
    <t>sabrinanhu</t>
  </si>
  <si>
    <t>范玉林</t>
  </si>
  <si>
    <t>ouw4sxDaye1d1T46SouwM6tgfD3k</t>
  </si>
  <si>
    <t>(https://students.udacity.com/accounts/11821668703/submissions)</t>
  </si>
  <si>
    <t>499750778@qq.com</t>
  </si>
  <si>
    <t>Eric-Z1209</t>
  </si>
  <si>
    <t>Eric</t>
  </si>
  <si>
    <t>ouw4sxMC-ikt0utIRgA28wnHnZ3A</t>
  </si>
  <si>
    <t>(https://students.udacity.com/accounts/6405414806224896/submissions)</t>
  </si>
  <si>
    <t>baby1981@163.com</t>
  </si>
  <si>
    <t>wxid_o2o8339u6lhs32</t>
  </si>
  <si>
    <t>公子</t>
  </si>
  <si>
    <t>ouw4sxDUfQ6FZ1gY4-WD3yxWDZ6M</t>
  </si>
  <si>
    <t>vvioladagamba@163.com</t>
  </si>
  <si>
    <t>haixian411049ijkyc</t>
  </si>
  <si>
    <t>violavita</t>
  </si>
  <si>
    <t>13810463707@139.com</t>
  </si>
  <si>
    <t>ouw4sxLuLAzdp2Sa-DMb3muNlB60</t>
  </si>
  <si>
    <t>(https://students.udacity.com/accounts/8722373199/submissions)</t>
  </si>
  <si>
    <t>332771201@qq.com</t>
  </si>
  <si>
    <t>baozi0307</t>
  </si>
  <si>
    <t>骚小包、</t>
  </si>
  <si>
    <t>ouw4sxIXN8ezBXYTtcl04h_yVNmo</t>
  </si>
  <si>
    <t>(https://students.udacity.com/accounts/11608169603/submissions)</t>
  </si>
  <si>
    <t>6764239@qq.com</t>
  </si>
  <si>
    <t>shinemia</t>
  </si>
  <si>
    <t>Ellie.🐈</t>
  </si>
  <si>
    <t>ouw4sxLgLNIR7IfsMmJVMFeGWOAM</t>
  </si>
  <si>
    <t>(https://students.udacity.com/accounts/12140098616/submissions)</t>
  </si>
  <si>
    <t>mashuai@live.com</t>
  </si>
  <si>
    <t>ma1989</t>
  </si>
  <si>
    <t>马帅</t>
  </si>
  <si>
    <t>(https://students.udacity.com/accounts/10160625039/submissions)</t>
  </si>
  <si>
    <t>ouw4sxGn88pun2m0RX_JO5TMAm6Y</t>
  </si>
  <si>
    <t>isabelwang1994@hotmail.com</t>
  </si>
  <si>
    <t>velvetmoon</t>
  </si>
  <si>
    <t>Isa🐋</t>
  </si>
  <si>
    <t>ouw4sxHGG9haC3bn7rVYI5AQTT98</t>
  </si>
  <si>
    <t>(https://students.udacity.com/accounts/10566399612/submissions)</t>
  </si>
  <si>
    <t>793957053@qq.com</t>
  </si>
  <si>
    <t>(https://students.udacity.com/accounts/11526109838/submissions)</t>
  </si>
  <si>
    <t>z</t>
  </si>
  <si>
    <t>ouw4sxCKFSOdplEqMc29UaL8dOSI</t>
  </si>
  <si>
    <t>(https://students.udacity.com/accounts/11821388584/submissions)</t>
  </si>
  <si>
    <t>(https://students.udacity.com/accounts/11308513613/submissions)</t>
  </si>
  <si>
    <t>(https://students.udacity.com/accounts/10784310008/submissions)</t>
  </si>
  <si>
    <t>(https://students.udacity.com/accounts/11134163500/submissions)</t>
  </si>
  <si>
    <t>(https://students.udacity.com/accounts/8793679107/submissions)</t>
  </si>
  <si>
    <t>(https://students.udacity.com/accounts/11773039995/submissions)</t>
  </si>
  <si>
    <t>(https://students.udacity.com/accounts/11409388636/submissions)</t>
  </si>
  <si>
    <t>(https://students.udacity.com/accounts/11811438572/submissions)</t>
  </si>
  <si>
    <t>5-8(co35)</t>
  </si>
  <si>
    <t>木头</t>
  </si>
  <si>
    <t>丁哲</t>
  </si>
  <si>
    <t>tsing-yu@163.com</t>
  </si>
  <si>
    <t>M西</t>
  </si>
  <si>
    <t>丽华</t>
  </si>
  <si>
    <t>kailyn_2013@163.com</t>
  </si>
  <si>
    <t>刘海已经长过脸</t>
  </si>
  <si>
    <t>辛汇文</t>
  </si>
  <si>
    <t>rebeccaxin1991@hotmail.com</t>
  </si>
  <si>
    <t>li xie</t>
  </si>
  <si>
    <t>谢立</t>
  </si>
  <si>
    <t>neilshieh@outlook.com</t>
  </si>
  <si>
    <t>张云笛</t>
  </si>
  <si>
    <t>zhangyundi163@163.com</t>
  </si>
  <si>
    <t>龙晨</t>
  </si>
  <si>
    <t>512471288@qq.com</t>
  </si>
  <si>
    <t>赵伟城</t>
  </si>
  <si>
    <t>673347248@qq.com</t>
  </si>
  <si>
    <t>第一阶段-数据分析（1-10周）</t>
  </si>
  <si>
    <t>实战项目</t>
  </si>
  <si>
    <t>P1-谷歌商店 App 数据分析</t>
  </si>
  <si>
    <t>P2-清洗与分析数据</t>
  </si>
  <si>
    <t>P3-研究和总结数据</t>
  </si>
  <si>
    <t>案例演练</t>
  </si>
  <si>
    <t>【应用统计学】斯特鲁普效应</t>
  </si>
  <si>
    <t>【数据收集】抓取豆瓣电影信息</t>
  </si>
  <si>
    <t>【数据清洗】医疗数据清洗 - 口服胰岛素临床试验</t>
  </si>
  <si>
    <t>【数据探索】钻石行业暴利研究</t>
  </si>
  <si>
    <t>【数据可视化】摩拜单车在上海使用的数据可视化</t>
  </si>
  <si>
    <t>第二阶段-数据分析（11-20周）</t>
  </si>
  <si>
    <t>P5 - 监督学习-为慈善机构寻找捐助者</t>
  </si>
  <si>
    <t>P6 - 深度学习-神经网络预测共享单车使用</t>
  </si>
  <si>
    <t>【监督学习】互联网广告点击率预测</t>
  </si>
  <si>
    <t>【非监督学习】银行与信贷公司金融风控模型搭建</t>
  </si>
  <si>
    <t>【深度学习】社交网络情绪传播预测</t>
  </si>
  <si>
    <t>第三阶段-应用数据科学（21-26周）</t>
  </si>
  <si>
    <t>P7 - 为 IBM 在线社区构建推荐系统</t>
  </si>
  <si>
    <t>P8 - 大数据分析和预测用户流失</t>
  </si>
  <si>
    <t>【A/B 测试】星巴克促销活动的优化策略</t>
  </si>
  <si>
    <t>【推荐系统】社交网络用户中的电影推荐系统</t>
  </si>
  <si>
    <t>【业务建模】金融服务公司欧唯特的客户分层报告</t>
  </si>
  <si>
    <t>【业务建模】星巴克用户促销广告推送优化</t>
  </si>
  <si>
    <t>_x0008_邮箱</t>
  </si>
  <si>
    <t>33074232@qq.com</t>
  </si>
  <si>
    <t>陈勤</t>
  </si>
  <si>
    <t>dhyzzzz1@163.com</t>
  </si>
  <si>
    <t>邓皓煜</t>
  </si>
  <si>
    <t>Hugh</t>
  </si>
  <si>
    <t>电子信息</t>
  </si>
  <si>
    <t>wangyl07@163.com</t>
  </si>
  <si>
    <t>王媛丽</t>
  </si>
  <si>
    <t>统计</t>
  </si>
  <si>
    <t>zhulove86@163.com</t>
  </si>
  <si>
    <t>祝丰年</t>
  </si>
  <si>
    <t>永恒轮回</t>
  </si>
  <si>
    <t>语言课的内容很简单，希望正式的课程能够有个很好的提升</t>
  </si>
  <si>
    <t>649981430@qq.com</t>
  </si>
  <si>
    <t>李洋</t>
  </si>
  <si>
    <t>管理科学与工程</t>
  </si>
  <si>
    <t>希望能在后续课程中老师的答疑安排多一点。</t>
  </si>
  <si>
    <t>diyuzhiran@gmail.com</t>
  </si>
  <si>
    <t>齐浩然</t>
  </si>
  <si>
    <t>德布罗意没有波 ®</t>
  </si>
  <si>
    <t>信息系统</t>
  </si>
  <si>
    <t>734673809@qq.com</t>
  </si>
  <si>
    <t>黄超</t>
  </si>
  <si>
    <t>天蓝岸阳光</t>
  </si>
  <si>
    <t>物理学</t>
  </si>
  <si>
    <t>应届生，想转行数据分析工作</t>
  </si>
  <si>
    <t>希望多提供些职业规划上的建议</t>
  </si>
  <si>
    <t>zhengheqijian@163.com</t>
  </si>
  <si>
    <t>喻彦青</t>
  </si>
  <si>
    <t>No mercy🐟</t>
  </si>
  <si>
    <r>
      <rPr>
        <color rgb="FFFF0000"/>
      </rPr>
      <t>5班-周日晚上7点</t>
    </r>
    <r>
      <t xml:space="preserve">
S25_5班</t>
    </r>
  </si>
  <si>
    <t>运筹学及商业统计</t>
  </si>
  <si>
    <t>6班_x0008_-周日晚上7:30
7班-周日晚上8点
S27_6_7班</t>
  </si>
  <si>
    <r>
      <t>8班-周日晚上6:30</t>
    </r>
    <r>
      <rPr>
        <color rgb="FFFF0000"/>
      </rPr>
      <t xml:space="preserve">
</t>
    </r>
    <r>
      <t xml:space="preserve">
S28_8班</t>
    </r>
  </si>
  <si>
    <t>你好，很感谢在后续的学习中能有你的辅导和帮助，我的硕士专业学了统计学和R语言，对于python的了解还不深入，基础的数据分析原理和思路在以前写论文和作业时都用过，希望能通过这门课详细提升一下实际操作能力，学习好python这门语言，感谢你的帮助。</t>
  </si>
  <si>
    <t>cuichuanmin@163.com</t>
  </si>
  <si>
    <t>崔传敏</t>
  </si>
  <si>
    <t>Travis</t>
  </si>
  <si>
    <r>
      <rPr>
        <color rgb="FFFF0000"/>
      </rPr>
      <t>9班和10班一起周日晚7点半或八点</t>
    </r>
    <r>
      <t xml:space="preserve">
S28_9班</t>
    </r>
  </si>
  <si>
    <t>材料工程</t>
  </si>
  <si>
    <r>
      <rPr>
        <color rgb="FFFF0000"/>
      </rPr>
      <t>9班和10班一起周日晚7点半或八点</t>
    </r>
    <r>
      <t xml:space="preserve">
S29_10班</t>
    </r>
  </si>
  <si>
    <t>希望能成为长期的朋友，在转行和今后的职业生涯中，能有所指导和交流</t>
  </si>
  <si>
    <r>
      <rPr>
        <color rgb="FFBF9000"/>
      </rPr>
      <t>11班-周日晚上9点</t>
    </r>
    <r>
      <rPr>
        <color rgb="FFFF0000"/>
      </rPr>
      <t xml:space="preserve">
</t>
    </r>
    <r>
      <t>S30_11班</t>
    </r>
  </si>
  <si>
    <t>418577658@qq.com</t>
  </si>
  <si>
    <t>黄怡</t>
  </si>
  <si>
    <t>Sofia</t>
  </si>
  <si>
    <r>
      <t>12班-周六晚上7点</t>
    </r>
    <r>
      <rPr>
        <color rgb="FFFF0000"/>
      </rPr>
      <t xml:space="preserve">
</t>
    </r>
    <r>
      <t>S31_12班</t>
    </r>
  </si>
  <si>
    <t>景观建筑</t>
  </si>
  <si>
    <r>
      <rPr>
        <color rgb="FFBF9000"/>
      </rPr>
      <t>13班-周日晚上9点（沈）</t>
    </r>
    <r>
      <t xml:space="preserve">
S32_13班</t>
    </r>
  </si>
  <si>
    <t>isaackoala090908@gmail.com</t>
  </si>
  <si>
    <t>邵苏</t>
  </si>
  <si>
    <t>IsaacKoala</t>
  </si>
  <si>
    <r>
      <rPr>
        <color rgb="FFBF9000"/>
      </rPr>
      <t>14班-周日晚上9点（马）</t>
    </r>
    <r>
      <t xml:space="preserve">
S33_14班</t>
    </r>
  </si>
  <si>
    <t>15班-周日晚上8点（Bonnie）
S35_15班</t>
  </si>
  <si>
    <t>计算机信息系统</t>
  </si>
  <si>
    <t>全力以赴，努力学习！</t>
  </si>
  <si>
    <t>zwt_arbeit@sina.com</t>
  </si>
  <si>
    <r>
      <t>周日晚上9点(Kevin)
s38_16班（</t>
    </r>
    <r>
      <rPr>
        <b/>
      </rPr>
      <t>ZOOM</t>
    </r>
    <r>
      <t>）</t>
    </r>
  </si>
  <si>
    <t>赵文滔</t>
  </si>
  <si>
    <t>.</t>
  </si>
  <si>
    <t>周六晚上9点(老孟)
s39_17班</t>
  </si>
  <si>
    <t>计算机科学与技术</t>
  </si>
  <si>
    <t>17班和18班行业课可以放在一起上</t>
  </si>
  <si>
    <t>求职直通班：行业导师课转行和工作案例分享（两个方向，数据挖掘方向合并成一次）
优秀项目复盘可以问一下刘炎韦等人授权</t>
  </si>
  <si>
    <t>希望得到良好的反馈</t>
  </si>
  <si>
    <t>hhe2@qq.com</t>
  </si>
  <si>
    <t>何惠贤</t>
  </si>
  <si>
    <t>Karen</t>
  </si>
  <si>
    <t>经济学</t>
  </si>
  <si>
    <t>开班仪式 &amp; 项目二大课：检验心理学现象</t>
  </si>
  <si>
    <t>希望提高数据挖掘方面的实际操作能力，以及填补相关薄弱知识点。</t>
  </si>
  <si>
    <t>w.xun.cheng@gmail.com</t>
  </si>
  <si>
    <t>王循成</t>
  </si>
  <si>
    <t>wxuncheng</t>
  </si>
  <si>
    <t>专科</t>
  </si>
  <si>
    <t>软件开发</t>
  </si>
  <si>
    <t>希望能帮助我们成长，能分享一些真实的项目经验</t>
  </si>
  <si>
    <t>515363597@qq.com</t>
  </si>
  <si>
    <t>郑源丰</t>
  </si>
  <si>
    <t>源丰</t>
  </si>
  <si>
    <t>z5r92004@aliyun.com</t>
  </si>
  <si>
    <t>刘祥励</t>
  </si>
  <si>
    <t>工商管理</t>
  </si>
  <si>
    <t>jingxingqu92@163.com</t>
  </si>
  <si>
    <t>屈研</t>
  </si>
  <si>
    <t>Alnilam</t>
  </si>
  <si>
    <t>电子信息工程</t>
  </si>
  <si>
    <t>（可选）项目四冲刺: 研究和总结数据</t>
  </si>
  <si>
    <t>希望能够把数据有关的技能树点满，在企业中能做好数据分析处理，机器学习算法应用的工作。另外，把基础的机器学习算法学好</t>
  </si>
  <si>
    <t>项目三大课：Python 清洗与分析数据</t>
  </si>
  <si>
    <t>行业导师 — 数据分析师的日常</t>
  </si>
  <si>
    <t>531673720@qq.com</t>
  </si>
  <si>
    <t>张朝柱</t>
  </si>
  <si>
    <t>Cheung</t>
  </si>
  <si>
    <t>核工程</t>
  </si>
  <si>
    <t>求职圆桌：作为过来人，你是如何挑战不可能的</t>
  </si>
  <si>
    <t>zhking945@126.com</t>
  </si>
  <si>
    <t>祝海焜</t>
  </si>
  <si>
    <t>Martin.Zhou</t>
  </si>
  <si>
    <t>光电信息工程</t>
  </si>
  <si>
    <t>项目三冲刺：Python 清洗与分析数据</t>
  </si>
  <si>
    <t>chenzibin134@126.com</t>
  </si>
  <si>
    <t>陈梓斌</t>
  </si>
  <si>
    <t>ZEE😄</t>
  </si>
  <si>
    <t>计算机软件</t>
  </si>
  <si>
    <t>本人愚昧，请助教大佬多多包涵。</t>
  </si>
  <si>
    <t>项目六大课: 创建一个Tableau故事</t>
  </si>
  <si>
    <t>项目四大课：R 研究和总结数据</t>
  </si>
  <si>
    <t>行业导师 — 数据分析师的日常（周六1.26晚上8点-9点）</t>
  </si>
  <si>
    <t>行业导师 — 数据分析师的日常（周六1.26晚上9点-10点）</t>
  </si>
  <si>
    <r>
      <t>项目复盘：Python清洗与分析数据（</t>
    </r>
    <r>
      <rPr>
        <color rgb="FFFF0000"/>
      </rPr>
      <t>6班调整到下周</t>
    </r>
    <r>
      <t>）</t>
    </r>
  </si>
  <si>
    <t>和10班一起上公开课（时间为周日晚上7点半）</t>
  </si>
  <si>
    <t>6班补上周的课</t>
  </si>
  <si>
    <t>项目复盘：Python清洗与分析数据</t>
  </si>
  <si>
    <t>（可选）项目四R语言冲刺: 研究和总结数据</t>
  </si>
  <si>
    <t>项目复盘：Python清洗与分析数据（晚8点）</t>
  </si>
  <si>
    <t>行业导师 — R语言 Workshop（3.9晚上8点）</t>
  </si>
  <si>
    <t>（可选）项目四冲刺: R语言研究和总结数据</t>
  </si>
  <si>
    <t>行业导师 — 数据分析师的日常（已约好）（晚7点）</t>
  </si>
  <si>
    <t>行业导师 — 可视化 Workshop</t>
  </si>
  <si>
    <t>（可选）项目六冲刺: 创建一个Tableau故事</t>
  </si>
  <si>
    <t>开班仪式 &amp; 项目一大课：检验心理学现象</t>
  </si>
  <si>
    <t>项目二大课：Python 清洗与分析数据</t>
  </si>
  <si>
    <t>开班仪式 &amp; 专题课：推论统计学和假设检验</t>
  </si>
  <si>
    <t>行业导师 — R语言 Workshop（用zoom试一下）</t>
  </si>
  <si>
    <t>（可选）R项目四冲刺: 研究和总结数据</t>
  </si>
  <si>
    <t>行业导师 — R语言 Workshop</t>
  </si>
  <si>
    <t>项目二冲刺：Python 清洗与分析数据</t>
  </si>
  <si>
    <t xml:space="preserve">专题课 —— 使用 Python 爬取豆瓣电影点评数据	</t>
  </si>
  <si>
    <t>行业导师 — 可视化 Workshop(孙)</t>
  </si>
  <si>
    <t>行业导师 — 数据分析师的日常（孙）</t>
  </si>
  <si>
    <t>专题课 —— 数据质量评估框架</t>
  </si>
  <si>
    <t>项目三大课：R 研究和总结数据</t>
  </si>
  <si>
    <t>专题课 —— 数据清洗“武器”秘籍</t>
  </si>
  <si>
    <t>（可选）项目三冲刺: R研究和总结数据</t>
  </si>
  <si>
    <t>开班仪式（项目概览）</t>
  </si>
  <si>
    <t>专题课 —— 探索性数据分析和 R</t>
  </si>
  <si>
    <t>就按这样安排11-13班
提前联系</t>
  </si>
  <si>
    <r>
      <t>行业导师 — R语言 Workshop（</t>
    </r>
    <r>
      <rPr>
        <color rgb="FFFF0000"/>
      </rPr>
      <t>周日晚上8点</t>
    </r>
    <r>
      <t>）</t>
    </r>
  </si>
  <si>
    <t>专题课 —— 有趣的 R 语言</t>
  </si>
  <si>
    <r>
      <t>行业导师分享一：《求职圆桌：作为过来人，你是如何挑战不可能的》（数据分析方向）(</t>
    </r>
    <r>
      <rPr>
        <color rgb="FFFF0000"/>
      </rPr>
      <t>周日晚上9点</t>
    </r>
    <r>
      <t>)</t>
    </r>
  </si>
  <si>
    <t>项目一</t>
  </si>
  <si>
    <t>这两个内容很精简的中文链接可以看一下，对大家做检验心理学项目会有帮助：</t>
  </si>
  <si>
    <t>P2项目直播课</t>
  </si>
  <si>
    <t>t检验的类型：</t>
  </si>
  <si>
    <t>https://support.minitab.com/zh-cn/minitab/18/help-and-how-to/statistics/basic-statistics/supporting-topics/tests-of-means/types-of-t-tests/</t>
  </si>
  <si>
    <t xml:space="preserve">P1项目直播课		</t>
  </si>
  <si>
    <t>行业导师课（数据挖掘方向）</t>
  </si>
  <si>
    <t>行业导师 — 数据专家展示探索过程（R）</t>
  </si>
  <si>
    <t>P3项目直播课</t>
  </si>
  <si>
    <t>专题课 —— 数据展示与可视化</t>
  </si>
  <si>
    <t>相关样本和独立样本有何不同：</t>
  </si>
  <si>
    <t>https://support.minitab.com/zh-cn/minitab/18/help-and-how-to/statistics/basic-statistics/supporting-topics/tests-of-means/how-are-dependent-and-independent-samples-different/</t>
  </si>
  <si>
    <t>专题课 —— 如何将数据变成一个生动的故事？</t>
  </si>
  <si>
    <t>行业导师 — 工作中如何使用 Tableau 展示数据</t>
  </si>
  <si>
    <t>P5项目直播课</t>
  </si>
  <si>
    <t>P5_Tableau</t>
  </si>
  <si>
    <t>统计学</t>
  </si>
  <si>
    <t>P6项目直播课</t>
  </si>
  <si>
    <t>P7项目直播课</t>
  </si>
  <si>
    <t>正则表达式</t>
  </si>
  <si>
    <t>http://www.cnblogs.com/huxi/archive/2010/07/04/1771073.html</t>
  </si>
  <si>
    <t>P8项目直播课</t>
  </si>
  <si>
    <t>Ray github</t>
  </si>
  <si>
    <t>COHORT_NAME</t>
  </si>
  <si>
    <t>co25</t>
  </si>
  <si>
    <t>co27</t>
  </si>
  <si>
    <t>co28</t>
  </si>
  <si>
    <t>co29</t>
  </si>
  <si>
    <t>co30</t>
  </si>
  <si>
    <t>co31</t>
  </si>
  <si>
    <t>co32</t>
  </si>
  <si>
    <t>co33</t>
  </si>
  <si>
    <t>co34</t>
  </si>
  <si>
    <t>co35</t>
  </si>
  <si>
    <t>co36</t>
  </si>
  <si>
    <t>P10_选做</t>
  </si>
  <si>
    <t>P5_简历审阅</t>
  </si>
  <si>
    <t>P7_行为导向模拟面试</t>
  </si>
  <si>
    <t>P8_数据分析模拟面试_设置connect</t>
  </si>
  <si>
    <t>term_ends_at</t>
  </si>
  <si>
    <t>classroom_closed_at</t>
  </si>
  <si>
    <t>VIP DAND ADV</t>
  </si>
  <si>
    <t>184+28</t>
  </si>
  <si>
    <t>DAND ADV</t>
  </si>
  <si>
    <t>124+28</t>
  </si>
  <si>
    <t>项目编号-名称</t>
  </si>
  <si>
    <t>建议完成天数</t>
  </si>
  <si>
    <t>P4-数据分析模拟面试实战项目</t>
  </si>
  <si>
    <t>P5-为慈善机构寻找捐助者</t>
  </si>
  <si>
    <t>P6-你的第一个神经网络</t>
  </si>
  <si>
    <t>P7-为 IBM 在线社区构建推荐系统（推荐系统与试验设计）</t>
  </si>
  <si>
    <t>P8-大数据分析和预测用户流失（大数据分析与 Spark）</t>
  </si>
  <si>
    <t>？</t>
  </si>
  <si>
    <t>两周机动时间</t>
  </si>
  <si>
    <t>四周宽限时间</t>
  </si>
  <si>
    <t>使用说明</t>
  </si>
  <si>
    <r>
      <t xml:space="preserve">1. 根据班级人数插入适当数量的行，将B:K的公式直接向下填充即可，无需修改
2. 填好班级序号，班级通过率一列（包含通过率和平均提交次数）的公式中需要修改（各有两处需修改）： a.行序号 b.班级序号
注意：不要隐藏后向左填充，单独复制
3.项目截止日期vlookup中的index需要根据cohort在“cohorts项目截止日期”中的具体位置修改
</t>
    </r>
    <r>
      <rPr>
        <color rgb="FFFF0000"/>
      </rPr>
      <t>4.更新到“各班汇总”时，复制别的班级公式时，班级名称需要修改到对应班级；列序号与其他班一样是锁死的，行序号=班级人数+2，如果一张表有两个班级，则第二个班级的行序号再加一，依次类推</t>
    </r>
  </si>
  <si>
    <t>第一阶段：数据分析（10周）</t>
  </si>
  <si>
    <t>第二阶段：机器学习（10周）</t>
  </si>
  <si>
    <t>第三阶段：应用数据科学（6周）</t>
  </si>
  <si>
    <t>本期开课日期：</t>
  </si>
  <si>
    <t>开班仪式时间：</t>
  </si>
  <si>
    <t>2019-08-04（晚上9点）</t>
  </si>
  <si>
    <t>本期讲师：</t>
  </si>
  <si>
    <t>孟老师</t>
  </si>
  <si>
    <t>周数</t>
  </si>
  <si>
    <t>日期</t>
  </si>
  <si>
    <t>需完成项目</t>
  </si>
  <si>
    <t xml:space="preserve">Week 1 </t>
  </si>
  <si>
    <t>P1-谷歌商店 App 数据分析（Python）</t>
  </si>
  <si>
    <t>Week 11</t>
  </si>
  <si>
    <t>P5-为慈善机构寻找捐赠者（监督学习）</t>
  </si>
  <si>
    <t>Week 21</t>
  </si>
  <si>
    <t>|</t>
  </si>
  <si>
    <t>Week 2</t>
  </si>
  <si>
    <t xml:space="preserve">P1-谷歌商店 App 数据分析（Python）		
		</t>
  </si>
  <si>
    <t>Week 12</t>
  </si>
  <si>
    <t>2019-08-02（晚上9点）</t>
  </si>
  <si>
    <t>Week 22</t>
  </si>
  <si>
    <t>P1项目直播课</t>
  </si>
  <si>
    <t>Week 3</t>
  </si>
  <si>
    <t>P2-清洗与分析数据（Python）</t>
  </si>
  <si>
    <t>Week 13</t>
  </si>
  <si>
    <t>Week 23</t>
  </si>
  <si>
    <t>Week 4</t>
  </si>
  <si>
    <t>Week 14</t>
  </si>
  <si>
    <t>Week 24</t>
  </si>
  <si>
    <t>Week 5</t>
  </si>
  <si>
    <t>Week 15</t>
  </si>
  <si>
    <t>Week 25</t>
  </si>
  <si>
    <t>Week 6</t>
  </si>
  <si>
    <t>Week 16</t>
  </si>
  <si>
    <t>Week 26</t>
  </si>
  <si>
    <t>Week 7</t>
  </si>
  <si>
    <t>P3-研究和总结数据（R）</t>
  </si>
  <si>
    <t>Week 17</t>
  </si>
  <si>
    <t>P6-神经网络预测共享单车使用（深度学习）</t>
  </si>
  <si>
    <t>Week 8</t>
  </si>
  <si>
    <t>Week 18</t>
  </si>
  <si>
    <t>Week 9</t>
  </si>
  <si>
    <t>Week 19</t>
  </si>
  <si>
    <t>Week 10</t>
  </si>
  <si>
    <t>P4-数据分析模拟面试（求职）</t>
  </si>
  <si>
    <t>Week 20</t>
  </si>
  <si>
    <t>数据分析（进阶）VIP班课程表</t>
  </si>
  <si>
    <r>
      <t>使用说明：
本课程表与教室内的建议学习时间一致，计算依据为</t>
    </r>
    <r>
      <rPr>
        <color rgb="FFFF0000"/>
      </rPr>
      <t>「每周投入10小时在学习上」</t>
    </r>
    <r>
      <t>。请大家尽可能按照此节奏完成学习。
项目的“建议完成时间”包含提交、修改、最终通过的时间，即</t>
    </r>
    <r>
      <rPr>
        <color rgb="FFFF0000"/>
      </rPr>
      <t>「完成」指得到revieWer「Meet Specifications」的反馈</t>
    </r>
    <r>
      <t>。
有效期内通过所有实战项目后，可以随时在教室内根据系统提示完成毕业流程。</t>
    </r>
  </si>
  <si>
    <t>核心课程</t>
  </si>
  <si>
    <t>涉及项目</t>
  </si>
  <si>
    <t>内容</t>
  </si>
  <si>
    <t>欢迎加入数据分析VIP晋升班</t>
  </si>
  <si>
    <t>试学班项目：五王之战分析（选修）</t>
  </si>
  <si>
    <t>教室使用与课程说明</t>
  </si>
  <si>
    <t>数据分析过程</t>
  </si>
  <si>
    <t>优达日公开课</t>
  </si>
  <si>
    <t>使用统计学验证应用中的假设</t>
  </si>
  <si>
    <t>项目一：检验心理学现象</t>
  </si>
  <si>
    <t>假设检验</t>
  </si>
  <si>
    <t>项目一: 检验心理学现象</t>
  </si>
  <si>
    <t>动手做项目一</t>
  </si>
  <si>
    <t>数据清洗（Python）</t>
  </si>
  <si>
    <t>项目二: 清洗与分析数据</t>
  </si>
  <si>
    <t>数据整理简介 &amp; 收集数据</t>
  </si>
  <si>
    <t>评估数据</t>
  </si>
  <si>
    <t>清理数据</t>
  </si>
  <si>
    <t>动手做项目二</t>
  </si>
  <si>
    <t>探索性数据分析（R语言）</t>
  </si>
  <si>
    <t>项目三：探索性数据分析</t>
  </si>
  <si>
    <t>EDA，R 基础，探索单一变量</t>
  </si>
  <si>
    <t>探索两个变量</t>
  </si>
  <si>
    <t>探索多个变量和钻石价格预测</t>
  </si>
  <si>
    <t>（可选）项目三冲刺: 研究和总结数据</t>
  </si>
  <si>
    <t>动手做项目三</t>
  </si>
  <si>
    <t>通过数据讲故事（Tableau）</t>
  </si>
  <si>
    <t>项目四: 创建一个Tableau故事</t>
  </si>
  <si>
    <t>数据可视化基础和设计原则</t>
  </si>
  <si>
    <t>用Tableau创建可视化图表</t>
  </si>
  <si>
    <t>（可选）项目四冲刺: 创建一个Tableau故事</t>
  </si>
  <si>
    <t>动手做项目四</t>
  </si>
  <si>
    <t>建立你的个人品牌</t>
  </si>
  <si>
    <t>项目五：个人简历的创建和优化</t>
  </si>
  <si>
    <t>动手做项目五</t>
  </si>
  <si>
    <t>项目六：领英档案的创建和优化（可选）</t>
  </si>
  <si>
    <t>动手做项目六</t>
  </si>
  <si>
    <t>模拟面试</t>
  </si>
  <si>
    <t>项目七: 行为导向模拟面试</t>
  </si>
  <si>
    <t>如何积极准备面试</t>
  </si>
  <si>
    <t>行为面试</t>
  </si>
  <si>
    <t>如何正确应对面试失败</t>
  </si>
  <si>
    <t>动手做项目七</t>
  </si>
  <si>
    <t>Career Path：未来学习路径和行业展望</t>
  </si>
  <si>
    <t>项目八: 数据分析模拟面试</t>
  </si>
  <si>
    <t>数据分析模拟面试</t>
  </si>
  <si>
    <t>动手做项目八</t>
  </si>
  <si>
    <t>Github 个人资料</t>
  </si>
  <si>
    <t>项目九：Github个人资料审阅（可选）</t>
  </si>
  <si>
    <t>动手做项目九</t>
  </si>
  <si>
    <t xml:space="preserve">此三周为机动时间，以应对学习过程中的一些无法协调的客观情况。
如果你实在没有跟上前面的建议节奏，可以在本阶段冲刺完成剩余的学习任务，达成毕业。             </t>
  </si>
  <si>
    <t>学期结束日期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</si>
</sst>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-d"/>
    <numFmt numFmtId="165" formatCode="yyyy-mm-dd"/>
    <numFmt numFmtId="166" formatCode="#,##0.0"/>
    <numFmt numFmtId="167" formatCode="m-d"/>
  </numFmts>
  <fonts count="24">
    <font>
      <sz val="10.0"/>
      <color rgb="FF000000"/>
      <name val="Arial"/>
    </font>
    <font>
      <color rgb="FFFFFFFF"/>
      <name val="Arial"/>
    </font>
    <font/>
    <font>
      <color rgb="FFFF0000"/>
    </font>
    <font>
      <u/>
      <color rgb="FF0000FF"/>
    </font>
    <font>
      <sz val="11.0"/>
      <color rgb="FF1155CC"/>
      <name val="Arial"/>
    </font>
    <font>
      <color rgb="FF000000"/>
      <name val="Arial"/>
    </font>
    <font>
      <name val="Arial"/>
    </font>
    <font>
      <color rgb="FF454545"/>
    </font>
    <font>
      <b/>
    </font>
    <font>
      <color rgb="FF000000"/>
      <name val="PingFang SC"/>
    </font>
    <font>
      <color rgb="FF000000"/>
    </font>
    <font>
      <color rgb="FF000000"/>
      <name val="Helvetica"/>
    </font>
    <font>
      <sz val="11.0"/>
      <color rgb="FF000000"/>
      <name val="Inconsolata"/>
    </font>
    <font>
      <b/>
      <color rgb="FF000000"/>
      <name val="PingFang SC"/>
    </font>
    <font>
      <b/>
      <color rgb="FF000000"/>
      <name val="Arial"/>
    </font>
    <font>
      <sz val="11.0"/>
      <color rgb="FF333333"/>
      <name val="Arial"/>
    </font>
    <font>
      <b/>
      <color rgb="FF000000"/>
    </font>
    <font>
      <color rgb="FF333333"/>
      <name val="Arial"/>
    </font>
    <font>
      <color rgb="FFFF0000"/>
      <name val="Arial"/>
    </font>
    <font>
      <u/>
      <color rgb="FF00A2FF"/>
    </font>
    <font>
      <u/>
      <color rgb="FF0000FF"/>
    </font>
    <font>
      <sz val="12.0"/>
      <color rgb="FF333333"/>
      <name val="Arial"/>
    </font>
    <font>
      <b/>
      <sz val="12.0"/>
    </font>
  </fonts>
  <fills count="19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88CFAC"/>
        <bgColor rgb="FF88CFAC"/>
      </patternFill>
    </fill>
    <fill>
      <patternFill patternType="solid">
        <fgColor rgb="FFFCE5CD"/>
        <bgColor rgb="FFFCE5CD"/>
      </patternFill>
    </fill>
    <fill>
      <patternFill patternType="solid">
        <fgColor rgb="FFF6F6F6"/>
        <bgColor rgb="FFF6F6F6"/>
      </patternFill>
    </fill>
    <fill>
      <patternFill patternType="solid">
        <fgColor rgb="FFFFE599"/>
        <bgColor rgb="FFFFE599"/>
      </patternFill>
    </fill>
    <fill>
      <patternFill patternType="solid">
        <fgColor rgb="FFF0F7FC"/>
        <bgColor rgb="FFF0F7F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4C7C3"/>
        <bgColor rgb="FFF4C7C3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4" fontId="6" numFmtId="0" xfId="0" applyAlignment="1" applyFill="1" applyFont="1">
      <alignment horizontal="center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readingOrder="0"/>
    </xf>
    <xf borderId="0" fillId="5" fontId="6" numFmtId="0" xfId="0" applyAlignment="1" applyFill="1" applyFont="1">
      <alignment horizontal="center"/>
    </xf>
    <xf borderId="0" fillId="0" fontId="2" numFmtId="10" xfId="0" applyFont="1" applyNumberFormat="1"/>
    <xf borderId="0" fillId="5" fontId="7" numFmtId="10" xfId="0" applyAlignment="1" applyFont="1" applyNumberFormat="1">
      <alignment horizontal="center"/>
    </xf>
    <xf borderId="0" fillId="0" fontId="2" numFmtId="10" xfId="0" applyAlignment="1" applyFont="1" applyNumberFormat="1">
      <alignment readingOrder="0"/>
    </xf>
    <xf borderId="0" fillId="6" fontId="6" numFmtId="0" xfId="0" applyAlignment="1" applyFill="1" applyFont="1">
      <alignment horizontal="center"/>
    </xf>
    <xf borderId="0" fillId="6" fontId="7" numFmtId="164" xfId="0" applyAlignment="1" applyFont="1" applyNumberFormat="1">
      <alignment horizontal="center"/>
    </xf>
    <xf borderId="0" fillId="6" fontId="7" numFmtId="166" xfId="0" applyFont="1" applyNumberFormat="1"/>
    <xf borderId="0" fillId="0" fontId="2" numFmtId="166" xfId="0" applyFont="1" applyNumberFormat="1"/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6" fontId="7" numFmtId="10" xfId="0" applyAlignment="1" applyFont="1" applyNumberFormat="1">
      <alignment vertical="bottom"/>
    </xf>
    <xf borderId="0" fillId="3" fontId="10" numFmtId="0" xfId="0" applyAlignment="1" applyFont="1">
      <alignment vertical="top"/>
    </xf>
    <xf borderId="0" fillId="7" fontId="7" numFmtId="0" xfId="0" applyAlignment="1" applyFill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64" xfId="0" applyAlignment="1" applyFont="1" applyNumberFormat="1">
      <alignment horizontal="center"/>
    </xf>
    <xf borderId="0" fillId="8" fontId="2" numFmtId="0" xfId="0" applyAlignment="1" applyFill="1" applyFont="1">
      <alignment readingOrder="0"/>
    </xf>
    <xf borderId="0" fillId="3" fontId="6" numFmtId="0" xfId="0" applyAlignment="1" applyFont="1">
      <alignment readingOrder="0" vertical="top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3" fontId="12" numFmtId="0" xfId="0" applyAlignment="1" applyFont="1">
      <alignment readingOrder="0" vertical="top"/>
    </xf>
    <xf borderId="0" fillId="3" fontId="7" numFmtId="10" xfId="0" applyFont="1" applyNumberFormat="1"/>
    <xf borderId="0" fillId="3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6" fontId="7" numFmtId="16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2" numFmtId="164" xfId="0" applyFont="1" applyNumberFormat="1"/>
    <xf borderId="0" fillId="6" fontId="7" numFmtId="0" xfId="0" applyAlignment="1" applyFont="1">
      <alignment vertical="bottom"/>
    </xf>
    <xf borderId="0" fillId="6" fontId="7" numFmtId="9" xfId="0" applyFont="1" applyNumberFormat="1"/>
    <xf borderId="0" fillId="0" fontId="7" numFmtId="9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11" numFmtId="0" xfId="0" applyFont="1"/>
    <xf borderId="0" fillId="0" fontId="2" numFmtId="0" xfId="0" applyAlignment="1" applyFont="1">
      <alignment horizontal="right"/>
    </xf>
    <xf borderId="0" fillId="9" fontId="2" numFmtId="0" xfId="0" applyAlignment="1" applyFill="1" applyFont="1">
      <alignment readingOrder="0"/>
    </xf>
    <xf borderId="0" fillId="0" fontId="12" numFmtId="0" xfId="0" applyAlignment="1" applyFont="1">
      <alignment vertical="top"/>
    </xf>
    <xf borderId="0" fillId="10" fontId="2" numFmtId="0" xfId="0" applyAlignment="1" applyFill="1" applyFont="1">
      <alignment readingOrder="0"/>
    </xf>
    <xf borderId="0" fillId="8" fontId="10" numFmtId="0" xfId="0" applyAlignment="1" applyFont="1">
      <alignment vertical="top"/>
    </xf>
    <xf borderId="0" fillId="0" fontId="2" numFmtId="0" xfId="0" applyAlignment="1" applyFont="1">
      <alignment readingOrder="0"/>
    </xf>
    <xf borderId="0" fillId="3" fontId="13" numFmtId="0" xfId="0" applyFont="1"/>
    <xf borderId="0" fillId="8" fontId="12" numFmtId="0" xfId="0" applyAlignment="1" applyFont="1">
      <alignment readingOrder="0" vertical="top"/>
    </xf>
    <xf borderId="0" fillId="10" fontId="3" numFmtId="0" xfId="0" applyAlignment="1" applyFont="1">
      <alignment readingOrder="0"/>
    </xf>
    <xf borderId="0" fillId="3" fontId="10" numFmtId="0" xfId="0" applyAlignment="1" applyFont="1">
      <alignment vertical="bottom"/>
    </xf>
    <xf borderId="0" fillId="3" fontId="10" numFmtId="0" xfId="0" applyAlignment="1" applyFont="1">
      <alignment readingOrder="0" vertical="bottom"/>
    </xf>
    <xf borderId="0" fillId="11" fontId="2" numFmtId="0" xfId="0" applyAlignment="1" applyFill="1" applyFont="1">
      <alignment readingOrder="0"/>
    </xf>
    <xf borderId="0" fillId="3" fontId="2" numFmtId="0" xfId="0" applyFont="1"/>
    <xf borderId="0" fillId="3" fontId="9" numFmtId="0" xfId="0" applyAlignment="1" applyFont="1">
      <alignment readingOrder="0"/>
    </xf>
    <xf borderId="0" fillId="3" fontId="2" numFmtId="10" xfId="0" applyFont="1" applyNumberFormat="1"/>
    <xf borderId="0" fillId="3" fontId="2" numFmtId="166" xfId="0" applyFont="1" applyNumberFormat="1"/>
    <xf borderId="0" fillId="3" fontId="14" numFmtId="0" xfId="0" applyAlignment="1" applyFont="1">
      <alignment readingOrder="0" vertical="bottom"/>
    </xf>
    <xf borderId="0" fillId="3" fontId="15" numFmtId="0" xfId="0" applyAlignment="1" applyFont="1">
      <alignment readingOrder="0" vertical="bottom"/>
    </xf>
    <xf borderId="0" fillId="3" fontId="16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12" fontId="18" numFmtId="0" xfId="0" applyAlignment="1" applyFill="1" applyFont="1">
      <alignment readingOrder="0" shrinkToFit="0" wrapText="0"/>
    </xf>
    <xf borderId="0" fillId="13" fontId="18" numFmtId="0" xfId="0" applyAlignment="1" applyFill="1" applyFont="1">
      <alignment readingOrder="0" shrinkToFit="0" wrapText="0"/>
    </xf>
    <xf borderId="0" fillId="13" fontId="16" numFmtId="0" xfId="0" applyAlignment="1" applyFont="1">
      <alignment horizontal="left" readingOrder="0" shrinkToFit="0" wrapText="0"/>
    </xf>
    <xf borderId="0" fillId="14" fontId="16" numFmtId="0" xfId="0" applyAlignment="1" applyFill="1" applyFont="1">
      <alignment horizontal="left" readingOrder="0" shrinkToFit="0" wrapText="0"/>
    </xf>
    <xf borderId="0" fillId="0" fontId="2" numFmtId="167" xfId="0" applyAlignment="1" applyFont="1" applyNumberFormat="1">
      <alignment readingOrder="0"/>
    </xf>
    <xf borderId="0" fillId="3" fontId="16" numFmtId="0" xfId="0" applyAlignment="1" applyFont="1">
      <alignment horizontal="left" shrinkToFit="0" wrapText="0"/>
    </xf>
    <xf borderId="0" fillId="0" fontId="9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wrapText="1"/>
    </xf>
    <xf borderId="0" fillId="3" fontId="19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2" numFmtId="165" xfId="0" applyFont="1" applyNumberFormat="1"/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20" numFmtId="0" xfId="0" applyAlignment="1" applyFont="1">
      <alignment readingOrder="0"/>
    </xf>
    <xf borderId="0" fillId="0" fontId="2" numFmtId="1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1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5" fontId="2" numFmtId="164" xfId="0" applyAlignment="1" applyFont="1" applyNumberFormat="1">
      <alignment readingOrder="0"/>
    </xf>
    <xf borderId="0" fillId="15" fontId="2" numFmtId="164" xfId="0" applyAlignment="1" applyFont="1" applyNumberFormat="1">
      <alignment horizontal="left" readingOrder="0"/>
    </xf>
    <xf borderId="0" fillId="15" fontId="2" numFmtId="0" xfId="0" applyFont="1"/>
    <xf borderId="0" fillId="16" fontId="2" numFmtId="0" xfId="0" applyAlignment="1" applyFill="1" applyFont="1">
      <alignment readingOrder="0"/>
    </xf>
    <xf borderId="0" fillId="16" fontId="2" numFmtId="164" xfId="0" applyFont="1" applyNumberFormat="1"/>
    <xf borderId="0" fillId="16" fontId="2" numFmtId="164" xfId="0" applyAlignment="1" applyFont="1" applyNumberFormat="1">
      <alignment horizontal="left"/>
    </xf>
    <xf borderId="0" fillId="16" fontId="2" numFmtId="0" xfId="0" applyFont="1"/>
    <xf borderId="0" fillId="0" fontId="2" numFmtId="164" xfId="0" applyAlignment="1" applyFont="1" applyNumberFormat="1">
      <alignment horizontal="left"/>
    </xf>
    <xf borderId="0" fillId="17" fontId="2" numFmtId="0" xfId="0" applyAlignment="1" applyFill="1" applyFont="1">
      <alignment readingOrder="0"/>
    </xf>
    <xf borderId="0" fillId="17" fontId="2" numFmtId="164" xfId="0" applyFont="1" applyNumberFormat="1"/>
    <xf borderId="0" fillId="17" fontId="2" numFmtId="164" xfId="0" applyAlignment="1" applyFont="1" applyNumberFormat="1">
      <alignment horizontal="left"/>
    </xf>
    <xf borderId="0" fillId="17" fontId="2" numFmtId="0" xfId="0" applyFont="1"/>
    <xf borderId="0" fillId="3" fontId="22" numFmtId="0" xfId="0" applyFont="1"/>
    <xf borderId="0" fillId="3" fontId="22" numFmtId="0" xfId="0" applyAlignment="1" applyFont="1">
      <alignment readingOrder="0"/>
    </xf>
    <xf borderId="1" fillId="18" fontId="23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18" fontId="9" numFmtId="0" xfId="0" applyAlignment="1" applyBorder="1" applyFont="1">
      <alignment horizontal="center" readingOrder="0"/>
    </xf>
    <xf borderId="1" fillId="18" fontId="9" numFmtId="165" xfId="0" applyAlignment="1" applyBorder="1" applyFont="1" applyNumberFormat="1">
      <alignment horizontal="center" readingOrder="0"/>
    </xf>
    <xf borderId="0" fillId="18" fontId="9" numFmtId="0" xfId="0" applyAlignment="1" applyFont="1">
      <alignment horizontal="center" readingOrder="0"/>
    </xf>
    <xf borderId="4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4" fillId="3" fontId="2" numFmtId="165" xfId="0" applyAlignment="1" applyBorder="1" applyFont="1" applyNumberFormat="1">
      <alignment horizontal="center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18" fontId="2" numFmtId="165" xfId="0" applyAlignment="1" applyBorder="1" applyFont="1" applyNumberFormat="1">
      <alignment horizontal="center" shrinkToFit="0" vertical="center" wrapText="1"/>
    </xf>
    <xf borderId="1" fillId="18" fontId="2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0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0" fontId="9" numFmtId="165" xfId="0" applyAlignment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4" fillId="0" fontId="2" numFmtId="0" xfId="0" applyAlignment="1" applyBorder="1" applyFont="1">
      <alignment horizontal="center" vertical="center"/>
    </xf>
    <xf borderId="4" fillId="0" fontId="2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165" xfId="0" applyAlignment="1" applyBorder="1" applyFont="1" applyNumberFormat="1">
      <alignment horizontal="center" shrinkToFit="0" vertical="center" wrapText="1"/>
    </xf>
    <xf borderId="4" fillId="18" fontId="2" numFmtId="0" xfId="0" applyAlignment="1" applyBorder="1" applyFont="1">
      <alignment horizontal="center" readingOrder="0" shrinkToFit="0" vertical="center" wrapText="1"/>
    </xf>
    <xf borderId="5" fillId="3" fontId="0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15" fontId="9" numFmtId="0" xfId="0" applyAlignment="1" applyBorder="1" applyFont="1">
      <alignment horizontal="center" readingOrder="0" shrinkToFit="0" vertical="center" wrapText="1"/>
    </xf>
    <xf borderId="4" fillId="15" fontId="2" numFmtId="165" xfId="0" applyAlignment="1" applyBorder="1" applyFont="1" applyNumberFormat="1">
      <alignment horizontal="center" shrinkToFit="0" vertical="center" wrapText="1"/>
    </xf>
    <xf borderId="1" fillId="15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CE8B2"/>
          <bgColor rgb="FFFCE8B2"/>
        </patternFill>
      </fill>
      <border/>
    </dxf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minitab.com/zh-cn/minitab/18/help-and-how-to/statistics/basic-statistics/supporting-topics/tests-of-means/types-of-t-tests/" TargetMode="External"/><Relationship Id="rId2" Type="http://schemas.openxmlformats.org/officeDocument/2006/relationships/hyperlink" Target="https://support.minitab.com/zh-cn/minitab/18/help-and-how-to/statistics/basic-statistics/supporting-topics/tests-of-means/how-are-dependent-and-independent-samples-different/" TargetMode="External"/><Relationship Id="rId3" Type="http://schemas.openxmlformats.org/officeDocument/2006/relationships/hyperlink" Target="https://support.minitab.com/zh-cn/minitab/18/help-and-how-to/statistics/basic-statistics/supporting-topics/tests-of-means/types-of-t-tests/" TargetMode="External"/><Relationship Id="rId4" Type="http://schemas.openxmlformats.org/officeDocument/2006/relationships/hyperlink" Target="http://www.cnblogs.com/huxi/archive/2010/07/04/1771073.html" TargetMode="External"/><Relationship Id="rId5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customWidth="1" min="7" max="7" width="57.57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8</v>
      </c>
      <c r="F1" s="2" t="s">
        <v>10</v>
      </c>
      <c r="G1" s="2" t="s">
        <v>14</v>
      </c>
      <c r="H1" s="5" t="s">
        <v>16</v>
      </c>
    </row>
    <row r="2">
      <c r="A2" s="2" t="s">
        <v>19</v>
      </c>
      <c r="B2" s="4" t="s">
        <v>21</v>
      </c>
      <c r="C2">
        <f>+8618701775261</f>
        <v>8618701775261</v>
      </c>
      <c r="F2" s="2" t="s">
        <v>31</v>
      </c>
      <c r="G2" s="2" t="s">
        <v>32</v>
      </c>
      <c r="H2" s="2" t="s">
        <v>33</v>
      </c>
    </row>
    <row r="3">
      <c r="A3" s="2" t="s">
        <v>34</v>
      </c>
      <c r="B3" s="4" t="s">
        <v>36</v>
      </c>
      <c r="C3">
        <f>+8618318448228</f>
        <v>8618318448228</v>
      </c>
      <c r="E3" s="2">
        <v>25.0</v>
      </c>
      <c r="F3" s="2" t="s">
        <v>41</v>
      </c>
      <c r="G3" s="2" t="s">
        <v>42</v>
      </c>
    </row>
    <row r="4">
      <c r="A4" s="2" t="s">
        <v>44</v>
      </c>
      <c r="B4" s="4" t="s">
        <v>45</v>
      </c>
      <c r="C4" s="2">
        <v>1.8862252151E10</v>
      </c>
      <c r="D4" s="7"/>
      <c r="E4" s="7"/>
      <c r="F4" s="2" t="s">
        <v>59</v>
      </c>
      <c r="G4" s="2" t="s">
        <v>60</v>
      </c>
    </row>
    <row r="5">
      <c r="A5" s="2" t="s">
        <v>62</v>
      </c>
      <c r="B5" s="4" t="s">
        <v>63</v>
      </c>
      <c r="C5">
        <f>+61433516815</f>
        <v>61433516815</v>
      </c>
      <c r="E5" s="2">
        <v>33.0</v>
      </c>
      <c r="F5" s="2" t="s">
        <v>72</v>
      </c>
      <c r="G5" s="2" t="s">
        <v>73</v>
      </c>
    </row>
    <row r="6">
      <c r="A6" s="2" t="s">
        <v>74</v>
      </c>
      <c r="B6" s="4" t="s">
        <v>75</v>
      </c>
      <c r="C6" s="2">
        <v>1.8721948242E10</v>
      </c>
      <c r="F6" s="2" t="s">
        <v>31</v>
      </c>
      <c r="G6" s="2" t="s">
        <v>76</v>
      </c>
    </row>
    <row r="7">
      <c r="A7" s="2" t="s">
        <v>77</v>
      </c>
      <c r="B7" s="4" t="s">
        <v>78</v>
      </c>
      <c r="C7">
        <f>+8613612041578</f>
        <v>8613612041578</v>
      </c>
      <c r="E7" s="2">
        <v>27.0</v>
      </c>
      <c r="F7" s="14" t="s">
        <v>80</v>
      </c>
      <c r="G7" s="14" t="s">
        <v>81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5" t="s">
        <v>105</v>
      </c>
      <c r="S1" s="25" t="s">
        <v>8</v>
      </c>
      <c r="T1" s="25" t="s">
        <v>101</v>
      </c>
      <c r="U1" s="25" t="s">
        <v>102</v>
      </c>
      <c r="V1" s="25" t="s">
        <v>103</v>
      </c>
      <c r="W1" s="25" t="s">
        <v>104</v>
      </c>
      <c r="X1" s="25" t="s">
        <v>106</v>
      </c>
      <c r="Y1" s="25" t="s">
        <v>107</v>
      </c>
      <c r="Z1" s="25" t="s">
        <v>16</v>
      </c>
      <c r="AA1" s="25" t="s">
        <v>109</v>
      </c>
    </row>
    <row r="2">
      <c r="A2" s="28"/>
      <c r="B2" s="29" t="str">
        <f>LEFT(VLOOKUP($P2,'通关updated_at_05_03'!$B:$J,9,0),8)</f>
        <v/>
      </c>
      <c r="C2" s="30">
        <f t="shared" ref="C2:C7" si="1">IF(left(B2,4)="pass",value(right(B2,1)),0)</f>
        <v>0</v>
      </c>
      <c r="D2" s="29" t="str">
        <f>LEFT(VLOOKUP($P2,'通关updated_at_05_03'!$B:$J,8,0),8)</f>
        <v/>
      </c>
      <c r="E2" s="30">
        <f t="shared" ref="E2:E7" si="2">IF(left(D2,4)="pass",value(right(D2,1)),0)</f>
        <v>0</v>
      </c>
      <c r="F2" s="29" t="str">
        <f>LEFT(VLOOKUP($P2,'通关updated_at_05_03'!$B:$J,6,0),8)</f>
        <v>passed 2</v>
      </c>
      <c r="G2" s="30">
        <f t="shared" ref="G2:G7" si="3">IF(left(F2,4)="pass",value(right(F2,1)),0)</f>
        <v>2</v>
      </c>
      <c r="H2" s="29" t="str">
        <f>LEFT(VLOOKUP($P2,'通关updated_at_05_03'!$B:$J,5,0),8)</f>
        <v>passed 2</v>
      </c>
      <c r="I2" s="30">
        <f t="shared" ref="I2:I7" si="4">IF(left(H2,4)="pass",value(right(H2,1)),0)</f>
        <v>2</v>
      </c>
      <c r="J2" s="29" t="str">
        <f>LEFT(VLOOKUP($P2,'通关updated_at_05_03'!$B:$J,4,0),8)</f>
        <v/>
      </c>
      <c r="K2" s="30">
        <f t="shared" ref="K2:K7" si="5">IF(left(J2,4)="pass",value(right(J2,1)),0)</f>
        <v>0</v>
      </c>
      <c r="L2" s="33">
        <v>12.0</v>
      </c>
      <c r="M2" s="28"/>
      <c r="O2" s="2" t="s">
        <v>411</v>
      </c>
      <c r="P2" s="2" t="s">
        <v>412</v>
      </c>
      <c r="Q2" s="2">
        <v>1.3636424061E10</v>
      </c>
    </row>
    <row r="3">
      <c r="A3" s="36"/>
      <c r="B3" s="29" t="str">
        <f>LEFT(VLOOKUP($P3,'通关updated_at_05_03'!$B:$J,9,0),8)</f>
        <v/>
      </c>
      <c r="C3" s="30">
        <f t="shared" si="1"/>
        <v>0</v>
      </c>
      <c r="D3" s="29" t="str">
        <f>LEFT(VLOOKUP($P3,'通关updated_at_05_03'!$B:$J,8,0),8)</f>
        <v/>
      </c>
      <c r="E3" s="30">
        <f t="shared" si="2"/>
        <v>0</v>
      </c>
      <c r="F3" s="29" t="str">
        <f>LEFT(VLOOKUP($P3,'通关updated_at_05_03'!$B:$J,6,0),8)</f>
        <v/>
      </c>
      <c r="G3" s="30">
        <f t="shared" si="3"/>
        <v>0</v>
      </c>
      <c r="H3" s="29" t="str">
        <f>LEFT(VLOOKUP($P3,'通关updated_at_05_03'!$B:$J,5,0),8)</f>
        <v>passed 2</v>
      </c>
      <c r="I3" s="30">
        <f t="shared" si="4"/>
        <v>2</v>
      </c>
      <c r="J3" s="29" t="str">
        <f>LEFT(VLOOKUP($P3,'通关updated_at_05_03'!$B:$J,4,0),8)</f>
        <v/>
      </c>
      <c r="K3" s="30">
        <f t="shared" si="5"/>
        <v>0</v>
      </c>
      <c r="L3" s="33">
        <v>12.0</v>
      </c>
      <c r="M3" s="36"/>
      <c r="O3" s="2" t="s">
        <v>416</v>
      </c>
      <c r="P3" s="2" t="s">
        <v>417</v>
      </c>
      <c r="Q3" s="34">
        <v>1.57121457E10</v>
      </c>
    </row>
    <row r="4">
      <c r="A4" s="36"/>
      <c r="B4" s="29" t="str">
        <f>LEFT(VLOOKUP($P4,'通关updated_at_05_03'!$B:$J,9,0),8)</f>
        <v/>
      </c>
      <c r="C4" s="30">
        <f t="shared" si="1"/>
        <v>0</v>
      </c>
      <c r="D4" s="29" t="str">
        <f>LEFT(VLOOKUP($P4,'通关updated_at_05_03'!$B:$J,8,0),8)</f>
        <v/>
      </c>
      <c r="E4" s="30">
        <f t="shared" si="2"/>
        <v>0</v>
      </c>
      <c r="F4" s="29" t="str">
        <f>LEFT(VLOOKUP($P4,'通关updated_at_05_03'!$B:$J,6,0),8)</f>
        <v>passed 2</v>
      </c>
      <c r="G4" s="30">
        <f t="shared" si="3"/>
        <v>2</v>
      </c>
      <c r="H4" s="29" t="str">
        <f>LEFT(VLOOKUP($P4,'通关updated_at_05_03'!$B:$J,5,0),8)</f>
        <v>passed 2</v>
      </c>
      <c r="I4" s="30">
        <f t="shared" si="4"/>
        <v>2</v>
      </c>
      <c r="J4" s="29" t="str">
        <f>LEFT(VLOOKUP($P4,'通关updated_at_05_03'!$B:$J,4,0),8)</f>
        <v>passed 1</v>
      </c>
      <c r="K4" s="30">
        <f t="shared" si="5"/>
        <v>1</v>
      </c>
      <c r="L4" s="33">
        <v>12.0</v>
      </c>
      <c r="M4" s="36"/>
      <c r="O4" s="2" t="s">
        <v>418</v>
      </c>
      <c r="P4" s="2" t="s">
        <v>419</v>
      </c>
      <c r="Q4" s="2">
        <v>1.8801291502E10</v>
      </c>
    </row>
    <row r="5">
      <c r="A5" s="36"/>
      <c r="B5" s="29" t="str">
        <f>LEFT(VLOOKUP($P5,'通关updated_at_05_03'!$B:$J,9,0),8)</f>
        <v/>
      </c>
      <c r="C5" s="30">
        <f t="shared" si="1"/>
        <v>0</v>
      </c>
      <c r="D5" s="29" t="str">
        <f>LEFT(VLOOKUP($P5,'通关updated_at_05_03'!$B:$J,8,0),8)</f>
        <v/>
      </c>
      <c r="E5" s="30">
        <f t="shared" si="2"/>
        <v>0</v>
      </c>
      <c r="F5" s="29" t="str">
        <f>LEFT(VLOOKUP($P5,'通关updated_at_05_03'!$B:$J,6,0),8)</f>
        <v>passed 2</v>
      </c>
      <c r="G5" s="30">
        <f t="shared" si="3"/>
        <v>2</v>
      </c>
      <c r="H5" s="29" t="str">
        <f>LEFT(VLOOKUP($P5,'通关updated_at_05_03'!$B:$J,5,0),8)</f>
        <v>passed 4</v>
      </c>
      <c r="I5" s="30">
        <f t="shared" si="4"/>
        <v>4</v>
      </c>
      <c r="J5" s="29" t="str">
        <f>LEFT(VLOOKUP($P5,'通关updated_at_05_03'!$B:$J,4,0),8)</f>
        <v>passed 2</v>
      </c>
      <c r="K5" s="30">
        <f t="shared" si="5"/>
        <v>2</v>
      </c>
      <c r="L5" s="33">
        <v>12.0</v>
      </c>
      <c r="M5" s="36"/>
      <c r="O5" s="2" t="s">
        <v>421</v>
      </c>
      <c r="P5" s="2" t="s">
        <v>422</v>
      </c>
      <c r="Q5" s="2">
        <v>1.8810376463E10</v>
      </c>
    </row>
    <row r="6">
      <c r="A6" s="36"/>
      <c r="B6" s="29" t="str">
        <f>LEFT(VLOOKUP($P6,'通关updated_at_05_03'!$B:$J,9,0),8)</f>
        <v/>
      </c>
      <c r="C6" s="30">
        <f t="shared" si="1"/>
        <v>0</v>
      </c>
      <c r="D6" s="29" t="str">
        <f>LEFT(VLOOKUP($P6,'通关updated_at_05_03'!$B:$J,8,0),8)</f>
        <v/>
      </c>
      <c r="E6" s="30">
        <f t="shared" si="2"/>
        <v>0</v>
      </c>
      <c r="F6" s="29" t="str">
        <f>LEFT(VLOOKUP($P6,'通关updated_at_05_03'!$B:$J,6,0),8)</f>
        <v>passed 2</v>
      </c>
      <c r="G6" s="30">
        <f t="shared" si="3"/>
        <v>2</v>
      </c>
      <c r="H6" s="29" t="str">
        <f>LEFT(VLOOKUP($P6,'通关updated_at_05_03'!$B:$J,5,0),8)</f>
        <v>passed 4</v>
      </c>
      <c r="I6" s="30">
        <f t="shared" si="4"/>
        <v>4</v>
      </c>
      <c r="J6" s="29" t="str">
        <f>LEFT(VLOOKUP($P6,'通关updated_at_05_03'!$B:$J,4,0),8)</f>
        <v>passed 2</v>
      </c>
      <c r="K6" s="30">
        <f t="shared" si="5"/>
        <v>2</v>
      </c>
      <c r="L6" s="33">
        <v>12.0</v>
      </c>
      <c r="M6" s="36"/>
      <c r="O6" s="2" t="s">
        <v>424</v>
      </c>
      <c r="P6" s="2" t="s">
        <v>425</v>
      </c>
      <c r="Q6" s="34">
        <v>1.3143621008E10</v>
      </c>
    </row>
    <row r="7">
      <c r="A7" s="36"/>
      <c r="B7" s="29" t="str">
        <f>LEFT(VLOOKUP($P7,'通关updated_at_05_03'!$B:$J,9,0),8)</f>
        <v/>
      </c>
      <c r="C7" s="30">
        <f t="shared" si="1"/>
        <v>0</v>
      </c>
      <c r="D7" s="29" t="str">
        <f>LEFT(VLOOKUP($P7,'通关updated_at_05_03'!$B:$J,8,0),8)</f>
        <v/>
      </c>
      <c r="E7" s="30">
        <f t="shared" si="2"/>
        <v>0</v>
      </c>
      <c r="F7" s="29" t="str">
        <f>LEFT(VLOOKUP($P7,'通关updated_at_05_03'!$B:$J,6,0),8)</f>
        <v>passed 2</v>
      </c>
      <c r="G7" s="30">
        <f t="shared" si="3"/>
        <v>2</v>
      </c>
      <c r="H7" s="29" t="str">
        <f>LEFT(VLOOKUP($P7,'通关updated_at_05_03'!$B:$J,5,0),8)</f>
        <v>passed 1</v>
      </c>
      <c r="I7" s="30">
        <f t="shared" si="4"/>
        <v>1</v>
      </c>
      <c r="J7" s="29" t="str">
        <f>LEFT(VLOOKUP($P7,'通关updated_at_05_03'!$B:$J,4,0),8)</f>
        <v/>
      </c>
      <c r="K7" s="30">
        <f t="shared" si="5"/>
        <v>0</v>
      </c>
      <c r="L7" s="33">
        <v>12.0</v>
      </c>
      <c r="M7" s="36"/>
      <c r="O7" s="61" t="s">
        <v>428</v>
      </c>
      <c r="P7" s="2" t="s">
        <v>429</v>
      </c>
      <c r="Q7" s="34">
        <v>1.8210533637E10</v>
      </c>
    </row>
    <row r="8">
      <c r="A8" s="40" t="s">
        <v>430</v>
      </c>
      <c r="B8" s="18">
        <f>COUNTIFS(B$2:B$7,"passed*",$L$2:$L$7,"12")/COUNTIF($L$2:$L$7,"12")</f>
        <v>0</v>
      </c>
      <c r="C8" s="24" t="str">
        <f>SUMIF($L$2:$L$7,"12",C$2:C$7)/COUNTIFS(B$2:B$7,"passed*",$L$2:$L$7,"12")</f>
        <v>#DIV/0!</v>
      </c>
      <c r="D8" s="18">
        <f>COUNTIFS(D$2:D$7,"passed*",$L$2:$L$7,"12")/COUNTIF($L$2:$L$7,"12")</f>
        <v>0</v>
      </c>
      <c r="E8" s="24" t="str">
        <f>SUMIF($L$2:$L$7,"12",E$2:E$7)/COUNTIFS(D$2:D$7,"passed*",$L$2:$L$7,"12")</f>
        <v>#DIV/0!</v>
      </c>
      <c r="F8" s="18">
        <f>COUNTIFS(F$2:F$7,"passed*",$L$2:$L$7,"12")/COUNTIF($L$2:$L$7,"12")</f>
        <v>0.8333333333</v>
      </c>
      <c r="G8" s="24">
        <f>SUMIF($L$2:$L$7,"12",G$2:G$7)/COUNTIFS(F$2:F$7,"passed*",$L$2:$L$7,"12")</f>
        <v>2</v>
      </c>
      <c r="H8" s="18">
        <f>COUNTIFS(H$2:H$7,"passed*",$L$2:$L$7,"12")/COUNTIF($L$2:$L$7,"12")</f>
        <v>1</v>
      </c>
      <c r="I8" s="24">
        <f>SUMIF($L$2:$L$7,"12",I$2:I$7)/COUNTIFS(H$2:H$7,"passed*",$L$2:$L$7,"12")</f>
        <v>2.5</v>
      </c>
      <c r="J8" s="18">
        <f>COUNTIFS(J$2:J$7,"passed*",$L$2:$L$7,"12")/COUNTIF($L$2:$L$7,"12")</f>
        <v>0.5</v>
      </c>
      <c r="K8" s="24">
        <f>SUMIF($L$2:$L$7,"12",K$2:K$7)/COUNTIFS(J$2:J$7,"passed*",$L$2:$L$7,"12")</f>
        <v>1.666666667</v>
      </c>
      <c r="L8">
        <f>COUNT(L2:L7)</f>
        <v>6</v>
      </c>
    </row>
    <row r="9">
      <c r="A9" s="42" t="s">
        <v>156</v>
      </c>
      <c r="B9" s="43">
        <f>VLOOKUP(B1,'cohorts项目截止日期'!$A:$Z,7,0)</f>
        <v>43626</v>
      </c>
      <c r="D9" s="43">
        <f>VLOOKUP(D1,'cohorts项目截止日期'!$A:$Z,7,0)</f>
        <v>43605</v>
      </c>
      <c r="F9" s="43">
        <f>VLOOKUP(F1,'cohorts项目截止日期'!$A:$Z,7,0)</f>
        <v>43570</v>
      </c>
      <c r="H9" s="43">
        <f>VLOOKUP(H1,'cohorts项目截止日期'!$A:$Z,7,0)</f>
        <v>43535</v>
      </c>
      <c r="J9" t="str">
        <f>VLOOKUP(J1,'cohorts项目截止日期'!$A:$Z,7,0)</f>
        <v>#N/A</v>
      </c>
    </row>
    <row r="10">
      <c r="A10" s="42" t="s">
        <v>162</v>
      </c>
      <c r="B10" s="43">
        <f>B9-14</f>
        <v>43612</v>
      </c>
      <c r="D10" s="43">
        <f>D9-14</f>
        <v>43591</v>
      </c>
      <c r="F10" s="43">
        <f>F9-14</f>
        <v>43556</v>
      </c>
      <c r="H10" s="43">
        <f>H9-7</f>
        <v>43528</v>
      </c>
      <c r="J10" t="str">
        <f>J9-5</f>
        <v>#N/A</v>
      </c>
    </row>
    <row r="12">
      <c r="A12" s="5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3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4" priority="7" operator="greaterThanOrEqual">
      <formula>0.9</formula>
    </cfRule>
  </conditionalFormatting>
  <conditionalFormatting sqref="B8:K8">
    <cfRule type="cellIs" dxfId="5" priority="8" operator="lessThan">
      <formula>0.9</formula>
    </cfRule>
  </conditionalFormatting>
  <conditionalFormatting sqref="B9:J9">
    <cfRule type="expression" dxfId="6" priority="9">
      <formula>AND(ISNUMBER(B9),TRUNC(B9)&lt;TODAY()+1)</formula>
    </cfRule>
  </conditionalFormatting>
  <conditionalFormatting sqref="B10:J10">
    <cfRule type="expression" dxfId="7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5" t="s">
        <v>420</v>
      </c>
      <c r="S1" s="25" t="s">
        <v>8</v>
      </c>
      <c r="T1" s="25" t="s">
        <v>101</v>
      </c>
      <c r="U1" s="25" t="s">
        <v>102</v>
      </c>
      <c r="V1" s="25" t="s">
        <v>103</v>
      </c>
      <c r="W1" s="25" t="s">
        <v>104</v>
      </c>
      <c r="X1" s="25" t="s">
        <v>106</v>
      </c>
      <c r="Y1" s="25" t="s">
        <v>107</v>
      </c>
      <c r="Z1" s="25" t="s">
        <v>16</v>
      </c>
      <c r="AA1" s="25" t="s">
        <v>109</v>
      </c>
    </row>
    <row r="2">
      <c r="A2" s="28"/>
      <c r="B2" s="29" t="str">
        <f>LEFT(VLOOKUP($P2,'通关updated_at_05_03'!$B:$J,9,0),8)</f>
        <v/>
      </c>
      <c r="C2" s="30">
        <f t="shared" ref="C2:C6" si="1">IF(left(B2,4)="pass",value(right(B2,1)),0)</f>
        <v>0</v>
      </c>
      <c r="D2" s="29" t="str">
        <f>LEFT(VLOOKUP($P2,'通关updated_at_05_03'!$B:$J,8,0),8)</f>
        <v/>
      </c>
      <c r="E2" s="30">
        <f t="shared" ref="E2:E6" si="2">IF(left(D2,4)="pass",value(right(D2,1)),0)</f>
        <v>0</v>
      </c>
      <c r="F2" s="29" t="str">
        <f>LEFT(VLOOKUP($P2,'通关updated_at_05_03'!$B:$J,6,0),8)</f>
        <v/>
      </c>
      <c r="G2" s="30">
        <f t="shared" ref="G2:G6" si="3">IF(left(F2,4)="pass",value(right(F2,1)),0)</f>
        <v>0</v>
      </c>
      <c r="H2" s="29" t="str">
        <f>LEFT(VLOOKUP($P2,'通关updated_at_05_03'!$B:$J,5,0),8)</f>
        <v>passed 4</v>
      </c>
      <c r="I2" s="30">
        <f t="shared" ref="I2:I6" si="4">IF(left(H2,4)="pass",value(right(H2,1)),0)</f>
        <v>4</v>
      </c>
      <c r="J2" s="29" t="str">
        <f>LEFT(VLOOKUP($P2,'通关updated_at_05_03'!$B:$J,4,0),8)</f>
        <v/>
      </c>
      <c r="K2" s="30">
        <f t="shared" ref="K2:K6" si="5">IF(left(J2,4)="pass",value(right(J2,1)),0)</f>
        <v>0</v>
      </c>
      <c r="L2" s="33">
        <v>13.0</v>
      </c>
      <c r="M2" s="28"/>
      <c r="O2" s="25" t="s">
        <v>426</v>
      </c>
      <c r="P2" s="2" t="s">
        <v>427</v>
      </c>
      <c r="Q2" s="2">
        <v>1.3418571648E10</v>
      </c>
      <c r="R2" t="e">
        <v>#N/A</v>
      </c>
    </row>
    <row r="3">
      <c r="A3" s="36"/>
      <c r="B3" s="29" t="str">
        <f>LEFT(VLOOKUP($P3,'通关updated_at_05_03'!$B:$J,9,0),8)</f>
        <v/>
      </c>
      <c r="C3" s="30">
        <f t="shared" si="1"/>
        <v>0</v>
      </c>
      <c r="D3" s="29" t="str">
        <f>LEFT(VLOOKUP($P3,'通关updated_at_05_03'!$B:$J,8,0),8)</f>
        <v/>
      </c>
      <c r="E3" s="30">
        <f t="shared" si="2"/>
        <v>0</v>
      </c>
      <c r="F3" s="29" t="str">
        <f>LEFT(VLOOKUP($P3,'通关updated_at_05_03'!$B:$J,6,0),8)</f>
        <v/>
      </c>
      <c r="G3" s="30">
        <f t="shared" si="3"/>
        <v>0</v>
      </c>
      <c r="H3" s="29" t="str">
        <f>LEFT(VLOOKUP($P3,'通关updated_at_05_03'!$B:$J,5,0),8)</f>
        <v>passed 3</v>
      </c>
      <c r="I3" s="30">
        <f t="shared" si="4"/>
        <v>3</v>
      </c>
      <c r="J3" s="29" t="str">
        <f>LEFT(VLOOKUP($P3,'通关updated_at_05_03'!$B:$J,4,0),8)</f>
        <v>passed 2</v>
      </c>
      <c r="K3" s="30">
        <f t="shared" si="5"/>
        <v>2</v>
      </c>
      <c r="L3" s="33">
        <v>13.0</v>
      </c>
      <c r="M3" s="36"/>
      <c r="N3" s="2" t="s">
        <v>431</v>
      </c>
      <c r="O3" s="25" t="s">
        <v>432</v>
      </c>
      <c r="P3" s="2" t="s">
        <v>433</v>
      </c>
      <c r="Q3" s="2">
        <v>1.8988805721E10</v>
      </c>
      <c r="R3" t="s">
        <v>286</v>
      </c>
    </row>
    <row r="4">
      <c r="A4" s="36"/>
      <c r="B4" s="29" t="str">
        <f>LEFT(VLOOKUP($P4,'通关updated_at_05_03'!$B:$J,9,0),8)</f>
        <v/>
      </c>
      <c r="C4" s="30">
        <f t="shared" si="1"/>
        <v>0</v>
      </c>
      <c r="D4" s="29" t="str">
        <f>LEFT(VLOOKUP($P4,'通关updated_at_05_03'!$B:$J,8,0),8)</f>
        <v/>
      </c>
      <c r="E4" s="30">
        <f t="shared" si="2"/>
        <v>0</v>
      </c>
      <c r="F4" s="29" t="str">
        <f>LEFT(VLOOKUP($P4,'通关updated_at_05_03'!$B:$J,6,0),8)</f>
        <v/>
      </c>
      <c r="G4" s="30">
        <f t="shared" si="3"/>
        <v>0</v>
      </c>
      <c r="H4" s="29" t="str">
        <f>LEFT(VLOOKUP($P4,'通关updated_at_05_03'!$B:$J,5,0),8)</f>
        <v>passed 2</v>
      </c>
      <c r="I4" s="30">
        <f t="shared" si="4"/>
        <v>2</v>
      </c>
      <c r="J4" s="29" t="str">
        <f>LEFT(VLOOKUP($P4,'通关updated_at_05_03'!$B:$J,4,0),8)</f>
        <v/>
      </c>
      <c r="K4" s="30">
        <f t="shared" si="5"/>
        <v>0</v>
      </c>
      <c r="L4" s="33">
        <v>13.0</v>
      </c>
      <c r="M4" s="36"/>
      <c r="N4" s="2" t="s">
        <v>434</v>
      </c>
      <c r="O4" s="25" t="s">
        <v>435</v>
      </c>
      <c r="P4" s="2" t="s">
        <v>436</v>
      </c>
      <c r="Q4" s="2">
        <v>1.350110236E10</v>
      </c>
      <c r="R4" t="e">
        <v>#N/A</v>
      </c>
    </row>
    <row r="5">
      <c r="A5" s="36"/>
      <c r="B5" s="29" t="str">
        <f>LEFT(VLOOKUP($P5,'通关updated_at_05_03'!$B:$J,9,0),8)</f>
        <v/>
      </c>
      <c r="C5" s="30">
        <f t="shared" si="1"/>
        <v>0</v>
      </c>
      <c r="D5" s="29" t="str">
        <f>LEFT(VLOOKUP($P5,'通关updated_at_05_03'!$B:$J,8,0),8)</f>
        <v/>
      </c>
      <c r="E5" s="30">
        <f t="shared" si="2"/>
        <v>0</v>
      </c>
      <c r="F5" s="29" t="str">
        <f>LEFT(VLOOKUP($P5,'通关updated_at_05_03'!$B:$J,6,0),8)</f>
        <v/>
      </c>
      <c r="G5" s="30">
        <f t="shared" si="3"/>
        <v>0</v>
      </c>
      <c r="H5" s="29" t="str">
        <f>LEFT(VLOOKUP($P5,'通关updated_at_05_03'!$B:$J,5,0),8)</f>
        <v>passed 3</v>
      </c>
      <c r="I5" s="30">
        <f t="shared" si="4"/>
        <v>3</v>
      </c>
      <c r="J5" s="29" t="str">
        <f>LEFT(VLOOKUP($P5,'通关updated_at_05_03'!$B:$J,4,0),8)</f>
        <v>passed 1</v>
      </c>
      <c r="K5" s="30">
        <f t="shared" si="5"/>
        <v>1</v>
      </c>
      <c r="L5" s="33">
        <v>13.0</v>
      </c>
      <c r="M5" s="36"/>
      <c r="O5" s="25" t="s">
        <v>437</v>
      </c>
      <c r="P5" s="2" t="s">
        <v>438</v>
      </c>
      <c r="Q5" s="34">
        <v>1.586167418E10</v>
      </c>
      <c r="R5" t="s">
        <v>296</v>
      </c>
    </row>
    <row r="6">
      <c r="A6" s="36"/>
      <c r="B6" s="29" t="str">
        <f>LEFT(VLOOKUP($P6,'通关updated_at_05_03'!$B:$J,9,0),8)</f>
        <v/>
      </c>
      <c r="C6" s="30">
        <f t="shared" si="1"/>
        <v>0</v>
      </c>
      <c r="D6" s="29" t="str">
        <f>LEFT(VLOOKUP($P6,'通关updated_at_05_03'!$B:$J,8,0),8)</f>
        <v/>
      </c>
      <c r="E6" s="30">
        <f t="shared" si="2"/>
        <v>0</v>
      </c>
      <c r="F6" s="29" t="str">
        <f>LEFT(VLOOKUP($P6,'通关updated_at_05_03'!$B:$J,6,0),8)</f>
        <v/>
      </c>
      <c r="G6" s="30">
        <f t="shared" si="3"/>
        <v>0</v>
      </c>
      <c r="H6" s="29" t="str">
        <f>LEFT(VLOOKUP($P6,'通关updated_at_05_03'!$B:$J,5,0),8)</f>
        <v/>
      </c>
      <c r="I6" s="30">
        <f t="shared" si="4"/>
        <v>0</v>
      </c>
      <c r="J6" s="29" t="str">
        <f>LEFT(VLOOKUP($P6,'通关updated_at_05_03'!$B:$J,4,0),8)</f>
        <v/>
      </c>
      <c r="K6" s="30">
        <f t="shared" si="5"/>
        <v>0</v>
      </c>
      <c r="L6" s="33">
        <v>13.0</v>
      </c>
      <c r="M6" s="36"/>
      <c r="N6" s="2" t="s">
        <v>439</v>
      </c>
      <c r="O6" s="67" t="s">
        <v>440</v>
      </c>
      <c r="P6" s="2" t="s">
        <v>441</v>
      </c>
      <c r="Q6" s="34">
        <v>1.5901709071E10</v>
      </c>
      <c r="R6" t="s">
        <v>296</v>
      </c>
    </row>
    <row r="7">
      <c r="A7" s="36"/>
      <c r="B7" s="29" t="str">
        <f>LEFT(VLOOKUP($P7,'通关updated_at_05_03'!$B:$J,9,0),8)</f>
        <v/>
      </c>
      <c r="C7" s="30"/>
      <c r="D7" s="29" t="str">
        <f>LEFT(VLOOKUP($P7,'通关updated_at_05_03'!$B:$J,8,0),8)</f>
        <v/>
      </c>
      <c r="E7" s="30"/>
      <c r="F7" s="29" t="str">
        <f>LEFT(VLOOKUP($P7,'通关updated_at_05_03'!$B:$J,6,0),8)</f>
        <v/>
      </c>
      <c r="G7" s="30"/>
      <c r="H7" s="29" t="str">
        <f>LEFT(VLOOKUP($P7,'通关updated_at_05_03'!$B:$J,5,0),8)</f>
        <v/>
      </c>
      <c r="I7" s="30"/>
      <c r="J7" s="29"/>
      <c r="K7" s="30"/>
      <c r="L7" s="33">
        <v>13.0</v>
      </c>
      <c r="M7" s="36"/>
      <c r="O7" s="68" t="s">
        <v>442</v>
      </c>
      <c r="P7" s="2" t="s">
        <v>443</v>
      </c>
      <c r="Q7" s="34">
        <v>1.8213819026E10</v>
      </c>
      <c r="R7" t="e">
        <v>#N/A</v>
      </c>
    </row>
    <row r="8">
      <c r="A8" s="36"/>
      <c r="B8" s="29" t="str">
        <f>LEFT(VLOOKUP($P8,'通关updated_at_05_03'!$B:$J,9,0),8)</f>
        <v/>
      </c>
      <c r="C8" s="30"/>
      <c r="D8" s="29" t="str">
        <f>LEFT(VLOOKUP($P8,'通关updated_at_05_03'!$B:$J,8,0),8)</f>
        <v/>
      </c>
      <c r="E8" s="30"/>
      <c r="F8" s="29" t="str">
        <f>LEFT(VLOOKUP($P8,'通关updated_at_05_03'!$B:$J,6,0),8)</f>
        <v>passed 2</v>
      </c>
      <c r="G8" s="30"/>
      <c r="H8" s="29" t="str">
        <f>LEFT(VLOOKUP($P8,'通关updated_at_05_03'!$B:$J,5,0),8)</f>
        <v>passed 2</v>
      </c>
      <c r="I8" s="30"/>
      <c r="J8" s="29"/>
      <c r="K8" s="30"/>
      <c r="L8" s="33">
        <v>13.0</v>
      </c>
      <c r="M8" s="36"/>
      <c r="O8" s="67" t="s">
        <v>444</v>
      </c>
      <c r="P8" s="2" t="s">
        <v>445</v>
      </c>
      <c r="Q8" s="34">
        <v>1.8221649521E10</v>
      </c>
      <c r="R8" t="s">
        <v>286</v>
      </c>
    </row>
    <row r="9">
      <c r="A9" s="40" t="s">
        <v>446</v>
      </c>
      <c r="B9" s="18">
        <f>COUNTIFS(B$2:B$8,"passed*",$L$2:$L$8,"13")/COUNTIF($L$2:$L$8,"13")</f>
        <v>0</v>
      </c>
      <c r="C9" s="24" t="str">
        <f>SUMIF($L$2:$L$6,"12",C$2:C$6)/COUNTIFS(B$2:B$6,"passed*",$L$2:$L$6,"12")</f>
        <v>#DIV/0!</v>
      </c>
      <c r="D9" s="18">
        <f>COUNTIFS(D$2:D$8,"passed*",$L$2:$L$8,"13")/COUNTIF($L$2:$L$8,"13")</f>
        <v>0</v>
      </c>
      <c r="E9" s="24" t="str">
        <f>SUMIF($L$2:$L$6,"12",E$2:E$6)/COUNTIFS(D$2:D$6,"passed*",$L$2:$L$6,"12")</f>
        <v>#DIV/0!</v>
      </c>
      <c r="F9" s="18">
        <f>COUNTIFS(F$2:F$8,"passed*",$L$2:$L$8,"13")/COUNTIF($L$2:$L$8,"13")</f>
        <v>0.1428571429</v>
      </c>
      <c r="G9" s="24" t="str">
        <f>SUMIF($L$2:$L$6,"12",G$2:G$6)/COUNTIFS(F$2:F$6,"passed*",$L$2:$L$6,"12")</f>
        <v>#DIV/0!</v>
      </c>
      <c r="H9" s="18">
        <f>COUNTIFS(H$2:H$8,"passed*",$L$2:$L$8,"13")/COUNTIF($L$2:$L$8,"13")</f>
        <v>0.7142857143</v>
      </c>
      <c r="I9" s="24" t="str">
        <f>SUMIF($L$2:$L$6,"12",I$2:I$6)/COUNTIFS(H$2:H$6,"passed*",$L$2:$L$6,"12")</f>
        <v>#DIV/0!</v>
      </c>
      <c r="J9" s="18" t="str">
        <f>COUNTIFS(J$2:J$6,"passed*",$L$2:$L$6,"12")/COUNTIF($L$2:$L$6,"12")</f>
        <v>#DIV/0!</v>
      </c>
      <c r="K9" s="24" t="str">
        <f>SUMIF($L$2:$L$6,"12",K$2:K$6)/COUNTIFS(J$2:J$6,"passed*",$L$2:$L$6,"12")</f>
        <v>#DIV/0!</v>
      </c>
      <c r="L9">
        <f>COUNT(L2:L8)</f>
        <v>7</v>
      </c>
    </row>
    <row r="10">
      <c r="A10" s="42" t="s">
        <v>156</v>
      </c>
      <c r="B10" s="43">
        <f>VLOOKUP(B1,'cohorts项目截止日期'!$A:$Z,8,0)</f>
        <v>43661</v>
      </c>
      <c r="D10" s="43">
        <f>VLOOKUP(D1,'cohorts项目截止日期'!$A:$Z,8,0)</f>
        <v>43640</v>
      </c>
      <c r="F10" s="43">
        <f>VLOOKUP(F1,'cohorts项目截止日期'!$A:$Z,8,0)</f>
        <v>43605</v>
      </c>
      <c r="H10" s="43">
        <f>VLOOKUP(H1,'cohorts项目截止日期'!$A:$Z,8,0)</f>
        <v>43570</v>
      </c>
      <c r="J10" t="str">
        <f>VLOOKUP(J1,'cohorts项目截止日期'!$A:$Z,7,0)</f>
        <v>#N/A</v>
      </c>
    </row>
    <row r="11">
      <c r="A11" s="42" t="s">
        <v>162</v>
      </c>
      <c r="B11" s="43">
        <f>B10-14</f>
        <v>43647</v>
      </c>
      <c r="D11" s="43">
        <f>D10-14</f>
        <v>43626</v>
      </c>
      <c r="F11" s="43">
        <f>F10-14</f>
        <v>43591</v>
      </c>
      <c r="H11" s="43">
        <f>H10-7</f>
        <v>43563</v>
      </c>
      <c r="J11" t="str">
        <f>J10-5</f>
        <v>#N/A</v>
      </c>
      <c r="S11" s="70"/>
      <c r="T11" s="71"/>
      <c r="U11" s="70"/>
    </row>
    <row r="12">
      <c r="S12" s="70"/>
      <c r="T12" s="71"/>
      <c r="U12" s="61"/>
    </row>
    <row r="13">
      <c r="A13" s="5"/>
      <c r="S13" s="70"/>
      <c r="T13" s="71"/>
      <c r="U13" s="61"/>
    </row>
    <row r="14">
      <c r="S14" s="70"/>
      <c r="T14" s="71"/>
      <c r="U14" s="61"/>
    </row>
    <row r="15">
      <c r="S15" s="70"/>
      <c r="T15" s="71"/>
      <c r="U15" s="61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8">
    <cfRule type="containsBlanks" dxfId="2" priority="4">
      <formula>LEN(TRIM(B2))=0</formula>
    </cfRule>
  </conditionalFormatting>
  <conditionalFormatting sqref="B2:K8">
    <cfRule type="beginsWith" dxfId="3" priority="5" operator="beginsWith" text="failed">
      <formula>LEFT((B2),LEN("failed"))=("failed")</formula>
    </cfRule>
  </conditionalFormatting>
  <conditionalFormatting sqref="B2:K8">
    <cfRule type="beginsWith" dxfId="0" priority="6" operator="beginsWith" text="passed">
      <formula>LEFT((B2),LEN("passed"))=("passed")</formula>
    </cfRule>
  </conditionalFormatting>
  <conditionalFormatting sqref="B9:K9">
    <cfRule type="cellIs" dxfId="4" priority="7" operator="greaterThanOrEqual">
      <formula>0.9</formula>
    </cfRule>
  </conditionalFormatting>
  <conditionalFormatting sqref="B9:K9">
    <cfRule type="cellIs" dxfId="5" priority="8" operator="lessThan">
      <formula>0.9</formula>
    </cfRule>
  </conditionalFormatting>
  <conditionalFormatting sqref="B10:J10">
    <cfRule type="expression" dxfId="6" priority="9">
      <formula>AND(ISNUMBER(B10),TRUNC(B10)&lt;TODAY()+1)</formula>
    </cfRule>
  </conditionalFormatting>
  <conditionalFormatting sqref="B11:J11">
    <cfRule type="expression" dxfId="7" priority="10">
      <formula>AND(ISNUMBER(B11),TRUNC(B11)&lt;TODAY()+1)</formula>
    </cfRule>
  </conditionalFormatting>
  <conditionalFormatting sqref="B11:J11">
    <cfRule type="notContainsBlanks" dxfId="0" priority="11">
      <formula>LEN(TRIM(B11))&gt;0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5" t="s">
        <v>420</v>
      </c>
      <c r="S1" s="25" t="s">
        <v>8</v>
      </c>
      <c r="T1" s="25" t="s">
        <v>101</v>
      </c>
      <c r="U1" s="25" t="s">
        <v>102</v>
      </c>
      <c r="V1" s="25" t="s">
        <v>103</v>
      </c>
      <c r="W1" s="25" t="s">
        <v>104</v>
      </c>
      <c r="X1" s="25" t="s">
        <v>106</v>
      </c>
      <c r="Y1" s="25" t="s">
        <v>107</v>
      </c>
      <c r="Z1" s="25" t="s">
        <v>16</v>
      </c>
      <c r="AA1" s="25" t="s">
        <v>109</v>
      </c>
    </row>
    <row r="2">
      <c r="A2" s="28"/>
      <c r="B2" s="29" t="str">
        <f>LEFT(VLOOKUP($P2,'通关updated_at_05_03'!$B:$J,9,0),8)</f>
        <v>#N/A</v>
      </c>
      <c r="C2" s="30" t="str">
        <f t="shared" ref="C2:C7" si="1">IF(left(B2,4)="pass",value(right(B2,1)),0)</f>
        <v>#N/A</v>
      </c>
      <c r="D2" s="29" t="str">
        <f>LEFT(VLOOKUP($P2,'通关updated_at_05_03'!$B:$J,8,0),8)</f>
        <v>#N/A</v>
      </c>
      <c r="E2" s="30" t="str">
        <f t="shared" ref="E2:E7" si="2">IF(left(D2,4)="pass",value(right(D2,1)),0)</f>
        <v>#N/A</v>
      </c>
      <c r="F2" s="29" t="str">
        <f>LEFT(VLOOKUP($P2,'通关updated_at_05_03'!$B:$J,6,0),8)</f>
        <v>#N/A</v>
      </c>
      <c r="G2" s="30" t="str">
        <f t="shared" ref="G2:G7" si="3">IF(left(F2,4)="pass",value(right(F2,1)),0)</f>
        <v>#N/A</v>
      </c>
      <c r="H2" s="29" t="str">
        <f>LEFT(VLOOKUP($P2,'通关updated_at_05_03'!$B:$J,5,0),8)</f>
        <v>#N/A</v>
      </c>
      <c r="I2" s="30" t="str">
        <f t="shared" ref="I2:I4" si="4">IF(left(H2,4)="pass",value(right(H2,1)),0)</f>
        <v>#N/A</v>
      </c>
      <c r="J2" s="29" t="str">
        <f>LEFT(VLOOKUP($P2,'通关updated_at_05_03'!$B:$J,4,0),8)</f>
        <v>#N/A</v>
      </c>
      <c r="K2" s="30" t="str">
        <f t="shared" ref="K2:K4" si="5">IF(left(J2,4)="pass",value(right(J2,1)),0)</f>
        <v>#N/A</v>
      </c>
      <c r="L2" s="33">
        <v>14.0</v>
      </c>
      <c r="M2" s="28"/>
      <c r="O2" s="25" t="s">
        <v>554</v>
      </c>
      <c r="P2" s="2" t="s">
        <v>555</v>
      </c>
      <c r="Q2" s="2">
        <v>1.9956238071E10</v>
      </c>
    </row>
    <row r="3">
      <c r="A3" s="36"/>
      <c r="B3" s="29" t="str">
        <f>LEFT(VLOOKUP($P3,'通关updated_at_05_03'!$B:$J,9,0),8)</f>
        <v>#N/A</v>
      </c>
      <c r="C3" s="30" t="str">
        <f t="shared" si="1"/>
        <v>#N/A</v>
      </c>
      <c r="D3" s="29" t="str">
        <f>LEFT(VLOOKUP($P3,'通关updated_at_05_03'!$B:$J,8,0),8)</f>
        <v>#N/A</v>
      </c>
      <c r="E3" s="30" t="str">
        <f t="shared" si="2"/>
        <v>#N/A</v>
      </c>
      <c r="F3" s="29" t="str">
        <f>LEFT(VLOOKUP($P3,'通关updated_at_05_03'!$B:$J,6,0),8)</f>
        <v>#N/A</v>
      </c>
      <c r="G3" s="30" t="str">
        <f t="shared" si="3"/>
        <v>#N/A</v>
      </c>
      <c r="H3" s="29" t="str">
        <f>LEFT(VLOOKUP($P3,'通关updated_at_05_03'!$B:$J,5,0),8)</f>
        <v>#N/A</v>
      </c>
      <c r="I3" s="30" t="str">
        <f t="shared" si="4"/>
        <v>#N/A</v>
      </c>
      <c r="J3" s="29" t="str">
        <f>LEFT(VLOOKUP($P3,'通关updated_at_05_03'!$B:$J,4,0),8)</f>
        <v>#N/A</v>
      </c>
      <c r="K3" s="30" t="str">
        <f t="shared" si="5"/>
        <v>#N/A</v>
      </c>
      <c r="L3" s="33">
        <v>14.0</v>
      </c>
      <c r="M3" s="36"/>
      <c r="N3" s="2" t="s">
        <v>556</v>
      </c>
      <c r="O3" s="25" t="s">
        <v>557</v>
      </c>
      <c r="P3" s="2" t="s">
        <v>558</v>
      </c>
      <c r="Q3" s="25">
        <v>1.58587699E10</v>
      </c>
    </row>
    <row r="4">
      <c r="A4" s="36"/>
      <c r="B4" s="29" t="str">
        <f>LEFT(VLOOKUP($P4,'通关updated_at_05_03'!$B:$J,9,0),8)</f>
        <v>#N/A</v>
      </c>
      <c r="C4" s="30" t="str">
        <f t="shared" si="1"/>
        <v>#N/A</v>
      </c>
      <c r="D4" s="29" t="str">
        <f>LEFT(VLOOKUP($P4,'通关updated_at_05_03'!$B:$J,8,0),8)</f>
        <v>#N/A</v>
      </c>
      <c r="E4" s="30" t="str">
        <f t="shared" si="2"/>
        <v>#N/A</v>
      </c>
      <c r="F4" s="29" t="str">
        <f>LEFT(VLOOKUP($P4,'通关updated_at_05_03'!$B:$J,6,0),8)</f>
        <v>#N/A</v>
      </c>
      <c r="G4" s="30" t="str">
        <f t="shared" si="3"/>
        <v>#N/A</v>
      </c>
      <c r="H4" s="29" t="str">
        <f>LEFT(VLOOKUP($P4,'通关updated_at_05_03'!$B:$J,5,0),8)</f>
        <v>#N/A</v>
      </c>
      <c r="I4" s="30" t="str">
        <f t="shared" si="4"/>
        <v>#N/A</v>
      </c>
      <c r="J4" s="29" t="str">
        <f>LEFT(VLOOKUP($P4,'通关updated_at_05_03'!$B:$J,4,0),8)</f>
        <v>#N/A</v>
      </c>
      <c r="K4" s="30" t="str">
        <f t="shared" si="5"/>
        <v>#N/A</v>
      </c>
      <c r="L4" s="33">
        <v>14.0</v>
      </c>
      <c r="M4" s="36"/>
      <c r="N4" s="2"/>
      <c r="O4" s="67" t="s">
        <v>559</v>
      </c>
      <c r="P4" s="2" t="s">
        <v>560</v>
      </c>
      <c r="Q4" s="72">
        <v>1.358588309E10</v>
      </c>
    </row>
    <row r="5">
      <c r="A5" s="36"/>
      <c r="B5" s="29" t="str">
        <f>LEFT(VLOOKUP($P5,'通关updated_at_05_03'!$B:$J,9,0),8)</f>
        <v>#N/A</v>
      </c>
      <c r="C5" s="30" t="str">
        <f t="shared" si="1"/>
        <v>#N/A</v>
      </c>
      <c r="D5" s="29" t="str">
        <f>LEFT(VLOOKUP($P5,'通关updated_at_05_03'!$B:$J,8,0),8)</f>
        <v>#N/A</v>
      </c>
      <c r="E5" s="30" t="str">
        <f t="shared" si="2"/>
        <v>#N/A</v>
      </c>
      <c r="F5" s="29" t="str">
        <f>LEFT(VLOOKUP($P5,'通关updated_at_05_03'!$B:$J,6,0),8)</f>
        <v>#N/A</v>
      </c>
      <c r="G5" s="30" t="str">
        <f t="shared" si="3"/>
        <v>#N/A</v>
      </c>
      <c r="H5" s="29" t="str">
        <f>LEFT(VLOOKUP($P5,'通关updated_at_05_03'!$B:$J,5,0),8)</f>
        <v>#N/A</v>
      </c>
      <c r="I5" s="30"/>
      <c r="J5" s="29"/>
      <c r="K5" s="30"/>
      <c r="L5" s="33">
        <v>14.0</v>
      </c>
      <c r="M5" s="36"/>
      <c r="O5" s="68" t="s">
        <v>613</v>
      </c>
      <c r="P5" s="2" t="s">
        <v>615</v>
      </c>
      <c r="Q5" s="72">
        <v>1.5921025339E10</v>
      </c>
    </row>
    <row r="6">
      <c r="A6" s="36"/>
      <c r="B6" s="29" t="str">
        <f>LEFT(VLOOKUP($P6,'通关updated_at_05_03'!$B:$J,9,0),8)</f>
        <v>#N/A</v>
      </c>
      <c r="C6" s="30" t="str">
        <f t="shared" si="1"/>
        <v>#N/A</v>
      </c>
      <c r="D6" s="29" t="str">
        <f>LEFT(VLOOKUP($P6,'通关updated_at_05_03'!$B:$J,8,0),8)</f>
        <v>#N/A</v>
      </c>
      <c r="E6" s="30" t="str">
        <f t="shared" si="2"/>
        <v>#N/A</v>
      </c>
      <c r="F6" s="29" t="str">
        <f>LEFT(VLOOKUP($P6,'通关updated_at_05_03'!$B:$J,6,0),8)</f>
        <v>#N/A</v>
      </c>
      <c r="G6" s="30" t="str">
        <f t="shared" si="3"/>
        <v>#N/A</v>
      </c>
      <c r="H6" s="29" t="str">
        <f>LEFT(VLOOKUP($P6,'通关updated_at_05_03'!$B:$J,5,0),8)</f>
        <v>#N/A</v>
      </c>
      <c r="I6" s="30"/>
      <c r="J6" s="29"/>
      <c r="K6" s="30"/>
      <c r="L6" s="33">
        <v>14.0</v>
      </c>
      <c r="M6" s="36"/>
      <c r="N6" s="2" t="s">
        <v>641</v>
      </c>
      <c r="O6" s="67" t="s">
        <v>641</v>
      </c>
      <c r="P6" s="2" t="s">
        <v>642</v>
      </c>
      <c r="Q6" s="72">
        <v>1.3813923888E10</v>
      </c>
    </row>
    <row r="7">
      <c r="A7" s="36"/>
      <c r="B7" s="29" t="str">
        <f>LEFT(VLOOKUP($P7,'通关updated_at_05_03'!$B:$J,9,0),8)</f>
        <v>#N/A</v>
      </c>
      <c r="C7" s="30" t="str">
        <f t="shared" si="1"/>
        <v>#N/A</v>
      </c>
      <c r="D7" s="29" t="str">
        <f>LEFT(VLOOKUP($P7,'通关updated_at_05_03'!$B:$J,8,0),8)</f>
        <v>#N/A</v>
      </c>
      <c r="E7" s="30" t="str">
        <f t="shared" si="2"/>
        <v>#N/A</v>
      </c>
      <c r="F7" s="29" t="str">
        <f>LEFT(VLOOKUP($P7,'通关updated_at_05_03'!$B:$J,6,0),8)</f>
        <v>#N/A</v>
      </c>
      <c r="G7" s="30" t="str">
        <f t="shared" si="3"/>
        <v>#N/A</v>
      </c>
      <c r="H7" s="29" t="str">
        <f>LEFT(VLOOKUP($P7,'通关updated_at_05_03'!$B:$J,5,0),8)</f>
        <v>#N/A</v>
      </c>
      <c r="I7" s="30"/>
      <c r="J7" s="29"/>
      <c r="K7" s="30"/>
      <c r="L7" s="33">
        <v>14.0</v>
      </c>
      <c r="M7" s="36"/>
      <c r="N7" s="2"/>
      <c r="O7" s="68" t="s">
        <v>709</v>
      </c>
      <c r="P7" s="2" t="s">
        <v>710</v>
      </c>
      <c r="Q7" s="72"/>
    </row>
    <row r="8">
      <c r="A8" s="40" t="s">
        <v>446</v>
      </c>
      <c r="B8" s="18" t="str">
        <f>COUNTIFS(B$2:B$6,"passed*",$L$2:$L$6,"13")/COUNTIF($L$2:$L$6,"13")</f>
        <v>#DIV/0!</v>
      </c>
      <c r="C8" s="24" t="str">
        <f>SUMIF($L$2:$L$4,"12",C$2:C$4)/COUNTIFS(B$2:B$4,"passed*",$L$2:$L$4,"12")</f>
        <v>#DIV/0!</v>
      </c>
      <c r="D8" s="18" t="str">
        <f>COUNTIFS(D$2:D$6,"passed*",$L$2:$L$6,"13")/COUNTIF($L$2:$L$6,"13")</f>
        <v>#DIV/0!</v>
      </c>
      <c r="E8" s="24" t="str">
        <f>SUMIF($L$2:$L$4,"12",E$2:E$4)/COUNTIFS(D$2:D$4,"passed*",$L$2:$L$4,"12")</f>
        <v>#DIV/0!</v>
      </c>
      <c r="F8" s="18" t="str">
        <f>COUNTIFS(F$2:F$6,"passed*",$L$2:$L$6,"13")/COUNTIF($L$2:$L$6,"13")</f>
        <v>#DIV/0!</v>
      </c>
      <c r="G8" s="24" t="str">
        <f>SUMIF($L$2:$L$4,"12",G$2:G$4)/COUNTIFS(F$2:F$4,"passed*",$L$2:$L$4,"12")</f>
        <v>#DIV/0!</v>
      </c>
      <c r="H8" s="18" t="str">
        <f>COUNTIFS(H$2:H$6,"passed*",$L$2:$L$6,"13")/COUNTIF($L$2:$L$6,"13")</f>
        <v>#DIV/0!</v>
      </c>
      <c r="I8" s="24" t="str">
        <f>SUMIF($L$2:$L$4,"12",I$2:I$4)/COUNTIFS(H$2:H$4,"passed*",$L$2:$L$4,"12")</f>
        <v>#DIV/0!</v>
      </c>
      <c r="J8" s="18" t="str">
        <f>COUNTIFS(J$2:J$4,"passed*",$L$2:$L$4,"12")/COUNTIF($L$2:$L$4,"12")</f>
        <v>#DIV/0!</v>
      </c>
      <c r="K8" s="24" t="str">
        <f>SUMIF($L$2:$L$4,"12",K$2:K$4)/COUNTIFS(J$2:J$4,"passed*",$L$2:$L$4,"12")</f>
        <v>#DIV/0!</v>
      </c>
      <c r="L8">
        <f>COUNT(L2:L7)</f>
        <v>6</v>
      </c>
    </row>
    <row r="9">
      <c r="A9" s="42" t="s">
        <v>156</v>
      </c>
      <c r="B9" s="43">
        <f>VLOOKUP(B1,'cohorts项目截止日期'!$A:$Z,8,0)</f>
        <v>43661</v>
      </c>
      <c r="D9" s="43">
        <f>VLOOKUP(D1,'cohorts项目截止日期'!$A:$Z,8,0)</f>
        <v>43640</v>
      </c>
      <c r="F9" s="43">
        <f>VLOOKUP(F1,'cohorts项目截止日期'!$A:$Z,8,0)</f>
        <v>43605</v>
      </c>
      <c r="H9" s="43">
        <f>VLOOKUP(H1,'cohorts项目截止日期'!$A:$Z,8,0)</f>
        <v>43570</v>
      </c>
      <c r="J9" t="str">
        <f>VLOOKUP(J1,'cohorts项目截止日期'!$A:$Z,7,0)</f>
        <v>#N/A</v>
      </c>
    </row>
    <row r="10">
      <c r="A10" s="42" t="s">
        <v>162</v>
      </c>
      <c r="B10" s="43">
        <f>B9-14</f>
        <v>43647</v>
      </c>
      <c r="D10" s="43">
        <f>D9-14</f>
        <v>43626</v>
      </c>
      <c r="F10" s="43">
        <f>F9-14</f>
        <v>43591</v>
      </c>
      <c r="H10" s="43">
        <f>H9-7</f>
        <v>43563</v>
      </c>
      <c r="J10" t="str">
        <f>J9-5</f>
        <v>#N/A</v>
      </c>
      <c r="S10" s="70"/>
      <c r="T10" s="71"/>
      <c r="U10" s="70"/>
    </row>
    <row r="11">
      <c r="L11" s="2">
        <v>15.0</v>
      </c>
      <c r="M11" s="2" t="s">
        <v>934</v>
      </c>
      <c r="N11" s="2" t="s">
        <v>935</v>
      </c>
      <c r="O11" s="25" t="s">
        <v>936</v>
      </c>
      <c r="P11" s="2" t="s">
        <v>937</v>
      </c>
      <c r="Q11" s="2">
        <v>1.3665209808E10</v>
      </c>
      <c r="S11" s="70"/>
      <c r="T11" s="71"/>
      <c r="U11" s="61"/>
    </row>
    <row r="12">
      <c r="A12" s="5"/>
      <c r="L12" s="2">
        <v>15.0</v>
      </c>
      <c r="N12" s="2" t="s">
        <v>938</v>
      </c>
      <c r="O12" s="25" t="s">
        <v>939</v>
      </c>
      <c r="P12" s="2" t="s">
        <v>940</v>
      </c>
      <c r="Q12" s="2">
        <v>1.5860725478E10</v>
      </c>
      <c r="S12" s="70"/>
      <c r="T12" s="71"/>
      <c r="U12" s="61"/>
    </row>
    <row r="13">
      <c r="L13" s="2">
        <v>15.0</v>
      </c>
      <c r="N13" s="2" t="s">
        <v>941</v>
      </c>
      <c r="O13" s="25" t="s">
        <v>942</v>
      </c>
      <c r="P13" s="2" t="s">
        <v>943</v>
      </c>
      <c r="Q13" s="2">
        <v>1.8515202595E10</v>
      </c>
      <c r="S13" s="70"/>
      <c r="T13" s="71"/>
      <c r="U13" s="61"/>
    </row>
    <row r="14">
      <c r="L14" s="2">
        <v>15.0</v>
      </c>
      <c r="N14" s="2" t="s">
        <v>944</v>
      </c>
      <c r="O14" s="25" t="s">
        <v>945</v>
      </c>
      <c r="P14" s="2" t="s">
        <v>946</v>
      </c>
      <c r="Q14" s="2">
        <v>1.7760514433E10</v>
      </c>
      <c r="S14" s="70"/>
      <c r="T14" s="71"/>
      <c r="U14" s="61"/>
    </row>
    <row r="15">
      <c r="L15" s="2">
        <v>15.0</v>
      </c>
      <c r="O15" s="2" t="s">
        <v>947</v>
      </c>
      <c r="P15" s="2" t="s">
        <v>948</v>
      </c>
    </row>
    <row r="18">
      <c r="L18" s="2">
        <v>15.0</v>
      </c>
      <c r="M18" s="77">
        <v>43614.0</v>
      </c>
      <c r="O18" s="69" t="s">
        <v>949</v>
      </c>
      <c r="P18" s="69" t="s">
        <v>950</v>
      </c>
      <c r="Q18" s="69">
        <v>1.5172481002E10</v>
      </c>
      <c r="R18" s="78"/>
      <c r="S18" s="69"/>
      <c r="T18" s="69"/>
      <c r="U18" s="69"/>
      <c r="V18" s="69"/>
    </row>
    <row r="19">
      <c r="L19" s="2">
        <v>15.0</v>
      </c>
      <c r="O19" s="76" t="s">
        <v>951</v>
      </c>
      <c r="P19" s="76" t="s">
        <v>952</v>
      </c>
      <c r="Q19" s="76">
        <v>1.3554907267E10</v>
      </c>
    </row>
    <row r="20">
      <c r="Q20" s="34"/>
    </row>
    <row r="21">
      <c r="N21" s="76"/>
      <c r="O21" s="76"/>
      <c r="P21" s="76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3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4" priority="7" operator="greaterThanOrEqual">
      <formula>0.9</formula>
    </cfRule>
  </conditionalFormatting>
  <conditionalFormatting sqref="B8:K8">
    <cfRule type="cellIs" dxfId="5" priority="8" operator="lessThan">
      <formula>0.9</formula>
    </cfRule>
  </conditionalFormatting>
  <conditionalFormatting sqref="B9:J9">
    <cfRule type="expression" dxfId="6" priority="9">
      <formula>AND(ISNUMBER(B9),TRUNC(B9)&lt;TODAY()+1)</formula>
    </cfRule>
  </conditionalFormatting>
  <conditionalFormatting sqref="B10:J10">
    <cfRule type="expression" dxfId="7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14" max="14" width="25.57"/>
  </cols>
  <sheetData>
    <row r="1">
      <c r="A1" s="2" t="s">
        <v>447</v>
      </c>
      <c r="B1" s="2" t="s">
        <v>97</v>
      </c>
      <c r="C1" s="2" t="s">
        <v>96</v>
      </c>
      <c r="D1" s="2" t="s">
        <v>105</v>
      </c>
      <c r="E1" s="2" t="s">
        <v>8</v>
      </c>
      <c r="F1" s="2" t="s">
        <v>101</v>
      </c>
      <c r="G1" s="2" t="s">
        <v>448</v>
      </c>
      <c r="H1" s="2" t="s">
        <v>449</v>
      </c>
      <c r="I1" s="2" t="s">
        <v>450</v>
      </c>
      <c r="J1" s="2" t="s">
        <v>104</v>
      </c>
      <c r="K1" s="2" t="s">
        <v>106</v>
      </c>
      <c r="L1" s="2" t="s">
        <v>451</v>
      </c>
      <c r="M1" s="2" t="s">
        <v>16</v>
      </c>
      <c r="N1" s="2"/>
    </row>
    <row r="2" hidden="1">
      <c r="A2" s="2" t="s">
        <v>452</v>
      </c>
      <c r="B2" t="s">
        <v>453</v>
      </c>
      <c r="C2" t="s">
        <v>453</v>
      </c>
      <c r="D2" t="s">
        <v>286</v>
      </c>
      <c r="E2">
        <v>24.0</v>
      </c>
      <c r="F2" t="s">
        <v>117</v>
      </c>
      <c r="G2" t="s">
        <v>454</v>
      </c>
      <c r="H2" t="s">
        <v>455</v>
      </c>
      <c r="I2" t="s">
        <v>119</v>
      </c>
      <c r="J2" t="s">
        <v>119</v>
      </c>
      <c r="K2" t="s">
        <v>128</v>
      </c>
      <c r="L2">
        <v>10.0</v>
      </c>
    </row>
    <row r="3">
      <c r="A3" s="2" t="s">
        <v>456</v>
      </c>
      <c r="B3" t="s">
        <v>457</v>
      </c>
      <c r="C3" t="s">
        <v>458</v>
      </c>
      <c r="D3" t="s">
        <v>459</v>
      </c>
      <c r="E3">
        <v>38.0</v>
      </c>
      <c r="F3" t="s">
        <v>368</v>
      </c>
      <c r="G3" t="s">
        <v>460</v>
      </c>
      <c r="H3" t="s">
        <v>461</v>
      </c>
      <c r="I3" t="s">
        <v>119</v>
      </c>
      <c r="J3" t="s">
        <v>134</v>
      </c>
      <c r="K3" t="s">
        <v>120</v>
      </c>
      <c r="L3">
        <v>9.0</v>
      </c>
      <c r="M3" t="s">
        <v>462</v>
      </c>
    </row>
    <row r="4">
      <c r="A4" s="2" t="s">
        <v>463</v>
      </c>
      <c r="B4" t="s">
        <v>464</v>
      </c>
      <c r="C4" t="s">
        <v>465</v>
      </c>
      <c r="D4" t="s">
        <v>296</v>
      </c>
      <c r="E4">
        <v>23.0</v>
      </c>
      <c r="F4" t="s">
        <v>117</v>
      </c>
      <c r="G4" t="s">
        <v>466</v>
      </c>
      <c r="H4" t="s">
        <v>467</v>
      </c>
      <c r="I4" t="s">
        <v>119</v>
      </c>
      <c r="J4" t="s">
        <v>119</v>
      </c>
      <c r="K4" t="s">
        <v>128</v>
      </c>
      <c r="L4">
        <v>5.0</v>
      </c>
      <c r="M4" t="s">
        <v>468</v>
      </c>
    </row>
    <row r="5">
      <c r="A5" s="2" t="s">
        <v>469</v>
      </c>
      <c r="B5" t="s">
        <v>470</v>
      </c>
      <c r="C5" t="s">
        <v>471</v>
      </c>
      <c r="D5" t="s">
        <v>286</v>
      </c>
      <c r="E5">
        <v>24.0</v>
      </c>
      <c r="F5" t="s">
        <v>133</v>
      </c>
      <c r="G5" t="s">
        <v>472</v>
      </c>
      <c r="H5" t="s">
        <v>473</v>
      </c>
      <c r="I5" t="s">
        <v>134</v>
      </c>
      <c r="J5" t="s">
        <v>127</v>
      </c>
      <c r="K5" t="s">
        <v>158</v>
      </c>
      <c r="L5">
        <v>8.0</v>
      </c>
    </row>
    <row r="6">
      <c r="A6" s="2" t="s">
        <v>474</v>
      </c>
      <c r="B6" t="s">
        <v>475</v>
      </c>
      <c r="C6" t="s">
        <v>475</v>
      </c>
      <c r="D6" t="s">
        <v>286</v>
      </c>
      <c r="E6">
        <v>31.0</v>
      </c>
      <c r="F6" t="s">
        <v>133</v>
      </c>
      <c r="G6" t="s">
        <v>476</v>
      </c>
      <c r="H6" t="s">
        <v>477</v>
      </c>
      <c r="I6" t="s">
        <v>119</v>
      </c>
      <c r="J6" t="s">
        <v>134</v>
      </c>
      <c r="K6" t="s">
        <v>120</v>
      </c>
      <c r="L6">
        <v>10.0</v>
      </c>
      <c r="M6" t="s">
        <v>478</v>
      </c>
    </row>
    <row r="7">
      <c r="A7" s="2" t="s">
        <v>479</v>
      </c>
      <c r="B7" t="s">
        <v>480</v>
      </c>
      <c r="C7" t="s">
        <v>481</v>
      </c>
      <c r="D7" t="s">
        <v>459</v>
      </c>
      <c r="E7">
        <v>25.0</v>
      </c>
      <c r="F7" t="s">
        <v>117</v>
      </c>
      <c r="G7" t="s">
        <v>482</v>
      </c>
      <c r="H7" t="s">
        <v>455</v>
      </c>
      <c r="I7" t="s">
        <v>119</v>
      </c>
      <c r="J7" t="s">
        <v>119</v>
      </c>
      <c r="K7" t="s">
        <v>158</v>
      </c>
      <c r="L7">
        <v>9.0</v>
      </c>
    </row>
    <row r="8">
      <c r="A8" s="2" t="s">
        <v>483</v>
      </c>
      <c r="B8" t="s">
        <v>484</v>
      </c>
      <c r="C8" t="s">
        <v>485</v>
      </c>
      <c r="D8" t="s">
        <v>296</v>
      </c>
      <c r="E8">
        <v>32.0</v>
      </c>
      <c r="F8" t="s">
        <v>117</v>
      </c>
      <c r="G8" t="s">
        <v>486</v>
      </c>
      <c r="H8" t="s">
        <v>455</v>
      </c>
      <c r="I8" t="s">
        <v>134</v>
      </c>
      <c r="J8" t="s">
        <v>134</v>
      </c>
      <c r="K8" t="s">
        <v>168</v>
      </c>
      <c r="L8">
        <v>5.0</v>
      </c>
      <c r="M8" t="s">
        <v>487</v>
      </c>
    </row>
    <row r="9">
      <c r="A9" s="2" t="s">
        <v>488</v>
      </c>
      <c r="B9" t="s">
        <v>489</v>
      </c>
      <c r="C9" t="s">
        <v>490</v>
      </c>
      <c r="D9" t="s">
        <v>296</v>
      </c>
      <c r="E9">
        <v>20.0</v>
      </c>
      <c r="F9" t="s">
        <v>117</v>
      </c>
      <c r="G9" t="s">
        <v>491</v>
      </c>
      <c r="H9" t="s">
        <v>492</v>
      </c>
      <c r="I9" t="s">
        <v>119</v>
      </c>
      <c r="J9" t="s">
        <v>119</v>
      </c>
      <c r="K9" t="s">
        <v>120</v>
      </c>
      <c r="L9">
        <v>5.0</v>
      </c>
    </row>
    <row r="10">
      <c r="A10" s="2" t="s">
        <v>493</v>
      </c>
      <c r="B10" t="s">
        <v>494</v>
      </c>
      <c r="C10" t="s">
        <v>495</v>
      </c>
      <c r="D10" t="s">
        <v>296</v>
      </c>
      <c r="E10">
        <v>33.0</v>
      </c>
      <c r="F10" t="s">
        <v>133</v>
      </c>
      <c r="G10" t="s">
        <v>496</v>
      </c>
      <c r="H10" t="s">
        <v>477</v>
      </c>
      <c r="I10" t="s">
        <v>134</v>
      </c>
      <c r="J10" t="s">
        <v>119</v>
      </c>
      <c r="K10" t="s">
        <v>168</v>
      </c>
      <c r="L10">
        <v>7.0</v>
      </c>
      <c r="N10" s="2" t="s">
        <v>497</v>
      </c>
    </row>
    <row r="11">
      <c r="A11" s="2" t="s">
        <v>498</v>
      </c>
      <c r="B11" t="s">
        <v>499</v>
      </c>
      <c r="C11" t="s">
        <v>500</v>
      </c>
      <c r="D11" t="s">
        <v>296</v>
      </c>
      <c r="E11" s="50">
        <v>27.0</v>
      </c>
      <c r="F11" t="s">
        <v>133</v>
      </c>
      <c r="G11" t="s">
        <v>501</v>
      </c>
      <c r="H11" t="s">
        <v>455</v>
      </c>
      <c r="I11" t="s">
        <v>119</v>
      </c>
      <c r="J11" t="s">
        <v>134</v>
      </c>
      <c r="K11" t="s">
        <v>158</v>
      </c>
      <c r="L11">
        <v>7.0</v>
      </c>
      <c r="N11" s="2" t="s">
        <v>502</v>
      </c>
    </row>
    <row r="12">
      <c r="A12" s="2" t="s">
        <v>503</v>
      </c>
      <c r="B12" t="s">
        <v>504</v>
      </c>
      <c r="C12" t="s">
        <v>505</v>
      </c>
      <c r="D12" t="s">
        <v>296</v>
      </c>
      <c r="E12">
        <v>27.0</v>
      </c>
      <c r="F12" t="s">
        <v>133</v>
      </c>
      <c r="G12" t="s">
        <v>506</v>
      </c>
      <c r="H12" t="s">
        <v>473</v>
      </c>
      <c r="I12" t="s">
        <v>119</v>
      </c>
      <c r="J12" t="s">
        <v>134</v>
      </c>
      <c r="K12" t="s">
        <v>158</v>
      </c>
      <c r="L12">
        <v>10.0</v>
      </c>
    </row>
    <row r="13">
      <c r="A13" s="34" t="s">
        <v>507</v>
      </c>
      <c r="B13" t="s">
        <v>508</v>
      </c>
      <c r="C13" t="s">
        <v>509</v>
      </c>
      <c r="D13" t="s">
        <v>296</v>
      </c>
      <c r="E13">
        <v>26.0</v>
      </c>
      <c r="F13" t="s">
        <v>117</v>
      </c>
      <c r="G13" t="s">
        <v>510</v>
      </c>
      <c r="H13" t="s">
        <v>477</v>
      </c>
      <c r="I13" t="s">
        <v>119</v>
      </c>
      <c r="J13" t="s">
        <v>119</v>
      </c>
      <c r="K13" t="s">
        <v>158</v>
      </c>
      <c r="L13">
        <v>7.0</v>
      </c>
      <c r="N13" s="2" t="s">
        <v>511</v>
      </c>
    </row>
    <row r="14">
      <c r="A14" s="2" t="s">
        <v>512</v>
      </c>
      <c r="B14" t="s">
        <v>513</v>
      </c>
      <c r="C14" t="s">
        <v>514</v>
      </c>
      <c r="D14" t="s">
        <v>296</v>
      </c>
      <c r="E14">
        <v>20.0</v>
      </c>
      <c r="F14" t="s">
        <v>117</v>
      </c>
      <c r="G14" t="s">
        <v>515</v>
      </c>
      <c r="H14" t="s">
        <v>473</v>
      </c>
      <c r="I14" t="s">
        <v>119</v>
      </c>
      <c r="J14" t="s">
        <v>134</v>
      </c>
      <c r="K14" t="s">
        <v>168</v>
      </c>
      <c r="L14">
        <v>6.0</v>
      </c>
      <c r="M14" t="s">
        <v>516</v>
      </c>
    </row>
    <row r="15">
      <c r="A15" s="2" t="s">
        <v>517</v>
      </c>
      <c r="B15" s="2" t="s">
        <v>518</v>
      </c>
      <c r="C15" s="2" t="s">
        <v>519</v>
      </c>
      <c r="D15" s="2" t="s">
        <v>286</v>
      </c>
      <c r="E15" s="2">
        <v>25.0</v>
      </c>
      <c r="F15" s="2" t="s">
        <v>133</v>
      </c>
      <c r="G15" s="2" t="s">
        <v>520</v>
      </c>
      <c r="H15" s="2" t="s">
        <v>461</v>
      </c>
      <c r="I15" s="2" t="s">
        <v>119</v>
      </c>
      <c r="J15" s="2" t="s">
        <v>134</v>
      </c>
      <c r="K15" s="2" t="s">
        <v>158</v>
      </c>
      <c r="L15" s="2">
        <v>9.0</v>
      </c>
      <c r="N15" s="2"/>
    </row>
    <row r="16">
      <c r="A16" s="2" t="s">
        <v>521</v>
      </c>
      <c r="B16" t="s">
        <v>522</v>
      </c>
      <c r="C16" t="s">
        <v>522</v>
      </c>
      <c r="D16" t="s">
        <v>296</v>
      </c>
      <c r="E16">
        <v>23.0</v>
      </c>
      <c r="F16" t="s">
        <v>133</v>
      </c>
      <c r="G16" t="s">
        <v>523</v>
      </c>
      <c r="H16" t="s">
        <v>473</v>
      </c>
      <c r="I16" t="s">
        <v>119</v>
      </c>
      <c r="J16" t="s">
        <v>119</v>
      </c>
      <c r="K16" t="s">
        <v>120</v>
      </c>
      <c r="L16">
        <v>8.0</v>
      </c>
    </row>
    <row r="17">
      <c r="A17" s="2" t="s">
        <v>524</v>
      </c>
      <c r="B17" t="s">
        <v>525</v>
      </c>
      <c r="C17" t="s">
        <v>526</v>
      </c>
      <c r="D17" t="s">
        <v>296</v>
      </c>
      <c r="E17">
        <v>31.0</v>
      </c>
      <c r="F17" t="s">
        <v>117</v>
      </c>
      <c r="G17" t="s">
        <v>527</v>
      </c>
      <c r="H17" t="s">
        <v>461</v>
      </c>
      <c r="I17" t="s">
        <v>134</v>
      </c>
      <c r="J17" t="s">
        <v>119</v>
      </c>
      <c r="K17" t="s">
        <v>128</v>
      </c>
      <c r="L17">
        <v>5.0</v>
      </c>
    </row>
    <row r="18">
      <c r="A18" s="34" t="s">
        <v>528</v>
      </c>
      <c r="B18" t="s">
        <v>529</v>
      </c>
      <c r="C18" t="s">
        <v>530</v>
      </c>
      <c r="D18" t="s">
        <v>286</v>
      </c>
      <c r="E18">
        <v>41.0</v>
      </c>
      <c r="F18" t="s">
        <v>368</v>
      </c>
      <c r="G18" t="s">
        <v>476</v>
      </c>
      <c r="H18" t="s">
        <v>531</v>
      </c>
      <c r="I18" t="s">
        <v>127</v>
      </c>
      <c r="J18" t="s">
        <v>134</v>
      </c>
      <c r="K18" t="s">
        <v>128</v>
      </c>
      <c r="L18">
        <v>10.0</v>
      </c>
    </row>
    <row r="19">
      <c r="A19" s="34" t="s">
        <v>532</v>
      </c>
      <c r="B19" t="s">
        <v>533</v>
      </c>
      <c r="C19" t="s">
        <v>534</v>
      </c>
      <c r="D19" t="s">
        <v>296</v>
      </c>
      <c r="E19">
        <v>30.0</v>
      </c>
      <c r="F19" t="s">
        <v>117</v>
      </c>
      <c r="G19" t="s">
        <v>535</v>
      </c>
      <c r="H19" t="s">
        <v>477</v>
      </c>
      <c r="I19" t="s">
        <v>134</v>
      </c>
      <c r="J19" t="s">
        <v>119</v>
      </c>
      <c r="K19" t="s">
        <v>158</v>
      </c>
      <c r="L19">
        <v>10.0</v>
      </c>
      <c r="M19" t="s">
        <v>536</v>
      </c>
      <c r="N19" s="2" t="s">
        <v>537</v>
      </c>
    </row>
    <row r="20">
      <c r="A20" s="2" t="s">
        <v>538</v>
      </c>
      <c r="B20" t="s">
        <v>539</v>
      </c>
      <c r="C20" t="s">
        <v>540</v>
      </c>
      <c r="D20" t="s">
        <v>286</v>
      </c>
      <c r="E20">
        <v>25.0</v>
      </c>
      <c r="F20" t="s">
        <v>117</v>
      </c>
      <c r="G20" t="s">
        <v>541</v>
      </c>
      <c r="H20" t="s">
        <v>477</v>
      </c>
      <c r="I20" t="s">
        <v>134</v>
      </c>
      <c r="J20" t="s">
        <v>134</v>
      </c>
      <c r="K20" t="s">
        <v>120</v>
      </c>
      <c r="L20">
        <v>10.0</v>
      </c>
    </row>
    <row r="21">
      <c r="A21" s="2" t="s">
        <v>542</v>
      </c>
      <c r="B21" t="s">
        <v>543</v>
      </c>
      <c r="C21" t="s">
        <v>544</v>
      </c>
      <c r="D21" t="s">
        <v>286</v>
      </c>
      <c r="E21">
        <v>27.0</v>
      </c>
      <c r="F21" t="s">
        <v>117</v>
      </c>
      <c r="G21" t="s">
        <v>545</v>
      </c>
      <c r="H21" t="s">
        <v>455</v>
      </c>
      <c r="I21" t="s">
        <v>134</v>
      </c>
      <c r="J21" t="s">
        <v>134</v>
      </c>
      <c r="K21" t="s">
        <v>158</v>
      </c>
      <c r="L21">
        <v>10.0</v>
      </c>
      <c r="M21" t="s">
        <v>546</v>
      </c>
    </row>
    <row r="22">
      <c r="A22" s="2" t="s">
        <v>547</v>
      </c>
      <c r="B22" s="2" t="s">
        <v>548</v>
      </c>
      <c r="C22" s="2" t="s">
        <v>549</v>
      </c>
      <c r="D22" s="2" t="s">
        <v>296</v>
      </c>
      <c r="E22" s="2">
        <v>25.0</v>
      </c>
      <c r="F22" s="2" t="s">
        <v>133</v>
      </c>
      <c r="G22" s="2" t="s">
        <v>550</v>
      </c>
      <c r="H22" s="2" t="s">
        <v>473</v>
      </c>
      <c r="I22" s="2" t="s">
        <v>119</v>
      </c>
      <c r="J22" s="2" t="s">
        <v>119</v>
      </c>
      <c r="K22" s="2" t="s">
        <v>158</v>
      </c>
      <c r="L22" s="2">
        <v>9.0</v>
      </c>
      <c r="N22" s="2"/>
    </row>
    <row r="23">
      <c r="A23" s="2" t="s">
        <v>21</v>
      </c>
      <c r="B23" t="s">
        <v>19</v>
      </c>
      <c r="C23" t="s">
        <v>19</v>
      </c>
      <c r="D23" t="s">
        <v>296</v>
      </c>
      <c r="E23">
        <v>30.0</v>
      </c>
      <c r="F23" t="s">
        <v>133</v>
      </c>
      <c r="G23" t="s">
        <v>551</v>
      </c>
      <c r="H23" t="s">
        <v>477</v>
      </c>
      <c r="I23" t="s">
        <v>134</v>
      </c>
      <c r="J23" t="s">
        <v>134</v>
      </c>
      <c r="K23" t="s">
        <v>120</v>
      </c>
      <c r="L23">
        <v>7.0</v>
      </c>
      <c r="M23" t="s">
        <v>552</v>
      </c>
      <c r="N23" s="2" t="s">
        <v>553</v>
      </c>
    </row>
    <row r="26">
      <c r="A26" s="6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4.14"/>
    <col customWidth="1" min="3" max="3" width="19.29"/>
    <col customWidth="1" min="4" max="4" width="13.71"/>
    <col customWidth="1" min="5" max="6" width="8.71"/>
    <col customWidth="1" min="7" max="7" width="14.29"/>
  </cols>
  <sheetData>
    <row r="1">
      <c r="A1" s="4" t="s">
        <v>1</v>
      </c>
      <c r="B1" s="4"/>
      <c r="C1" s="4"/>
      <c r="D1" s="4" t="s">
        <v>561</v>
      </c>
      <c r="E1" s="4" t="s">
        <v>562</v>
      </c>
      <c r="F1" s="4" t="s">
        <v>563</v>
      </c>
      <c r="G1" s="4" t="s">
        <v>564</v>
      </c>
      <c r="H1" s="4" t="s">
        <v>565</v>
      </c>
      <c r="I1" s="4" t="s">
        <v>566</v>
      </c>
      <c r="J1" s="4" t="s">
        <v>567</v>
      </c>
      <c r="K1" s="2" t="s">
        <v>568</v>
      </c>
      <c r="M1" s="2" t="s">
        <v>569</v>
      </c>
      <c r="N1" s="2" t="s">
        <v>570</v>
      </c>
      <c r="O1" s="2" t="s">
        <v>571</v>
      </c>
      <c r="P1" s="2" t="s">
        <v>572</v>
      </c>
      <c r="Q1" s="2" t="s">
        <v>573</v>
      </c>
      <c r="R1" s="2" t="s">
        <v>574</v>
      </c>
      <c r="S1" s="2" t="s">
        <v>575</v>
      </c>
    </row>
    <row r="2">
      <c r="A2" s="4" t="s">
        <v>576</v>
      </c>
      <c r="B2" s="4" t="s">
        <v>207</v>
      </c>
      <c r="C2" s="4" t="s">
        <v>577</v>
      </c>
      <c r="D2" s="4" t="s">
        <v>578</v>
      </c>
      <c r="E2" s="4" t="s">
        <v>579</v>
      </c>
      <c r="F2" s="4" t="s">
        <v>580</v>
      </c>
      <c r="G2" s="4" t="s">
        <v>579</v>
      </c>
      <c r="H2" s="4">
        <v>43587.0</v>
      </c>
      <c r="I2" s="4" t="s">
        <v>581</v>
      </c>
      <c r="J2" s="4"/>
      <c r="K2" s="2" t="s">
        <v>582</v>
      </c>
      <c r="L2" s="2">
        <v>6.0</v>
      </c>
      <c r="M2" s="2" t="s">
        <v>583</v>
      </c>
      <c r="N2" s="73">
        <v>10122.0</v>
      </c>
      <c r="O2" s="2" t="s">
        <v>584</v>
      </c>
      <c r="P2" s="2" t="s">
        <v>585</v>
      </c>
      <c r="Q2" s="2" t="s">
        <v>586</v>
      </c>
      <c r="R2" s="2">
        <v>1.1790309399E10</v>
      </c>
      <c r="S2" s="2" t="s">
        <v>587</v>
      </c>
    </row>
    <row r="3">
      <c r="A3" s="4" t="s">
        <v>576</v>
      </c>
      <c r="B3" s="4" t="s">
        <v>210</v>
      </c>
      <c r="C3" s="4" t="s">
        <v>588</v>
      </c>
      <c r="D3" s="4" t="s">
        <v>578</v>
      </c>
      <c r="E3" s="4" t="s">
        <v>579</v>
      </c>
      <c r="F3" s="4" t="s">
        <v>579</v>
      </c>
      <c r="G3" s="4" t="s">
        <v>580</v>
      </c>
      <c r="H3" s="4">
        <v>43585.0</v>
      </c>
      <c r="J3" s="4"/>
      <c r="K3" s="2" t="s">
        <v>20</v>
      </c>
      <c r="L3" s="2">
        <v>13.0</v>
      </c>
      <c r="M3" s="2" t="s">
        <v>583</v>
      </c>
      <c r="N3" s="73">
        <v>10122.0</v>
      </c>
      <c r="O3" s="2" t="s">
        <v>584</v>
      </c>
      <c r="P3" s="2" t="s">
        <v>585</v>
      </c>
      <c r="Q3" s="2" t="s">
        <v>233</v>
      </c>
      <c r="R3" s="2">
        <v>1.1489409949E10</v>
      </c>
      <c r="S3" s="2" t="s">
        <v>589</v>
      </c>
    </row>
    <row r="4">
      <c r="A4" s="4" t="s">
        <v>576</v>
      </c>
      <c r="B4" s="4" t="s">
        <v>245</v>
      </c>
      <c r="C4" s="4" t="s">
        <v>590</v>
      </c>
      <c r="D4" s="4" t="s">
        <v>578</v>
      </c>
      <c r="E4" s="4" t="s">
        <v>579</v>
      </c>
      <c r="F4" s="4" t="s">
        <v>579</v>
      </c>
      <c r="G4" s="4" t="s">
        <v>591</v>
      </c>
      <c r="H4" s="4">
        <v>43585.0</v>
      </c>
      <c r="I4" s="4" t="s">
        <v>591</v>
      </c>
      <c r="J4" s="4"/>
      <c r="K4" s="2" t="s">
        <v>47</v>
      </c>
      <c r="L4" s="2">
        <v>14.0</v>
      </c>
      <c r="M4" s="2" t="s">
        <v>583</v>
      </c>
      <c r="N4" s="73">
        <v>10122.0</v>
      </c>
      <c r="O4" s="2" t="s">
        <v>584</v>
      </c>
      <c r="P4" s="2" t="s">
        <v>592</v>
      </c>
      <c r="Q4" s="2" t="s">
        <v>593</v>
      </c>
      <c r="R4" s="73">
        <v>1.1928968814E10</v>
      </c>
      <c r="S4" s="2" t="s">
        <v>594</v>
      </c>
    </row>
    <row r="5">
      <c r="A5" s="4" t="s">
        <v>576</v>
      </c>
      <c r="B5" s="4" t="s">
        <v>445</v>
      </c>
      <c r="C5" s="4" t="s">
        <v>595</v>
      </c>
      <c r="D5" s="4" t="s">
        <v>578</v>
      </c>
      <c r="E5" s="4" t="s">
        <v>579</v>
      </c>
      <c r="F5" s="4" t="s">
        <v>579</v>
      </c>
      <c r="G5" s="4" t="s">
        <v>579</v>
      </c>
      <c r="H5" s="4">
        <v>43584.0</v>
      </c>
      <c r="I5" s="4"/>
      <c r="J5" s="4"/>
      <c r="K5" s="2" t="s">
        <v>596</v>
      </c>
      <c r="L5" s="2">
        <v>14.0</v>
      </c>
      <c r="N5" s="2">
        <v>2216.0</v>
      </c>
      <c r="O5" s="2" t="s">
        <v>578</v>
      </c>
      <c r="P5" s="2" t="s">
        <v>592</v>
      </c>
      <c r="Q5" s="2" t="s">
        <v>597</v>
      </c>
      <c r="R5" s="2">
        <v>8.722373199E9</v>
      </c>
      <c r="S5" s="2" t="s">
        <v>598</v>
      </c>
    </row>
    <row r="6">
      <c r="A6" s="4" t="s">
        <v>576</v>
      </c>
      <c r="B6" s="4" t="s">
        <v>39</v>
      </c>
      <c r="C6" s="4" t="s">
        <v>599</v>
      </c>
      <c r="D6" s="4" t="s">
        <v>578</v>
      </c>
      <c r="E6" s="4" t="s">
        <v>580</v>
      </c>
      <c r="F6" s="4" t="s">
        <v>591</v>
      </c>
      <c r="G6" s="4" t="s">
        <v>579</v>
      </c>
      <c r="H6" s="4">
        <v>43584.0</v>
      </c>
      <c r="I6" s="4" t="s">
        <v>579</v>
      </c>
      <c r="J6" s="4" t="s">
        <v>579</v>
      </c>
      <c r="K6" s="2" t="s">
        <v>600</v>
      </c>
      <c r="L6" s="2">
        <v>15.0</v>
      </c>
      <c r="M6" s="2" t="s">
        <v>601</v>
      </c>
      <c r="N6" s="73">
        <v>10705.0</v>
      </c>
      <c r="O6" s="2" t="s">
        <v>578</v>
      </c>
      <c r="P6" s="2" t="s">
        <v>592</v>
      </c>
      <c r="Q6" s="2" t="s">
        <v>602</v>
      </c>
      <c r="S6" s="2" t="s">
        <v>603</v>
      </c>
    </row>
    <row r="7">
      <c r="A7" s="4" t="s">
        <v>576</v>
      </c>
      <c r="B7" s="4" t="s">
        <v>57</v>
      </c>
      <c r="C7" s="4" t="s">
        <v>604</v>
      </c>
      <c r="D7" s="4" t="s">
        <v>578</v>
      </c>
      <c r="E7" s="4" t="s">
        <v>580</v>
      </c>
      <c r="F7" s="4" t="s">
        <v>579</v>
      </c>
      <c r="G7" s="4" t="s">
        <v>579</v>
      </c>
      <c r="H7" s="4">
        <v>43584.0</v>
      </c>
      <c r="I7" s="4" t="s">
        <v>591</v>
      </c>
      <c r="J7" s="4" t="s">
        <v>579</v>
      </c>
      <c r="K7" s="2" t="s">
        <v>605</v>
      </c>
      <c r="L7" s="2">
        <v>6.0</v>
      </c>
    </row>
    <row r="8">
      <c r="A8" s="4" t="s">
        <v>576</v>
      </c>
      <c r="B8" s="4" t="s">
        <v>188</v>
      </c>
      <c r="C8" s="4" t="s">
        <v>606</v>
      </c>
      <c r="D8" s="4" t="s">
        <v>578</v>
      </c>
      <c r="E8" s="4" t="s">
        <v>580</v>
      </c>
      <c r="F8" s="4" t="s">
        <v>579</v>
      </c>
      <c r="G8" s="4" t="s">
        <v>579</v>
      </c>
      <c r="H8" s="4">
        <v>43583.0</v>
      </c>
      <c r="I8" s="4" t="s">
        <v>581</v>
      </c>
      <c r="J8" s="4"/>
      <c r="K8" s="2" t="s">
        <v>607</v>
      </c>
      <c r="L8" s="2">
        <v>9.0</v>
      </c>
    </row>
    <row r="9">
      <c r="A9" s="4" t="s">
        <v>576</v>
      </c>
      <c r="B9" s="4" t="s">
        <v>429</v>
      </c>
      <c r="C9" s="4" t="s">
        <v>608</v>
      </c>
      <c r="D9" s="4" t="s">
        <v>578</v>
      </c>
      <c r="E9" s="4"/>
      <c r="F9" s="4" t="s">
        <v>580</v>
      </c>
      <c r="G9" s="4" t="s">
        <v>579</v>
      </c>
      <c r="H9" s="4">
        <v>43582.0</v>
      </c>
      <c r="I9" s="4"/>
      <c r="J9" s="4"/>
      <c r="K9" s="2" t="s">
        <v>609</v>
      </c>
      <c r="L9" s="2">
        <v>6.0</v>
      </c>
      <c r="O9" s="74" t="s">
        <v>610</v>
      </c>
      <c r="P9" s="74" t="s">
        <v>611</v>
      </c>
      <c r="S9" s="2" t="s">
        <v>612</v>
      </c>
    </row>
    <row r="10">
      <c r="A10" s="4" t="s">
        <v>576</v>
      </c>
      <c r="B10" s="4" t="s">
        <v>190</v>
      </c>
      <c r="C10" s="4" t="s">
        <v>614</v>
      </c>
      <c r="D10" s="4" t="s">
        <v>578</v>
      </c>
      <c r="E10" s="4" t="s">
        <v>580</v>
      </c>
      <c r="F10" s="4" t="s">
        <v>579</v>
      </c>
      <c r="G10" s="4" t="s">
        <v>579</v>
      </c>
      <c r="H10" s="4">
        <v>43581.0</v>
      </c>
      <c r="I10" s="4" t="s">
        <v>581</v>
      </c>
      <c r="J10" s="4" t="s">
        <v>579</v>
      </c>
      <c r="K10" s="2" t="s">
        <v>616</v>
      </c>
      <c r="L10" s="2">
        <v>7.0</v>
      </c>
      <c r="O10" s="74" t="s">
        <v>610</v>
      </c>
      <c r="P10" s="74" t="s">
        <v>592</v>
      </c>
      <c r="S10" s="2" t="s">
        <v>617</v>
      </c>
    </row>
    <row r="11">
      <c r="A11" s="4" t="s">
        <v>576</v>
      </c>
      <c r="B11" s="4" t="s">
        <v>29</v>
      </c>
      <c r="C11" s="4" t="s">
        <v>618</v>
      </c>
      <c r="D11" s="4" t="s">
        <v>578</v>
      </c>
      <c r="E11" s="4" t="s">
        <v>591</v>
      </c>
      <c r="F11" s="4" t="s">
        <v>579</v>
      </c>
      <c r="G11" s="4" t="s">
        <v>581</v>
      </c>
      <c r="H11" s="4">
        <v>43580.0</v>
      </c>
      <c r="J11" s="4"/>
      <c r="K11" s="2" t="s">
        <v>619</v>
      </c>
      <c r="L11" s="2">
        <v>6.0</v>
      </c>
      <c r="O11" s="74" t="s">
        <v>610</v>
      </c>
      <c r="P11" s="74" t="s">
        <v>578</v>
      </c>
      <c r="S11" s="2" t="s">
        <v>620</v>
      </c>
    </row>
    <row r="12">
      <c r="A12" s="4" t="s">
        <v>576</v>
      </c>
      <c r="B12" s="4" t="s">
        <v>284</v>
      </c>
      <c r="C12" s="4" t="s">
        <v>621</v>
      </c>
      <c r="D12" s="4" t="s">
        <v>578</v>
      </c>
      <c r="E12" s="4" t="s">
        <v>622</v>
      </c>
      <c r="F12" s="4" t="s">
        <v>623</v>
      </c>
      <c r="G12" s="4" t="s">
        <v>623</v>
      </c>
      <c r="H12" s="4">
        <v>43579.0</v>
      </c>
      <c r="I12" s="4" t="s">
        <v>623</v>
      </c>
      <c r="J12" s="4" t="s">
        <v>624</v>
      </c>
      <c r="K12" s="2" t="s">
        <v>625</v>
      </c>
      <c r="L12" s="2">
        <v>6.0</v>
      </c>
      <c r="O12" s="74" t="s">
        <v>610</v>
      </c>
      <c r="P12" s="74" t="s">
        <v>585</v>
      </c>
      <c r="S12" s="2" t="s">
        <v>626</v>
      </c>
    </row>
    <row r="13">
      <c r="A13" s="4" t="s">
        <v>576</v>
      </c>
      <c r="B13" s="4" t="s">
        <v>38</v>
      </c>
      <c r="C13" s="4" t="s">
        <v>627</v>
      </c>
      <c r="D13" s="4" t="s">
        <v>578</v>
      </c>
      <c r="E13" s="4"/>
      <c r="F13" s="4" t="s">
        <v>591</v>
      </c>
      <c r="G13" s="4" t="s">
        <v>579</v>
      </c>
      <c r="H13" s="4">
        <v>43578.0</v>
      </c>
      <c r="J13" s="4"/>
      <c r="K13" s="2" t="s">
        <v>628</v>
      </c>
      <c r="L13">
        <f>SUM(L2:L12)</f>
        <v>102</v>
      </c>
    </row>
    <row r="14">
      <c r="A14" s="4" t="s">
        <v>576</v>
      </c>
      <c r="B14" s="4" t="s">
        <v>371</v>
      </c>
      <c r="C14" s="4" t="s">
        <v>629</v>
      </c>
      <c r="D14" s="4" t="s">
        <v>578</v>
      </c>
      <c r="E14" s="4"/>
      <c r="F14" s="4" t="s">
        <v>579</v>
      </c>
      <c r="G14" s="4" t="s">
        <v>591</v>
      </c>
      <c r="H14" s="4">
        <v>43577.0</v>
      </c>
      <c r="I14" s="4" t="s">
        <v>579</v>
      </c>
      <c r="J14" s="4" t="s">
        <v>622</v>
      </c>
      <c r="P14" s="75" t="s">
        <v>630</v>
      </c>
      <c r="S14" s="69" t="s">
        <v>631</v>
      </c>
    </row>
    <row r="15">
      <c r="A15" s="4" t="s">
        <v>576</v>
      </c>
      <c r="B15" s="4" t="s">
        <v>230</v>
      </c>
      <c r="C15" s="4" t="s">
        <v>632</v>
      </c>
      <c r="D15" s="4" t="s">
        <v>578</v>
      </c>
      <c r="E15" s="4" t="s">
        <v>579</v>
      </c>
      <c r="F15" s="4" t="s">
        <v>591</v>
      </c>
      <c r="G15" s="4" t="s">
        <v>579</v>
      </c>
      <c r="H15" s="4">
        <v>43577.0</v>
      </c>
      <c r="I15" s="4" t="s">
        <v>579</v>
      </c>
      <c r="J15" s="4"/>
      <c r="P15" s="75" t="s">
        <v>633</v>
      </c>
      <c r="S15" s="69" t="s">
        <v>634</v>
      </c>
    </row>
    <row r="16">
      <c r="A16" s="4" t="s">
        <v>576</v>
      </c>
      <c r="B16" s="4" t="s">
        <v>247</v>
      </c>
      <c r="C16" s="4" t="s">
        <v>635</v>
      </c>
      <c r="D16" s="4" t="s">
        <v>578</v>
      </c>
      <c r="E16" s="4" t="s">
        <v>579</v>
      </c>
      <c r="F16" s="4" t="s">
        <v>579</v>
      </c>
      <c r="G16" s="4" t="s">
        <v>591</v>
      </c>
      <c r="H16" s="4">
        <v>43577.0</v>
      </c>
      <c r="I16" s="4" t="s">
        <v>591</v>
      </c>
      <c r="J16" s="4" t="s">
        <v>581</v>
      </c>
      <c r="L16">
        <f>SUM(L2:L6)</f>
        <v>62</v>
      </c>
      <c r="P16" s="75" t="s">
        <v>636</v>
      </c>
      <c r="S16" s="69" t="s">
        <v>637</v>
      </c>
    </row>
    <row r="17">
      <c r="A17" s="4" t="s">
        <v>576</v>
      </c>
      <c r="B17" s="4" t="s">
        <v>43</v>
      </c>
      <c r="C17" s="4" t="s">
        <v>638</v>
      </c>
      <c r="D17" s="4" t="s">
        <v>578</v>
      </c>
      <c r="E17" s="4"/>
      <c r="F17" s="4" t="s">
        <v>591</v>
      </c>
      <c r="G17" s="4" t="s">
        <v>579</v>
      </c>
      <c r="H17" s="4">
        <v>43575.0</v>
      </c>
      <c r="I17" s="4" t="s">
        <v>581</v>
      </c>
      <c r="J17" s="4"/>
      <c r="P17" s="75" t="s">
        <v>639</v>
      </c>
      <c r="S17" s="76" t="s">
        <v>640</v>
      </c>
    </row>
    <row r="18">
      <c r="A18" s="4" t="s">
        <v>576</v>
      </c>
      <c r="B18" s="4" t="s">
        <v>422</v>
      </c>
      <c r="C18" s="4" t="s">
        <v>643</v>
      </c>
      <c r="D18" s="4" t="s">
        <v>578</v>
      </c>
      <c r="E18" s="4" t="s">
        <v>579</v>
      </c>
      <c r="F18" s="4" t="s">
        <v>622</v>
      </c>
      <c r="G18" s="4" t="s">
        <v>579</v>
      </c>
      <c r="H18" s="4">
        <v>43574.0</v>
      </c>
      <c r="I18" s="4"/>
      <c r="J18" s="4"/>
    </row>
    <row r="19">
      <c r="A19" s="4" t="s">
        <v>576</v>
      </c>
      <c r="B19" s="4" t="s">
        <v>427</v>
      </c>
      <c r="C19" s="4" t="s">
        <v>644</v>
      </c>
      <c r="D19" s="4" t="s">
        <v>578</v>
      </c>
      <c r="E19" s="4"/>
      <c r="F19" s="4" t="s">
        <v>622</v>
      </c>
      <c r="G19" s="4"/>
      <c r="H19" s="4">
        <v>43573.0</v>
      </c>
      <c r="I19" s="4"/>
      <c r="J19" s="4"/>
    </row>
    <row r="20">
      <c r="A20" s="4" t="s">
        <v>576</v>
      </c>
      <c r="B20" s="4" t="s">
        <v>345</v>
      </c>
      <c r="C20" s="4" t="s">
        <v>645</v>
      </c>
      <c r="D20" s="4" t="s">
        <v>610</v>
      </c>
      <c r="E20" s="4" t="s">
        <v>580</v>
      </c>
      <c r="F20" s="4" t="s">
        <v>579</v>
      </c>
      <c r="G20" s="4" t="s">
        <v>579</v>
      </c>
      <c r="H20" s="4">
        <v>43573.0</v>
      </c>
      <c r="I20" s="4" t="s">
        <v>591</v>
      </c>
      <c r="J20" s="4" t="s">
        <v>579</v>
      </c>
    </row>
    <row r="21">
      <c r="A21" s="4" t="s">
        <v>576</v>
      </c>
      <c r="B21" s="4" t="s">
        <v>294</v>
      </c>
      <c r="C21" s="4" t="s">
        <v>648</v>
      </c>
      <c r="D21" s="4" t="s">
        <v>578</v>
      </c>
      <c r="E21" s="4" t="s">
        <v>579</v>
      </c>
      <c r="F21" s="4" t="s">
        <v>622</v>
      </c>
      <c r="G21" s="4" t="s">
        <v>622</v>
      </c>
      <c r="H21" s="4">
        <v>43572.0</v>
      </c>
      <c r="I21" s="4" t="s">
        <v>622</v>
      </c>
      <c r="J21" s="4" t="s">
        <v>622</v>
      </c>
    </row>
    <row r="22">
      <c r="A22" s="4" t="s">
        <v>576</v>
      </c>
      <c r="B22" s="4" t="s">
        <v>53</v>
      </c>
      <c r="C22" s="4" t="s">
        <v>653</v>
      </c>
      <c r="D22" s="4" t="s">
        <v>578</v>
      </c>
      <c r="E22" s="4"/>
      <c r="F22" s="4" t="s">
        <v>591</v>
      </c>
      <c r="G22" s="4" t="s">
        <v>622</v>
      </c>
      <c r="H22" s="4">
        <v>43572.0</v>
      </c>
      <c r="I22" s="4" t="s">
        <v>591</v>
      </c>
      <c r="J22" s="4"/>
    </row>
    <row r="23">
      <c r="A23" s="4" t="s">
        <v>576</v>
      </c>
      <c r="B23" s="4" t="s">
        <v>433</v>
      </c>
      <c r="C23" s="4" t="s">
        <v>658</v>
      </c>
      <c r="D23" s="4" t="s">
        <v>578</v>
      </c>
      <c r="E23" s="4" t="s">
        <v>579</v>
      </c>
      <c r="F23" s="4" t="s">
        <v>591</v>
      </c>
      <c r="G23" s="4"/>
      <c r="H23" s="4">
        <v>43571.0</v>
      </c>
      <c r="I23" s="4"/>
      <c r="J23" s="4"/>
    </row>
    <row r="24">
      <c r="A24" s="4" t="s">
        <v>576</v>
      </c>
      <c r="B24" s="4" t="s">
        <v>436</v>
      </c>
      <c r="C24" s="4" t="s">
        <v>663</v>
      </c>
      <c r="D24" s="4" t="s">
        <v>578</v>
      </c>
      <c r="E24" s="4"/>
      <c r="F24" s="4" t="s">
        <v>579</v>
      </c>
      <c r="G24" s="4"/>
      <c r="H24" s="4">
        <v>43570.0</v>
      </c>
      <c r="I24" s="4"/>
      <c r="J24" s="4"/>
    </row>
    <row r="25">
      <c r="A25" s="4" t="s">
        <v>576</v>
      </c>
      <c r="B25" s="4" t="s">
        <v>195</v>
      </c>
      <c r="C25" s="4" t="s">
        <v>667</v>
      </c>
      <c r="D25" s="4" t="s">
        <v>610</v>
      </c>
      <c r="E25" s="4" t="s">
        <v>579</v>
      </c>
      <c r="F25" s="4" t="s">
        <v>579</v>
      </c>
      <c r="G25" s="4" t="s">
        <v>580</v>
      </c>
      <c r="H25" s="4">
        <v>43569.0</v>
      </c>
      <c r="I25" s="4" t="s">
        <v>579</v>
      </c>
      <c r="J25" s="4" t="s">
        <v>579</v>
      </c>
    </row>
    <row r="26">
      <c r="A26" s="4" t="s">
        <v>576</v>
      </c>
      <c r="B26" s="4" t="s">
        <v>46</v>
      </c>
      <c r="C26" s="4" t="s">
        <v>673</v>
      </c>
      <c r="D26" s="4" t="s">
        <v>578</v>
      </c>
      <c r="E26" s="4"/>
      <c r="F26" s="4" t="s">
        <v>579</v>
      </c>
      <c r="G26" s="4" t="s">
        <v>579</v>
      </c>
      <c r="H26" s="4">
        <v>43569.0</v>
      </c>
      <c r="I26" s="4" t="s">
        <v>591</v>
      </c>
      <c r="J26" s="4" t="s">
        <v>591</v>
      </c>
    </row>
    <row r="27">
      <c r="A27" s="4" t="s">
        <v>576</v>
      </c>
      <c r="B27" s="4" t="s">
        <v>58</v>
      </c>
      <c r="C27" s="4" t="s">
        <v>678</v>
      </c>
      <c r="D27" s="4" t="s">
        <v>578</v>
      </c>
      <c r="E27" s="4" t="s">
        <v>580</v>
      </c>
      <c r="F27" s="4" t="s">
        <v>579</v>
      </c>
      <c r="G27" s="4" t="s">
        <v>579</v>
      </c>
      <c r="H27" s="4">
        <v>43567.0</v>
      </c>
      <c r="I27" s="4" t="s">
        <v>591</v>
      </c>
      <c r="J27" s="4" t="s">
        <v>579</v>
      </c>
    </row>
    <row r="28">
      <c r="A28" s="4" t="s">
        <v>576</v>
      </c>
      <c r="B28" s="4" t="s">
        <v>56</v>
      </c>
      <c r="C28" s="4" t="s">
        <v>682</v>
      </c>
      <c r="D28" s="4" t="s">
        <v>578</v>
      </c>
      <c r="E28" s="4" t="s">
        <v>579</v>
      </c>
      <c r="F28" s="4" t="s">
        <v>591</v>
      </c>
      <c r="G28" s="4" t="s">
        <v>579</v>
      </c>
      <c r="H28" s="4">
        <v>43566.0</v>
      </c>
      <c r="I28" s="4" t="s">
        <v>591</v>
      </c>
      <c r="J28" s="4" t="s">
        <v>581</v>
      </c>
    </row>
    <row r="29">
      <c r="A29" s="4" t="s">
        <v>576</v>
      </c>
      <c r="B29" s="4" t="s">
        <v>320</v>
      </c>
      <c r="C29" s="4" t="s">
        <v>685</v>
      </c>
      <c r="D29" s="4" t="s">
        <v>578</v>
      </c>
      <c r="E29" s="4"/>
      <c r="F29" s="4" t="s">
        <v>623</v>
      </c>
      <c r="G29" s="4"/>
      <c r="H29" s="4">
        <v>43564.0</v>
      </c>
      <c r="I29" s="4"/>
      <c r="J29" s="4"/>
    </row>
    <row r="30">
      <c r="A30" s="4" t="s">
        <v>576</v>
      </c>
      <c r="B30" s="4" t="s">
        <v>350</v>
      </c>
      <c r="C30" s="4" t="s">
        <v>688</v>
      </c>
      <c r="D30" s="4" t="s">
        <v>578</v>
      </c>
      <c r="E30" s="4" t="s">
        <v>580</v>
      </c>
      <c r="F30" s="4" t="s">
        <v>622</v>
      </c>
      <c r="G30" s="4" t="s">
        <v>622</v>
      </c>
      <c r="H30" s="4">
        <v>43563.0</v>
      </c>
      <c r="I30" s="4"/>
      <c r="J30" s="4"/>
    </row>
    <row r="31">
      <c r="A31" s="4" t="s">
        <v>576</v>
      </c>
      <c r="B31" s="4" t="s">
        <v>237</v>
      </c>
      <c r="C31" s="4" t="s">
        <v>692</v>
      </c>
      <c r="D31" s="4" t="s">
        <v>578</v>
      </c>
      <c r="E31" s="4" t="s">
        <v>580</v>
      </c>
      <c r="F31" s="4" t="s">
        <v>591</v>
      </c>
      <c r="G31" s="4" t="s">
        <v>580</v>
      </c>
      <c r="H31" s="4">
        <v>43563.0</v>
      </c>
      <c r="I31" s="4" t="s">
        <v>579</v>
      </c>
      <c r="J31" s="4" t="s">
        <v>579</v>
      </c>
    </row>
    <row r="32">
      <c r="A32" s="4" t="s">
        <v>576</v>
      </c>
      <c r="B32" s="4" t="s">
        <v>26</v>
      </c>
      <c r="C32" s="4" t="s">
        <v>696</v>
      </c>
      <c r="D32" s="4" t="s">
        <v>578</v>
      </c>
      <c r="E32" s="4" t="s">
        <v>581</v>
      </c>
      <c r="F32" s="4" t="s">
        <v>622</v>
      </c>
      <c r="G32" s="4" t="s">
        <v>591</v>
      </c>
      <c r="H32" s="4">
        <v>43563.0</v>
      </c>
      <c r="I32" s="4" t="s">
        <v>591</v>
      </c>
      <c r="J32" s="4"/>
    </row>
    <row r="33">
      <c r="A33" s="4" t="s">
        <v>576</v>
      </c>
      <c r="B33" s="4" t="s">
        <v>63</v>
      </c>
      <c r="C33" s="4" t="s">
        <v>700</v>
      </c>
      <c r="D33" s="4" t="s">
        <v>610</v>
      </c>
      <c r="E33" s="4" t="s">
        <v>579</v>
      </c>
      <c r="F33" s="4" t="s">
        <v>579</v>
      </c>
      <c r="G33" s="4" t="s">
        <v>579</v>
      </c>
      <c r="H33" s="4">
        <v>43562.0</v>
      </c>
      <c r="I33" s="4" t="s">
        <v>591</v>
      </c>
      <c r="J33" s="4" t="s">
        <v>579</v>
      </c>
    </row>
    <row r="34">
      <c r="A34" s="4" t="s">
        <v>576</v>
      </c>
      <c r="B34" s="4" t="s">
        <v>412</v>
      </c>
      <c r="C34" s="4" t="s">
        <v>702</v>
      </c>
      <c r="D34" s="4" t="s">
        <v>578</v>
      </c>
      <c r="E34" s="4"/>
      <c r="F34" s="4" t="s">
        <v>579</v>
      </c>
      <c r="G34" s="4" t="s">
        <v>579</v>
      </c>
      <c r="H34" s="4">
        <v>43562.0</v>
      </c>
      <c r="I34" s="4"/>
      <c r="J34" s="4"/>
    </row>
    <row r="35">
      <c r="A35" s="4" t="s">
        <v>576</v>
      </c>
      <c r="B35" s="4" t="s">
        <v>226</v>
      </c>
      <c r="C35" s="4" t="s">
        <v>708</v>
      </c>
      <c r="D35" s="4" t="s">
        <v>578</v>
      </c>
      <c r="E35" s="4" t="s">
        <v>580</v>
      </c>
      <c r="F35" s="4" t="s">
        <v>591</v>
      </c>
      <c r="G35" s="4" t="s">
        <v>579</v>
      </c>
      <c r="H35" s="4">
        <v>43557.0</v>
      </c>
      <c r="I35" s="4" t="s">
        <v>622</v>
      </c>
      <c r="J35" s="4" t="s">
        <v>579</v>
      </c>
    </row>
    <row r="36">
      <c r="A36" s="4" t="s">
        <v>576</v>
      </c>
      <c r="B36" s="4" t="s">
        <v>52</v>
      </c>
      <c r="C36" s="4" t="s">
        <v>718</v>
      </c>
      <c r="D36" s="4" t="s">
        <v>578</v>
      </c>
      <c r="E36" s="4" t="s">
        <v>579</v>
      </c>
      <c r="F36" s="4" t="s">
        <v>622</v>
      </c>
      <c r="G36" s="4" t="s">
        <v>622</v>
      </c>
      <c r="H36" s="4">
        <v>43557.0</v>
      </c>
      <c r="I36" s="4"/>
      <c r="J36" s="4" t="s">
        <v>579</v>
      </c>
    </row>
    <row r="37">
      <c r="A37" s="4" t="s">
        <v>576</v>
      </c>
      <c r="B37" s="4" t="s">
        <v>199</v>
      </c>
      <c r="C37" s="4" t="s">
        <v>722</v>
      </c>
      <c r="D37" s="4" t="s">
        <v>610</v>
      </c>
      <c r="E37" s="4" t="s">
        <v>579</v>
      </c>
      <c r="F37" s="4" t="s">
        <v>591</v>
      </c>
      <c r="G37" s="4" t="s">
        <v>723</v>
      </c>
      <c r="H37" s="4">
        <v>43556.0</v>
      </c>
      <c r="I37" s="4" t="s">
        <v>591</v>
      </c>
      <c r="J37" s="4" t="s">
        <v>591</v>
      </c>
    </row>
    <row r="38">
      <c r="A38" s="4" t="s">
        <v>576</v>
      </c>
      <c r="B38" s="4" t="s">
        <v>438</v>
      </c>
      <c r="C38" s="4" t="s">
        <v>726</v>
      </c>
      <c r="D38" s="4" t="s">
        <v>578</v>
      </c>
      <c r="E38" s="4" t="s">
        <v>580</v>
      </c>
      <c r="F38" s="4" t="s">
        <v>591</v>
      </c>
      <c r="G38" s="4"/>
      <c r="H38" s="4">
        <v>43553.0</v>
      </c>
      <c r="I38" s="4"/>
      <c r="J38" s="4"/>
    </row>
    <row r="39">
      <c r="A39" s="4" t="s">
        <v>576</v>
      </c>
      <c r="B39" s="4" t="s">
        <v>65</v>
      </c>
      <c r="C39" s="4" t="s">
        <v>729</v>
      </c>
      <c r="D39" s="4" t="s">
        <v>578</v>
      </c>
      <c r="E39" s="4" t="s">
        <v>579</v>
      </c>
      <c r="F39" s="4" t="s">
        <v>579</v>
      </c>
      <c r="G39" s="4" t="s">
        <v>579</v>
      </c>
      <c r="H39" s="4">
        <v>43553.0</v>
      </c>
      <c r="I39" s="4" t="s">
        <v>579</v>
      </c>
      <c r="J39" s="4" t="s">
        <v>579</v>
      </c>
    </row>
    <row r="40">
      <c r="A40" s="4" t="s">
        <v>576</v>
      </c>
      <c r="B40" s="4" t="s">
        <v>21</v>
      </c>
      <c r="C40" s="4" t="s">
        <v>733</v>
      </c>
      <c r="D40" s="4" t="s">
        <v>610</v>
      </c>
      <c r="E40" s="4" t="s">
        <v>580</v>
      </c>
      <c r="F40" s="4" t="s">
        <v>591</v>
      </c>
      <c r="G40" s="4" t="s">
        <v>579</v>
      </c>
      <c r="H40" s="4">
        <v>43552.0</v>
      </c>
      <c r="I40" s="4" t="s">
        <v>579</v>
      </c>
      <c r="J40" s="4" t="s">
        <v>579</v>
      </c>
    </row>
    <row r="41">
      <c r="A41" s="4" t="s">
        <v>576</v>
      </c>
      <c r="B41" s="4" t="s">
        <v>248</v>
      </c>
      <c r="C41" s="4" t="s">
        <v>735</v>
      </c>
      <c r="D41" s="4" t="s">
        <v>578</v>
      </c>
      <c r="E41" s="4"/>
      <c r="F41" s="4" t="s">
        <v>591</v>
      </c>
      <c r="G41" s="4"/>
      <c r="H41" s="4">
        <v>43551.0</v>
      </c>
      <c r="I41" s="4"/>
      <c r="J41" s="4"/>
    </row>
    <row r="42">
      <c r="A42" s="4" t="s">
        <v>576</v>
      </c>
      <c r="B42" s="4" t="s">
        <v>28</v>
      </c>
      <c r="C42" s="4" t="s">
        <v>736</v>
      </c>
      <c r="D42" s="4" t="s">
        <v>578</v>
      </c>
      <c r="E42" s="4"/>
      <c r="F42" s="4" t="s">
        <v>579</v>
      </c>
      <c r="G42" s="4" t="s">
        <v>579</v>
      </c>
      <c r="H42" s="4">
        <v>43551.0</v>
      </c>
      <c r="I42" s="4" t="s">
        <v>591</v>
      </c>
      <c r="J42" s="4" t="s">
        <v>579</v>
      </c>
    </row>
    <row r="43">
      <c r="A43" s="4" t="s">
        <v>576</v>
      </c>
      <c r="B43" s="4" t="s">
        <v>61</v>
      </c>
      <c r="C43" s="4" t="s">
        <v>741</v>
      </c>
      <c r="D43" s="4" t="s">
        <v>578</v>
      </c>
      <c r="E43" s="4"/>
      <c r="F43" s="4" t="s">
        <v>591</v>
      </c>
      <c r="G43" s="4" t="s">
        <v>579</v>
      </c>
      <c r="H43" s="4">
        <v>43551.0</v>
      </c>
      <c r="I43" s="4" t="s">
        <v>579</v>
      </c>
      <c r="J43" s="4"/>
    </row>
    <row r="44">
      <c r="A44" s="4" t="s">
        <v>576</v>
      </c>
      <c r="B44" s="4" t="s">
        <v>201</v>
      </c>
      <c r="C44" s="4" t="s">
        <v>747</v>
      </c>
      <c r="D44" s="4" t="s">
        <v>610</v>
      </c>
      <c r="E44" s="4"/>
      <c r="F44" s="4" t="s">
        <v>579</v>
      </c>
      <c r="G44" s="4" t="s">
        <v>580</v>
      </c>
      <c r="H44" s="4">
        <v>43548.0</v>
      </c>
      <c r="I44" s="4" t="s">
        <v>579</v>
      </c>
      <c r="J44" s="4" t="s">
        <v>579</v>
      </c>
    </row>
    <row r="45">
      <c r="A45" s="4" t="s">
        <v>576</v>
      </c>
      <c r="B45" s="4" t="s">
        <v>220</v>
      </c>
      <c r="C45" s="4" t="s">
        <v>753</v>
      </c>
      <c r="D45" s="4" t="s">
        <v>578</v>
      </c>
      <c r="E45" s="4" t="s">
        <v>580</v>
      </c>
      <c r="F45" s="4" t="s">
        <v>579</v>
      </c>
      <c r="G45" s="4" t="s">
        <v>622</v>
      </c>
      <c r="H45" s="4">
        <v>43545.0</v>
      </c>
      <c r="I45" s="4"/>
      <c r="J45" s="4"/>
    </row>
    <row r="46">
      <c r="A46" s="4" t="s">
        <v>576</v>
      </c>
      <c r="B46" s="4" t="s">
        <v>419</v>
      </c>
      <c r="C46" s="4" t="s">
        <v>758</v>
      </c>
      <c r="D46" s="4" t="s">
        <v>578</v>
      </c>
      <c r="E46" s="4" t="s">
        <v>580</v>
      </c>
      <c r="F46" s="4" t="s">
        <v>579</v>
      </c>
      <c r="G46" s="4" t="s">
        <v>579</v>
      </c>
      <c r="H46" s="4">
        <v>43542.0</v>
      </c>
      <c r="I46" s="4"/>
      <c r="J46" s="4"/>
    </row>
    <row r="47">
      <c r="A47" s="4" t="s">
        <v>576</v>
      </c>
      <c r="B47" s="4" t="s">
        <v>417</v>
      </c>
      <c r="C47" s="4" t="s">
        <v>765</v>
      </c>
      <c r="D47" s="4" t="s">
        <v>578</v>
      </c>
      <c r="E47" s="4"/>
      <c r="F47" s="4" t="s">
        <v>579</v>
      </c>
      <c r="G47" s="4"/>
      <c r="H47" s="4">
        <v>43541.0</v>
      </c>
      <c r="I47" s="4"/>
      <c r="J47" s="4"/>
    </row>
    <row r="48">
      <c r="A48" s="4" t="s">
        <v>576</v>
      </c>
      <c r="B48" s="4" t="s">
        <v>363</v>
      </c>
      <c r="C48" s="4" t="s">
        <v>770</v>
      </c>
      <c r="D48" s="4" t="s">
        <v>578</v>
      </c>
      <c r="E48" s="4"/>
      <c r="F48" s="4" t="s">
        <v>579</v>
      </c>
      <c r="G48" s="4" t="s">
        <v>579</v>
      </c>
      <c r="H48" s="4">
        <v>43541.0</v>
      </c>
      <c r="J48" s="4"/>
    </row>
    <row r="49">
      <c r="A49" s="4" t="s">
        <v>576</v>
      </c>
      <c r="B49" s="4" t="s">
        <v>205</v>
      </c>
      <c r="C49" s="4" t="s">
        <v>774</v>
      </c>
      <c r="D49" s="4" t="s">
        <v>578</v>
      </c>
      <c r="E49" s="4" t="s">
        <v>579</v>
      </c>
      <c r="F49" s="4" t="s">
        <v>580</v>
      </c>
      <c r="G49" s="4" t="s">
        <v>579</v>
      </c>
      <c r="H49" s="4">
        <v>43541.0</v>
      </c>
      <c r="I49" s="4" t="s">
        <v>591</v>
      </c>
      <c r="J49" s="4" t="s">
        <v>579</v>
      </c>
    </row>
    <row r="50">
      <c r="A50" s="4" t="s">
        <v>576</v>
      </c>
      <c r="B50" s="4" t="s">
        <v>36</v>
      </c>
      <c r="C50" s="4" t="s">
        <v>779</v>
      </c>
      <c r="D50" s="4" t="s">
        <v>610</v>
      </c>
      <c r="E50" s="4" t="s">
        <v>579</v>
      </c>
      <c r="F50" s="4" t="s">
        <v>591</v>
      </c>
      <c r="G50" s="4" t="s">
        <v>591</v>
      </c>
      <c r="H50" s="4">
        <v>43540.0</v>
      </c>
      <c r="I50" s="4" t="s">
        <v>579</v>
      </c>
      <c r="J50" s="4" t="s">
        <v>579</v>
      </c>
    </row>
    <row r="51">
      <c r="A51" s="4" t="s">
        <v>576</v>
      </c>
      <c r="B51" s="4" t="s">
        <v>203</v>
      </c>
      <c r="C51" s="4" t="s">
        <v>784</v>
      </c>
      <c r="D51" s="4" t="s">
        <v>578</v>
      </c>
      <c r="E51" s="4" t="s">
        <v>579</v>
      </c>
      <c r="F51" s="4" t="s">
        <v>579</v>
      </c>
      <c r="G51" s="4" t="s">
        <v>591</v>
      </c>
      <c r="H51" s="4">
        <v>43540.0</v>
      </c>
      <c r="I51" s="4" t="s">
        <v>579</v>
      </c>
      <c r="J51" s="4" t="s">
        <v>579</v>
      </c>
    </row>
    <row r="52">
      <c r="A52" s="4" t="s">
        <v>576</v>
      </c>
      <c r="B52" s="4" t="s">
        <v>312</v>
      </c>
      <c r="C52" s="4" t="s">
        <v>789</v>
      </c>
      <c r="D52" s="4" t="s">
        <v>610</v>
      </c>
      <c r="E52" s="4" t="s">
        <v>579</v>
      </c>
      <c r="F52" s="4" t="s">
        <v>622</v>
      </c>
      <c r="G52" s="4" t="s">
        <v>622</v>
      </c>
      <c r="H52" s="4">
        <v>43539.0</v>
      </c>
      <c r="I52" s="4" t="s">
        <v>622</v>
      </c>
      <c r="J52" s="4" t="s">
        <v>622</v>
      </c>
    </row>
    <row r="53">
      <c r="A53" s="4" t="s">
        <v>576</v>
      </c>
      <c r="B53" s="4" t="s">
        <v>235</v>
      </c>
      <c r="C53" s="4" t="s">
        <v>791</v>
      </c>
      <c r="D53" s="4" t="s">
        <v>578</v>
      </c>
      <c r="E53" s="4" t="s">
        <v>579</v>
      </c>
      <c r="F53" s="4" t="s">
        <v>579</v>
      </c>
      <c r="G53" s="4"/>
      <c r="H53" s="4">
        <v>43536.0</v>
      </c>
      <c r="I53" s="4"/>
      <c r="J53" s="4"/>
    </row>
    <row r="54">
      <c r="A54" s="4" t="s">
        <v>576</v>
      </c>
      <c r="B54" s="4" t="s">
        <v>425</v>
      </c>
      <c r="C54" s="4" t="s">
        <v>797</v>
      </c>
      <c r="D54" s="4" t="s">
        <v>578</v>
      </c>
      <c r="E54" s="4" t="s">
        <v>579</v>
      </c>
      <c r="F54" s="4" t="s">
        <v>622</v>
      </c>
      <c r="G54" s="4" t="s">
        <v>579</v>
      </c>
      <c r="H54" s="4">
        <v>43534.0</v>
      </c>
      <c r="J54" s="4"/>
    </row>
    <row r="55">
      <c r="A55" s="4" t="s">
        <v>576</v>
      </c>
      <c r="B55" s="4" t="s">
        <v>234</v>
      </c>
      <c r="C55" s="4" t="s">
        <v>800</v>
      </c>
      <c r="D55" s="4" t="s">
        <v>578</v>
      </c>
      <c r="E55" s="4" t="s">
        <v>580</v>
      </c>
      <c r="F55" s="4" t="s">
        <v>579</v>
      </c>
      <c r="G55" s="4" t="s">
        <v>579</v>
      </c>
      <c r="H55" s="4">
        <v>43534.0</v>
      </c>
      <c r="I55" s="4" t="s">
        <v>591</v>
      </c>
      <c r="J55" s="4"/>
    </row>
    <row r="56">
      <c r="A56" s="4" t="s">
        <v>576</v>
      </c>
      <c r="B56" s="4" t="s">
        <v>27</v>
      </c>
      <c r="C56" s="4" t="s">
        <v>801</v>
      </c>
      <c r="D56" s="4" t="s">
        <v>578</v>
      </c>
      <c r="E56" s="4" t="s">
        <v>579</v>
      </c>
      <c r="F56" s="4" t="s">
        <v>579</v>
      </c>
      <c r="G56" s="4" t="s">
        <v>591</v>
      </c>
      <c r="H56" s="4">
        <v>43534.0</v>
      </c>
      <c r="I56" s="4" t="s">
        <v>591</v>
      </c>
      <c r="J56" s="4"/>
    </row>
    <row r="57">
      <c r="A57" s="4" t="s">
        <v>576</v>
      </c>
      <c r="B57" s="4" t="s">
        <v>224</v>
      </c>
      <c r="C57" s="4" t="s">
        <v>802</v>
      </c>
      <c r="D57" s="4" t="s">
        <v>578</v>
      </c>
      <c r="E57" s="4" t="s">
        <v>591</v>
      </c>
      <c r="F57" s="4" t="s">
        <v>591</v>
      </c>
      <c r="G57" s="4" t="s">
        <v>581</v>
      </c>
      <c r="H57" s="4">
        <v>43532.0</v>
      </c>
      <c r="I57" s="4"/>
      <c r="J57" s="4"/>
    </row>
    <row r="58">
      <c r="A58" s="4" t="s">
        <v>576</v>
      </c>
      <c r="B58" s="4" t="s">
        <v>304</v>
      </c>
      <c r="C58" s="4" t="s">
        <v>803</v>
      </c>
      <c r="D58" s="4" t="s">
        <v>578</v>
      </c>
      <c r="E58" s="4"/>
      <c r="F58" s="4" t="s">
        <v>579</v>
      </c>
      <c r="G58" s="4"/>
      <c r="H58" s="4">
        <v>43530.0</v>
      </c>
      <c r="J58" s="4"/>
    </row>
    <row r="59">
      <c r="A59" s="4" t="s">
        <v>576</v>
      </c>
      <c r="B59" s="4" t="s">
        <v>386</v>
      </c>
      <c r="C59" s="4" t="s">
        <v>804</v>
      </c>
      <c r="D59" s="4" t="s">
        <v>578</v>
      </c>
      <c r="E59" s="4" t="s">
        <v>579</v>
      </c>
      <c r="F59" s="4" t="s">
        <v>579</v>
      </c>
      <c r="G59" s="4"/>
      <c r="H59" s="4">
        <v>43528.0</v>
      </c>
      <c r="J59" s="4"/>
    </row>
    <row r="60">
      <c r="A60" s="4" t="s">
        <v>576</v>
      </c>
      <c r="B60" s="4" t="s">
        <v>48</v>
      </c>
      <c r="C60" s="4" t="s">
        <v>808</v>
      </c>
      <c r="D60" s="4" t="s">
        <v>578</v>
      </c>
      <c r="E60" s="4" t="s">
        <v>579</v>
      </c>
      <c r="F60" s="4" t="s">
        <v>622</v>
      </c>
      <c r="G60" s="4" t="s">
        <v>579</v>
      </c>
      <c r="H60" s="4">
        <v>43528.0</v>
      </c>
      <c r="I60" s="4" t="s">
        <v>579</v>
      </c>
      <c r="J60" s="4"/>
    </row>
    <row r="61">
      <c r="A61" s="4" t="s">
        <v>576</v>
      </c>
      <c r="B61" s="4" t="s">
        <v>37</v>
      </c>
      <c r="C61" s="4" t="s">
        <v>813</v>
      </c>
      <c r="D61" s="4" t="s">
        <v>578</v>
      </c>
      <c r="E61" s="4"/>
      <c r="F61" s="4" t="s">
        <v>579</v>
      </c>
      <c r="G61" s="4" t="s">
        <v>579</v>
      </c>
      <c r="H61" s="4">
        <v>43528.0</v>
      </c>
      <c r="I61" s="4"/>
      <c r="J61" s="4"/>
    </row>
    <row r="62">
      <c r="A62" s="4" t="s">
        <v>576</v>
      </c>
      <c r="B62" s="4" t="s">
        <v>197</v>
      </c>
      <c r="C62" s="4" t="s">
        <v>819</v>
      </c>
      <c r="D62" s="4" t="s">
        <v>578</v>
      </c>
      <c r="E62" s="4"/>
      <c r="F62" s="4" t="s">
        <v>622</v>
      </c>
      <c r="G62" s="4"/>
      <c r="H62" s="4">
        <v>43523.0</v>
      </c>
      <c r="I62" s="4"/>
      <c r="J62" s="4"/>
    </row>
    <row r="63">
      <c r="A63" s="4" t="s">
        <v>576</v>
      </c>
      <c r="B63" s="4" t="s">
        <v>377</v>
      </c>
      <c r="C63" s="4" t="s">
        <v>824</v>
      </c>
      <c r="D63" s="4" t="s">
        <v>578</v>
      </c>
      <c r="E63" s="4"/>
      <c r="F63" s="4" t="s">
        <v>579</v>
      </c>
      <c r="G63" s="4" t="s">
        <v>580</v>
      </c>
      <c r="H63" s="4">
        <v>43513.0</v>
      </c>
      <c r="I63" s="4" t="s">
        <v>579</v>
      </c>
      <c r="J63" s="4"/>
    </row>
    <row r="64">
      <c r="A64" s="4" t="s">
        <v>576</v>
      </c>
      <c r="B64" s="4" t="s">
        <v>51</v>
      </c>
      <c r="C64" s="4" t="s">
        <v>826</v>
      </c>
      <c r="D64" s="4" t="s">
        <v>578</v>
      </c>
      <c r="E64" s="4" t="s">
        <v>579</v>
      </c>
      <c r="F64" s="4" t="s">
        <v>591</v>
      </c>
      <c r="G64" s="4" t="s">
        <v>622</v>
      </c>
      <c r="H64" s="4">
        <v>43512.0</v>
      </c>
      <c r="I64" s="4"/>
      <c r="J64" s="4"/>
    </row>
    <row r="65">
      <c r="A65" s="4" t="s">
        <v>576</v>
      </c>
      <c r="B65" s="4" t="s">
        <v>64</v>
      </c>
      <c r="C65" s="4" t="s">
        <v>830</v>
      </c>
      <c r="D65" s="4" t="s">
        <v>578</v>
      </c>
      <c r="E65" s="4" t="s">
        <v>581</v>
      </c>
      <c r="F65" s="4" t="s">
        <v>591</v>
      </c>
      <c r="G65" s="4" t="s">
        <v>591</v>
      </c>
      <c r="H65" s="4">
        <v>43505.0</v>
      </c>
      <c r="J65" s="4"/>
    </row>
    <row r="66">
      <c r="A66" s="4" t="s">
        <v>576</v>
      </c>
      <c r="B66" s="4" t="s">
        <v>216</v>
      </c>
      <c r="C66" s="4" t="s">
        <v>832</v>
      </c>
      <c r="D66" s="4" t="s">
        <v>578</v>
      </c>
      <c r="E66" s="4" t="s">
        <v>579</v>
      </c>
      <c r="F66" s="4" t="s">
        <v>591</v>
      </c>
      <c r="G66" s="4"/>
      <c r="H66" s="4">
        <v>43499.0</v>
      </c>
      <c r="J66" s="4"/>
    </row>
    <row r="67">
      <c r="A67" s="4" t="s">
        <v>576</v>
      </c>
      <c r="B67" s="4" t="s">
        <v>214</v>
      </c>
      <c r="C67" s="4" t="s">
        <v>837</v>
      </c>
      <c r="D67" s="4" t="s">
        <v>578</v>
      </c>
      <c r="E67" s="4" t="s">
        <v>579</v>
      </c>
      <c r="F67" s="4" t="s">
        <v>579</v>
      </c>
      <c r="G67" s="4"/>
      <c r="H67" s="4">
        <v>43497.0</v>
      </c>
      <c r="J67" s="4"/>
    </row>
    <row r="68">
      <c r="A68" s="4" t="s">
        <v>576</v>
      </c>
      <c r="B68" s="4" t="s">
        <v>355</v>
      </c>
      <c r="C68" s="4" t="s">
        <v>844</v>
      </c>
      <c r="D68" s="4" t="s">
        <v>578</v>
      </c>
      <c r="E68" s="4"/>
      <c r="F68" s="4" t="s">
        <v>723</v>
      </c>
      <c r="G68" s="4"/>
      <c r="H68" s="4">
        <v>43489.0</v>
      </c>
      <c r="I68" s="4"/>
      <c r="J68" s="4"/>
    </row>
    <row r="69">
      <c r="A69" s="4" t="s">
        <v>576</v>
      </c>
      <c r="B69" s="4" t="s">
        <v>393</v>
      </c>
      <c r="C69" s="4" t="s">
        <v>851</v>
      </c>
      <c r="D69" s="4" t="s">
        <v>578</v>
      </c>
      <c r="E69" s="4"/>
      <c r="F69" s="4" t="s">
        <v>579</v>
      </c>
      <c r="G69" s="4"/>
      <c r="H69" s="4">
        <v>43486.0</v>
      </c>
      <c r="J69" s="4"/>
    </row>
    <row r="70">
      <c r="A70" s="4" t="s">
        <v>576</v>
      </c>
      <c r="B70" s="4" t="s">
        <v>35</v>
      </c>
      <c r="C70" s="4" t="s">
        <v>854</v>
      </c>
      <c r="D70" s="4" t="s">
        <v>578</v>
      </c>
      <c r="E70" s="4"/>
      <c r="F70" s="4" t="s">
        <v>579</v>
      </c>
      <c r="G70" s="4" t="s">
        <v>579</v>
      </c>
      <c r="H70" s="4">
        <v>43479.0</v>
      </c>
      <c r="I70" s="4" t="s">
        <v>579</v>
      </c>
      <c r="J70" s="4"/>
    </row>
    <row r="71">
      <c r="A71" s="4" t="s">
        <v>576</v>
      </c>
      <c r="B71" s="4" t="s">
        <v>49</v>
      </c>
      <c r="C71" s="4" t="s">
        <v>857</v>
      </c>
      <c r="D71" s="4" t="s">
        <v>578</v>
      </c>
      <c r="E71" s="4" t="s">
        <v>580</v>
      </c>
      <c r="F71" s="4" t="s">
        <v>591</v>
      </c>
      <c r="G71" s="4" t="s">
        <v>579</v>
      </c>
      <c r="H71" s="4">
        <v>43475.0</v>
      </c>
      <c r="I71" s="4"/>
      <c r="J71" s="4"/>
    </row>
    <row r="72">
      <c r="A72" s="4" t="s">
        <v>576</v>
      </c>
      <c r="B72" s="4" t="s">
        <v>18</v>
      </c>
      <c r="C72" s="4" t="s">
        <v>862</v>
      </c>
      <c r="D72" s="4" t="s">
        <v>578</v>
      </c>
      <c r="E72" s="4" t="s">
        <v>580</v>
      </c>
      <c r="F72" s="4" t="s">
        <v>622</v>
      </c>
      <c r="G72" s="4" t="s">
        <v>579</v>
      </c>
      <c r="H72" s="4">
        <v>43470.0</v>
      </c>
      <c r="I72" s="4"/>
      <c r="J72" s="4"/>
    </row>
    <row r="73">
      <c r="A73" s="4" t="s">
        <v>576</v>
      </c>
      <c r="B73" s="4" t="s">
        <v>75</v>
      </c>
      <c r="C73" s="4" t="s">
        <v>868</v>
      </c>
      <c r="D73" s="4" t="s">
        <v>610</v>
      </c>
      <c r="E73" s="4" t="s">
        <v>580</v>
      </c>
      <c r="F73" s="4" t="s">
        <v>591</v>
      </c>
      <c r="G73" s="4" t="s">
        <v>579</v>
      </c>
      <c r="H73" s="4">
        <v>43453.0</v>
      </c>
      <c r="I73" s="4" t="s">
        <v>579</v>
      </c>
      <c r="J73" s="4" t="s">
        <v>579</v>
      </c>
    </row>
    <row r="74">
      <c r="A74" s="4" t="s">
        <v>576</v>
      </c>
      <c r="B74" s="4" t="s">
        <v>192</v>
      </c>
      <c r="C74" s="4" t="s">
        <v>875</v>
      </c>
      <c r="D74" s="4" t="s">
        <v>578</v>
      </c>
      <c r="E74" s="4" t="s">
        <v>580</v>
      </c>
      <c r="F74" s="4" t="s">
        <v>591</v>
      </c>
      <c r="G74" s="4" t="s">
        <v>579</v>
      </c>
      <c r="H74" s="4">
        <v>43453.0</v>
      </c>
      <c r="I74" s="4" t="s">
        <v>579</v>
      </c>
      <c r="J74" s="4"/>
    </row>
    <row r="75">
      <c r="A75" s="4" t="s">
        <v>576</v>
      </c>
      <c r="B75" s="4" t="s">
        <v>186</v>
      </c>
      <c r="C75" s="4" t="s">
        <v>880</v>
      </c>
      <c r="D75" s="4" t="s">
        <v>578</v>
      </c>
      <c r="E75" s="4" t="s">
        <v>580</v>
      </c>
      <c r="F75" s="4" t="s">
        <v>591</v>
      </c>
      <c r="G75" s="4"/>
      <c r="H75" s="4">
        <v>43453.0</v>
      </c>
      <c r="I75" s="4"/>
      <c r="J75" s="4"/>
    </row>
    <row r="76">
      <c r="A76" s="4" t="s">
        <v>576</v>
      </c>
      <c r="B76" s="4" t="s">
        <v>212</v>
      </c>
      <c r="C76" s="4" t="s">
        <v>886</v>
      </c>
      <c r="D76" s="4" t="s">
        <v>578</v>
      </c>
      <c r="E76" s="4" t="s">
        <v>579</v>
      </c>
      <c r="F76" s="4" t="s">
        <v>579</v>
      </c>
      <c r="G76" s="4"/>
      <c r="H76" s="4">
        <v>43449.0</v>
      </c>
      <c r="J76" s="4"/>
    </row>
    <row r="77">
      <c r="A77" s="4" t="s">
        <v>576</v>
      </c>
      <c r="B77" s="4" t="s">
        <v>78</v>
      </c>
      <c r="C77" s="4" t="s">
        <v>891</v>
      </c>
      <c r="D77" s="4" t="s">
        <v>610</v>
      </c>
      <c r="E77" s="4" t="s">
        <v>580</v>
      </c>
      <c r="F77" s="4" t="s">
        <v>579</v>
      </c>
      <c r="G77" s="4" t="s">
        <v>580</v>
      </c>
      <c r="H77" s="4">
        <v>43420.0</v>
      </c>
      <c r="I77" s="4" t="s">
        <v>579</v>
      </c>
      <c r="J77" s="4" t="s">
        <v>723</v>
      </c>
    </row>
    <row r="78">
      <c r="A78" s="4" t="s">
        <v>576</v>
      </c>
      <c r="B78" s="4" t="s">
        <v>899</v>
      </c>
      <c r="C78" s="4" t="s">
        <v>901</v>
      </c>
      <c r="D78" s="4" t="s">
        <v>578</v>
      </c>
      <c r="E78" s="4" t="s">
        <v>579</v>
      </c>
      <c r="F78" s="4" t="s">
        <v>591</v>
      </c>
      <c r="G78" s="4" t="s">
        <v>581</v>
      </c>
      <c r="H78" s="4">
        <v>43378.0</v>
      </c>
      <c r="I78" s="4"/>
      <c r="J78" s="4"/>
    </row>
    <row r="79">
      <c r="A79" s="4" t="s">
        <v>576</v>
      </c>
      <c r="B79" s="4" t="s">
        <v>441</v>
      </c>
      <c r="C79" s="4" t="s">
        <v>906</v>
      </c>
      <c r="D79" s="4" t="s">
        <v>578</v>
      </c>
      <c r="E79" s="4"/>
      <c r="F79" s="4"/>
      <c r="G79" s="4"/>
      <c r="H79" s="4"/>
      <c r="I79" s="4"/>
      <c r="J79" s="4"/>
    </row>
    <row r="80">
      <c r="A80" s="4" t="s">
        <v>576</v>
      </c>
      <c r="B80" s="4" t="s">
        <v>443</v>
      </c>
      <c r="C80" s="4" t="s">
        <v>911</v>
      </c>
      <c r="D80" s="4" t="s">
        <v>578</v>
      </c>
      <c r="H80" s="4"/>
    </row>
    <row r="81">
      <c r="A81" s="4" t="s">
        <v>576</v>
      </c>
      <c r="B81" s="4" t="s">
        <v>381</v>
      </c>
      <c r="C81" s="4" t="s">
        <v>915</v>
      </c>
      <c r="D81" s="4" t="s">
        <v>578</v>
      </c>
      <c r="H81" s="4"/>
    </row>
    <row r="82">
      <c r="A82" s="4" t="s">
        <v>576</v>
      </c>
      <c r="B82" s="4" t="s">
        <v>329</v>
      </c>
      <c r="C82" s="4" t="s">
        <v>921</v>
      </c>
      <c r="D82" s="4" t="s">
        <v>578</v>
      </c>
      <c r="E82" s="4" t="s">
        <v>622</v>
      </c>
      <c r="H82" s="4"/>
    </row>
    <row r="83">
      <c r="A83" s="4" t="s">
        <v>576</v>
      </c>
      <c r="B83" s="4" t="s">
        <v>222</v>
      </c>
      <c r="C83" s="4" t="s">
        <v>923</v>
      </c>
      <c r="D83" s="4" t="s">
        <v>578</v>
      </c>
      <c r="E83" s="4" t="s">
        <v>579</v>
      </c>
      <c r="F83" s="4" t="s">
        <v>591</v>
      </c>
      <c r="H83" s="4"/>
    </row>
    <row r="84">
      <c r="A84" s="4" t="s">
        <v>576</v>
      </c>
      <c r="B84" s="4" t="s">
        <v>209</v>
      </c>
      <c r="C84" s="4" t="s">
        <v>926</v>
      </c>
      <c r="D84" s="4" t="s">
        <v>578</v>
      </c>
      <c r="E84" s="4" t="s">
        <v>579</v>
      </c>
      <c r="F84" s="4" t="s">
        <v>579</v>
      </c>
      <c r="G84" s="4" t="s">
        <v>579</v>
      </c>
      <c r="H84" s="4"/>
      <c r="I84" s="4" t="s">
        <v>579</v>
      </c>
      <c r="J84" s="4" t="s">
        <v>579</v>
      </c>
    </row>
    <row r="85">
      <c r="A85" s="4" t="s">
        <v>576</v>
      </c>
      <c r="B85" s="4" t="s">
        <v>218</v>
      </c>
      <c r="C85" s="4" t="s">
        <v>927</v>
      </c>
      <c r="D85" s="4" t="s">
        <v>578</v>
      </c>
      <c r="E85" s="4" t="s">
        <v>580</v>
      </c>
      <c r="F85" s="4" t="s">
        <v>579</v>
      </c>
      <c r="G85" s="4" t="s">
        <v>580</v>
      </c>
      <c r="H85" s="4"/>
      <c r="I85" s="4" t="s">
        <v>579</v>
      </c>
      <c r="J85" s="4" t="s">
        <v>622</v>
      </c>
    </row>
    <row r="86">
      <c r="A86" s="4" t="s">
        <v>576</v>
      </c>
      <c r="B86" s="4" t="s">
        <v>23</v>
      </c>
      <c r="C86" s="4" t="s">
        <v>928</v>
      </c>
      <c r="D86" s="4" t="s">
        <v>610</v>
      </c>
      <c r="E86" s="4" t="s">
        <v>580</v>
      </c>
      <c r="F86" s="4" t="s">
        <v>591</v>
      </c>
      <c r="G86" s="4" t="s">
        <v>579</v>
      </c>
      <c r="H86" s="4"/>
      <c r="I86" s="4" t="s">
        <v>579</v>
      </c>
      <c r="J86" s="4" t="s">
        <v>579</v>
      </c>
    </row>
    <row r="87">
      <c r="A87" s="4" t="s">
        <v>576</v>
      </c>
      <c r="B87" s="4" t="s">
        <v>54</v>
      </c>
      <c r="C87" s="4" t="s">
        <v>929</v>
      </c>
      <c r="D87" s="4" t="s">
        <v>578</v>
      </c>
      <c r="E87" s="4" t="s">
        <v>581</v>
      </c>
      <c r="F87" s="4" t="s">
        <v>591</v>
      </c>
      <c r="G87" s="4" t="s">
        <v>622</v>
      </c>
      <c r="H87" s="4"/>
      <c r="I87" s="4"/>
    </row>
    <row r="88">
      <c r="A88" s="4" t="s">
        <v>576</v>
      </c>
      <c r="B88" s="4" t="s">
        <v>30</v>
      </c>
      <c r="C88" s="4" t="s">
        <v>930</v>
      </c>
      <c r="D88" s="4" t="s">
        <v>578</v>
      </c>
      <c r="E88" s="4" t="s">
        <v>579</v>
      </c>
      <c r="F88" s="4" t="s">
        <v>622</v>
      </c>
      <c r="G88" s="4" t="s">
        <v>579</v>
      </c>
      <c r="H88" s="4"/>
      <c r="I88" s="4"/>
    </row>
    <row r="89">
      <c r="A89" s="4" t="s">
        <v>576</v>
      </c>
      <c r="B89" s="4" t="s">
        <v>228</v>
      </c>
      <c r="C89" s="4" t="s">
        <v>931</v>
      </c>
      <c r="D89" s="4" t="s">
        <v>578</v>
      </c>
      <c r="F89" s="4"/>
      <c r="G89" s="4"/>
      <c r="H89" s="4"/>
      <c r="I89" s="4"/>
    </row>
    <row r="90">
      <c r="A90" s="4" t="s">
        <v>576</v>
      </c>
      <c r="B90" s="4" t="s">
        <v>55</v>
      </c>
      <c r="C90" s="4" t="s">
        <v>932</v>
      </c>
      <c r="D90" s="4" t="s">
        <v>578</v>
      </c>
      <c r="H90" s="4"/>
    </row>
    <row r="91">
      <c r="A91" s="4" t="s">
        <v>576</v>
      </c>
      <c r="B91" s="4" t="s">
        <v>40</v>
      </c>
      <c r="C91" s="4" t="s">
        <v>933</v>
      </c>
      <c r="D91" s="4" t="s">
        <v>578</v>
      </c>
      <c r="H91" s="4"/>
    </row>
    <row r="92">
      <c r="A92" s="4"/>
      <c r="B92" s="4"/>
      <c r="C92" s="4"/>
      <c r="D92" s="4" t="s">
        <v>933</v>
      </c>
      <c r="H92" s="4" t="s">
        <v>578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2.57"/>
    <col customWidth="1" min="3" max="3" width="25.29"/>
  </cols>
  <sheetData>
    <row r="1">
      <c r="A1" s="2" t="s">
        <v>646</v>
      </c>
      <c r="B1" s="2" t="s">
        <v>647</v>
      </c>
      <c r="C1" s="2" t="s">
        <v>649</v>
      </c>
      <c r="D1" s="2" t="s">
        <v>96</v>
      </c>
      <c r="E1" s="2" t="s">
        <v>105</v>
      </c>
      <c r="F1" s="2" t="s">
        <v>109</v>
      </c>
    </row>
    <row r="2">
      <c r="A2" s="2" t="s">
        <v>650</v>
      </c>
      <c r="B2" s="2">
        <v>1.5121017498E10</v>
      </c>
      <c r="C2" s="2" t="s">
        <v>651</v>
      </c>
      <c r="D2" s="2" t="s">
        <v>652</v>
      </c>
      <c r="E2" s="2" t="s">
        <v>286</v>
      </c>
      <c r="F2" s="2" t="s">
        <v>654</v>
      </c>
    </row>
    <row r="3">
      <c r="A3" s="2" t="s">
        <v>655</v>
      </c>
      <c r="B3" s="2">
        <v>1.5201837957E10</v>
      </c>
      <c r="C3" s="2" t="s">
        <v>656</v>
      </c>
      <c r="D3" s="2" t="s">
        <v>657</v>
      </c>
      <c r="E3" s="2" t="s">
        <v>296</v>
      </c>
      <c r="F3" s="2" t="s">
        <v>659</v>
      </c>
    </row>
    <row r="4">
      <c r="A4" s="2" t="s">
        <v>660</v>
      </c>
      <c r="B4" s="2">
        <v>1.6657158406E10</v>
      </c>
      <c r="C4" s="2" t="s">
        <v>661</v>
      </c>
      <c r="D4" s="2" t="s">
        <v>662</v>
      </c>
      <c r="E4" s="2" t="s">
        <v>296</v>
      </c>
      <c r="F4" s="2" t="s">
        <v>664</v>
      </c>
    </row>
    <row r="5">
      <c r="A5" s="2" t="s">
        <v>665</v>
      </c>
      <c r="B5" s="2">
        <v>1.3764655017E10</v>
      </c>
      <c r="C5" s="2">
        <v>1111.0</v>
      </c>
      <c r="D5" s="2" t="s">
        <v>666</v>
      </c>
      <c r="E5" s="2" t="s">
        <v>286</v>
      </c>
      <c r="F5" s="2" t="s">
        <v>668</v>
      </c>
    </row>
    <row r="6">
      <c r="A6" s="2" t="s">
        <v>669</v>
      </c>
      <c r="B6" s="2">
        <v>1.8538575855E10</v>
      </c>
      <c r="C6" s="2" t="s">
        <v>670</v>
      </c>
      <c r="D6" s="2" t="s">
        <v>671</v>
      </c>
      <c r="E6" s="2" t="s">
        <v>296</v>
      </c>
      <c r="F6" s="2" t="s">
        <v>672</v>
      </c>
    </row>
    <row r="7">
      <c r="A7" s="2" t="s">
        <v>427</v>
      </c>
      <c r="B7" s="2">
        <v>1.3418571648E10</v>
      </c>
      <c r="C7" s="2" t="s">
        <v>674</v>
      </c>
      <c r="D7" s="2" t="s">
        <v>675</v>
      </c>
      <c r="E7" s="2" t="s">
        <v>286</v>
      </c>
      <c r="F7" s="2" t="s">
        <v>676</v>
      </c>
    </row>
    <row r="8">
      <c r="A8" s="2" t="s">
        <v>677</v>
      </c>
      <c r="B8" s="2">
        <v>1.5110120639E10</v>
      </c>
      <c r="C8" s="2" t="s">
        <v>679</v>
      </c>
      <c r="D8" s="2" t="s">
        <v>680</v>
      </c>
      <c r="E8" s="2" t="s">
        <v>286</v>
      </c>
      <c r="F8" s="2" t="s">
        <v>681</v>
      </c>
    </row>
    <row r="9">
      <c r="A9" s="2" t="s">
        <v>683</v>
      </c>
      <c r="B9" s="2">
        <v>1.3636570531E10</v>
      </c>
      <c r="C9" s="2">
        <v>1.3636570531E10</v>
      </c>
      <c r="D9" s="2" t="s">
        <v>684</v>
      </c>
      <c r="E9" s="2" t="s">
        <v>296</v>
      </c>
      <c r="F9" s="2" t="s">
        <v>686</v>
      </c>
    </row>
    <row r="10">
      <c r="A10" s="2" t="s">
        <v>687</v>
      </c>
      <c r="B10" s="2">
        <v>1.3719175373E10</v>
      </c>
      <c r="C10" s="2" t="s">
        <v>689</v>
      </c>
      <c r="D10" s="2" t="s">
        <v>690</v>
      </c>
      <c r="E10" s="2" t="s">
        <v>286</v>
      </c>
      <c r="F10" s="2" t="s">
        <v>691</v>
      </c>
    </row>
    <row r="11">
      <c r="A11" s="2" t="s">
        <v>693</v>
      </c>
      <c r="B11" s="2">
        <v>1.8588994543E10</v>
      </c>
      <c r="C11" s="2" t="s">
        <v>694</v>
      </c>
      <c r="D11" s="2" t="s">
        <v>695</v>
      </c>
      <c r="E11" s="2" t="s">
        <v>286</v>
      </c>
      <c r="F11" s="2" t="s">
        <v>697</v>
      </c>
    </row>
    <row r="12">
      <c r="A12" s="2" t="s">
        <v>698</v>
      </c>
      <c r="B12" s="2">
        <v>1.3917952061E10</v>
      </c>
      <c r="C12" s="2">
        <v>1.3917952061E10</v>
      </c>
      <c r="D12" s="2" t="s">
        <v>699</v>
      </c>
      <c r="E12" s="2" t="s">
        <v>296</v>
      </c>
      <c r="F12" s="2" t="s">
        <v>701</v>
      </c>
    </row>
    <row r="13">
      <c r="A13" s="2" t="s">
        <v>703</v>
      </c>
      <c r="B13" s="2">
        <v>1.5901827062E10</v>
      </c>
      <c r="C13" s="2" t="s">
        <v>704</v>
      </c>
      <c r="D13" s="2" t="s">
        <v>705</v>
      </c>
      <c r="E13" s="2" t="s">
        <v>286</v>
      </c>
      <c r="F13" s="2" t="s">
        <v>706</v>
      </c>
    </row>
    <row r="14">
      <c r="A14" s="2" t="s">
        <v>707</v>
      </c>
      <c r="B14" s="2">
        <v>1.5820458859E10</v>
      </c>
      <c r="C14" s="2" t="s">
        <v>711</v>
      </c>
      <c r="D14" s="2" t="s">
        <v>712</v>
      </c>
      <c r="E14" s="2" t="s">
        <v>459</v>
      </c>
      <c r="F14" s="2" t="s">
        <v>713</v>
      </c>
    </row>
    <row r="15">
      <c r="A15" s="2" t="s">
        <v>488</v>
      </c>
      <c r="B15" s="2">
        <v>1.8188632232E10</v>
      </c>
      <c r="C15" s="2" t="s">
        <v>714</v>
      </c>
      <c r="D15" s="2" t="s">
        <v>715</v>
      </c>
      <c r="E15" s="2" t="s">
        <v>296</v>
      </c>
      <c r="F15" s="2" t="s">
        <v>716</v>
      </c>
    </row>
    <row r="16">
      <c r="A16" s="2" t="s">
        <v>717</v>
      </c>
      <c r="B16" s="2">
        <v>1.6620788121E10</v>
      </c>
      <c r="C16" s="2" t="s">
        <v>719</v>
      </c>
      <c r="D16" s="2" t="s">
        <v>720</v>
      </c>
      <c r="E16" s="2" t="s">
        <v>286</v>
      </c>
      <c r="F16" s="2" t="s">
        <v>721</v>
      </c>
    </row>
    <row r="17">
      <c r="A17" s="2" t="s">
        <v>724</v>
      </c>
      <c r="B17" s="2">
        <v>1.8071650088E10</v>
      </c>
      <c r="C17" s="2" t="s">
        <v>725</v>
      </c>
      <c r="D17" s="2" t="s">
        <v>727</v>
      </c>
      <c r="E17" s="2" t="s">
        <v>286</v>
      </c>
      <c r="F17" s="2" t="s">
        <v>728</v>
      </c>
    </row>
    <row r="18">
      <c r="A18" s="2" t="s">
        <v>730</v>
      </c>
      <c r="B18" s="2">
        <v>1.8653260608E10</v>
      </c>
      <c r="C18" s="2" t="s">
        <v>731</v>
      </c>
      <c r="D18" s="2" t="s">
        <v>732</v>
      </c>
      <c r="E18" s="2" t="s">
        <v>296</v>
      </c>
      <c r="F18" s="2" t="s">
        <v>734</v>
      </c>
    </row>
    <row r="19">
      <c r="A19" s="2" t="s">
        <v>304</v>
      </c>
      <c r="B19" s="2">
        <v>1.8514613831E10</v>
      </c>
      <c r="C19" s="2" t="s">
        <v>305</v>
      </c>
      <c r="D19" s="2" t="s">
        <v>302</v>
      </c>
      <c r="E19" s="2" t="s">
        <v>296</v>
      </c>
      <c r="F19" s="2" t="s">
        <v>307</v>
      </c>
    </row>
    <row r="20">
      <c r="A20" s="2" t="s">
        <v>737</v>
      </c>
      <c r="B20" s="2">
        <v>1.3923793505E10</v>
      </c>
      <c r="C20" s="2">
        <v>1.3923793505E10</v>
      </c>
      <c r="D20" s="2" t="s">
        <v>738</v>
      </c>
      <c r="E20" s="2" t="s">
        <v>296</v>
      </c>
      <c r="F20" s="2" t="s">
        <v>739</v>
      </c>
    </row>
    <row r="21">
      <c r="A21" s="2" t="s">
        <v>740</v>
      </c>
      <c r="B21" s="2">
        <v>1.3158781633E10</v>
      </c>
      <c r="C21" s="2">
        <v>1.6827053E7</v>
      </c>
      <c r="D21" s="2" t="s">
        <v>742</v>
      </c>
      <c r="E21" s="2" t="s">
        <v>286</v>
      </c>
      <c r="F21" s="2" t="s">
        <v>743</v>
      </c>
    </row>
    <row r="22">
      <c r="A22" s="2" t="s">
        <v>744</v>
      </c>
      <c r="B22" s="2">
        <v>1.8510651739E10</v>
      </c>
      <c r="C22" s="2" t="s">
        <v>745</v>
      </c>
      <c r="D22" s="2" t="s">
        <v>746</v>
      </c>
      <c r="E22" s="2" t="s">
        <v>286</v>
      </c>
      <c r="F22" s="2" t="s">
        <v>748</v>
      </c>
    </row>
    <row r="23">
      <c r="A23" s="2" t="s">
        <v>749</v>
      </c>
      <c r="B23" s="2">
        <v>1.8320840501E10</v>
      </c>
      <c r="C23" s="2" t="s">
        <v>750</v>
      </c>
      <c r="D23" s="2" t="s">
        <v>751</v>
      </c>
      <c r="E23" s="2" t="s">
        <v>286</v>
      </c>
      <c r="F23" s="2" t="s">
        <v>752</v>
      </c>
    </row>
    <row r="24">
      <c r="A24" s="2" t="s">
        <v>754</v>
      </c>
      <c r="B24" s="2">
        <v>1.3608170593E10</v>
      </c>
      <c r="C24" s="2">
        <v>1.3608170593E10</v>
      </c>
      <c r="D24" s="2" t="s">
        <v>755</v>
      </c>
      <c r="E24" s="2" t="s">
        <v>286</v>
      </c>
      <c r="F24" s="2" t="s">
        <v>756</v>
      </c>
    </row>
    <row r="25">
      <c r="A25" s="2" t="s">
        <v>757</v>
      </c>
      <c r="B25" s="2">
        <v>1.8661155877E10</v>
      </c>
      <c r="C25" s="2" t="s">
        <v>759</v>
      </c>
      <c r="D25" s="2" t="s">
        <v>760</v>
      </c>
      <c r="E25" s="2" t="s">
        <v>286</v>
      </c>
      <c r="F25" s="2" t="s">
        <v>761</v>
      </c>
    </row>
    <row r="26">
      <c r="A26" s="2" t="s">
        <v>762</v>
      </c>
      <c r="B26" s="2">
        <v>1.3564958428E10</v>
      </c>
      <c r="C26" s="2" t="s">
        <v>763</v>
      </c>
      <c r="D26" s="2" t="s">
        <v>764</v>
      </c>
      <c r="E26" s="2" t="s">
        <v>296</v>
      </c>
      <c r="F26" s="2" t="s">
        <v>766</v>
      </c>
    </row>
    <row r="27">
      <c r="A27" s="2" t="s">
        <v>767</v>
      </c>
      <c r="B27" s="2">
        <v>1.3570408257E10</v>
      </c>
      <c r="C27" s="2">
        <v>1.3570408257E10</v>
      </c>
      <c r="D27" s="2" t="s">
        <v>768</v>
      </c>
      <c r="E27" s="2" t="s">
        <v>286</v>
      </c>
      <c r="F27" s="2" t="s">
        <v>769</v>
      </c>
    </row>
    <row r="28">
      <c r="A28" s="2" t="s">
        <v>771</v>
      </c>
      <c r="B28" s="2">
        <v>1.3918664876E10</v>
      </c>
      <c r="C28" s="2" t="s">
        <v>772</v>
      </c>
      <c r="D28" s="2" t="s">
        <v>773</v>
      </c>
      <c r="E28" s="2" t="s">
        <v>286</v>
      </c>
      <c r="F28" s="2" t="s">
        <v>775</v>
      </c>
    </row>
    <row r="29">
      <c r="A29" s="2" t="s">
        <v>776</v>
      </c>
      <c r="B29" s="2">
        <v>1.5059197782E10</v>
      </c>
      <c r="C29" s="2">
        <v>1.5059197782E10</v>
      </c>
      <c r="D29" s="2" t="s">
        <v>777</v>
      </c>
      <c r="E29" s="2" t="s">
        <v>296</v>
      </c>
      <c r="F29" s="2" t="s">
        <v>778</v>
      </c>
    </row>
    <row r="30">
      <c r="A30" s="2" t="s">
        <v>780</v>
      </c>
      <c r="B30" s="2">
        <v>1.851155926E10</v>
      </c>
      <c r="C30" s="2" t="s">
        <v>781</v>
      </c>
      <c r="D30" s="2" t="s">
        <v>782</v>
      </c>
      <c r="E30" s="2" t="s">
        <v>286</v>
      </c>
      <c r="F30" s="2" t="s">
        <v>783</v>
      </c>
    </row>
    <row r="31">
      <c r="A31" s="2" t="s">
        <v>785</v>
      </c>
      <c r="B31" s="2">
        <v>1.3212158706E10</v>
      </c>
      <c r="C31" s="2" t="s">
        <v>786</v>
      </c>
      <c r="D31" s="2" t="s">
        <v>787</v>
      </c>
      <c r="E31" s="2" t="s">
        <v>286</v>
      </c>
      <c r="F31" s="2" t="s">
        <v>788</v>
      </c>
    </row>
    <row r="32">
      <c r="A32" s="2" t="s">
        <v>790</v>
      </c>
      <c r="B32" s="2">
        <v>1.5578808348E10</v>
      </c>
      <c r="C32" s="2" t="s">
        <v>792</v>
      </c>
      <c r="D32" s="2" t="s">
        <v>793</v>
      </c>
      <c r="E32" s="2" t="s">
        <v>286</v>
      </c>
      <c r="F32" s="2" t="s">
        <v>794</v>
      </c>
    </row>
    <row r="33">
      <c r="A33" s="2" t="s">
        <v>795</v>
      </c>
      <c r="B33" s="2">
        <v>1.3570871942E10</v>
      </c>
      <c r="C33" s="2" t="s">
        <v>796</v>
      </c>
      <c r="D33" s="2" t="s">
        <v>798</v>
      </c>
      <c r="E33" s="2" t="s">
        <v>286</v>
      </c>
      <c r="F33" s="2" t="s">
        <v>799</v>
      </c>
    </row>
    <row r="34">
      <c r="A34" s="2" t="s">
        <v>312</v>
      </c>
      <c r="B34" s="2">
        <v>1.3704609327E10</v>
      </c>
      <c r="C34" s="2" t="s">
        <v>313</v>
      </c>
      <c r="D34" s="2" t="s">
        <v>310</v>
      </c>
      <c r="E34" s="2" t="s">
        <v>296</v>
      </c>
      <c r="F34" s="2" t="s">
        <v>315</v>
      </c>
    </row>
    <row r="35">
      <c r="A35" s="2" t="s">
        <v>320</v>
      </c>
      <c r="B35" s="2">
        <v>1.76210996E10</v>
      </c>
      <c r="C35" s="2">
        <v>1.76210996E10</v>
      </c>
      <c r="D35" s="2" t="s">
        <v>318</v>
      </c>
      <c r="E35" s="2" t="s">
        <v>286</v>
      </c>
      <c r="F35" s="2" t="s">
        <v>321</v>
      </c>
    </row>
    <row r="36">
      <c r="A36" s="2" t="s">
        <v>805</v>
      </c>
      <c r="B36" s="2">
        <v>1.5921071092E10</v>
      </c>
      <c r="C36" s="2" t="s">
        <v>806</v>
      </c>
      <c r="D36" s="2" t="s">
        <v>807</v>
      </c>
      <c r="E36" s="2" t="s">
        <v>286</v>
      </c>
      <c r="F36" s="2" t="s">
        <v>809</v>
      </c>
    </row>
    <row r="37">
      <c r="A37" s="2" t="s">
        <v>810</v>
      </c>
      <c r="B37" s="2">
        <v>1.3426261479E10</v>
      </c>
      <c r="C37" s="2">
        <v>1.3426261479E10</v>
      </c>
      <c r="D37" s="2" t="s">
        <v>811</v>
      </c>
      <c r="E37" s="2" t="s">
        <v>286</v>
      </c>
      <c r="F37" s="2" t="s">
        <v>812</v>
      </c>
    </row>
    <row r="38">
      <c r="A38" s="2" t="s">
        <v>814</v>
      </c>
      <c r="B38" s="2">
        <v>1.3774357331E10</v>
      </c>
      <c r="C38" s="2" t="s">
        <v>815</v>
      </c>
      <c r="D38" s="2" t="s">
        <v>816</v>
      </c>
      <c r="E38" s="2" t="s">
        <v>296</v>
      </c>
      <c r="F38" s="2" t="s">
        <v>817</v>
      </c>
    </row>
    <row r="39">
      <c r="A39" s="2" t="s">
        <v>818</v>
      </c>
      <c r="B39" s="2">
        <v>1.7317149258E10</v>
      </c>
      <c r="C39" s="2" t="s">
        <v>820</v>
      </c>
      <c r="D39" s="2" t="s">
        <v>821</v>
      </c>
      <c r="E39" s="2" t="s">
        <v>286</v>
      </c>
      <c r="F39" s="2" t="s">
        <v>822</v>
      </c>
    </row>
    <row r="40">
      <c r="A40" s="2" t="s">
        <v>823</v>
      </c>
      <c r="B40" s="2">
        <v>1.3311560972E10</v>
      </c>
      <c r="C40" s="2" t="s">
        <v>330</v>
      </c>
      <c r="D40" s="2" t="s">
        <v>825</v>
      </c>
      <c r="E40" s="2" t="s">
        <v>286</v>
      </c>
      <c r="F40" s="2" t="s">
        <v>331</v>
      </c>
    </row>
    <row r="41">
      <c r="A41" s="2" t="s">
        <v>294</v>
      </c>
      <c r="B41" s="2">
        <v>1.3501702067E10</v>
      </c>
      <c r="C41" s="2" t="s">
        <v>295</v>
      </c>
      <c r="D41" s="2" t="s">
        <v>292</v>
      </c>
      <c r="E41" s="2" t="s">
        <v>296</v>
      </c>
      <c r="F41" s="2" t="s">
        <v>298</v>
      </c>
    </row>
    <row r="42">
      <c r="A42" s="2" t="s">
        <v>827</v>
      </c>
      <c r="B42" s="2">
        <v>1.8519131978E10</v>
      </c>
      <c r="C42" s="2" t="s">
        <v>828</v>
      </c>
      <c r="D42" s="2" t="s">
        <v>829</v>
      </c>
      <c r="E42" s="2" t="s">
        <v>286</v>
      </c>
      <c r="F42" s="2" t="s">
        <v>831</v>
      </c>
    </row>
    <row r="43">
      <c r="A43" s="2" t="s">
        <v>284</v>
      </c>
      <c r="B43" s="2">
        <v>1.8801755998E10</v>
      </c>
      <c r="C43" s="2" t="s">
        <v>285</v>
      </c>
      <c r="D43" s="2" t="s">
        <v>282</v>
      </c>
      <c r="E43" s="2" t="s">
        <v>286</v>
      </c>
      <c r="F43" s="2" t="s">
        <v>287</v>
      </c>
    </row>
    <row r="44">
      <c r="A44" s="2" t="s">
        <v>833</v>
      </c>
      <c r="B44" s="2">
        <v>1.8610212966E10</v>
      </c>
      <c r="C44" s="2" t="s">
        <v>834</v>
      </c>
      <c r="D44" s="2" t="s">
        <v>835</v>
      </c>
      <c r="E44" s="2" t="s">
        <v>286</v>
      </c>
      <c r="F44" s="2" t="s">
        <v>836</v>
      </c>
    </row>
    <row r="45">
      <c r="A45" s="2" t="s">
        <v>838</v>
      </c>
      <c r="B45" s="2">
        <v>1.8566683593E10</v>
      </c>
      <c r="C45" s="2" t="s">
        <v>839</v>
      </c>
      <c r="D45" s="2" t="s">
        <v>840</v>
      </c>
      <c r="E45" s="2" t="s">
        <v>286</v>
      </c>
      <c r="F45" s="2" t="s">
        <v>841</v>
      </c>
    </row>
    <row r="46">
      <c r="A46" s="2" t="s">
        <v>842</v>
      </c>
      <c r="B46" s="2">
        <v>1.3600940995E10</v>
      </c>
      <c r="C46" s="2" t="s">
        <v>843</v>
      </c>
      <c r="D46" s="2" t="s">
        <v>845</v>
      </c>
      <c r="E46" s="2" t="s">
        <v>286</v>
      </c>
      <c r="F46" s="2" t="s">
        <v>846</v>
      </c>
    </row>
    <row r="47">
      <c r="A47" s="2" t="s">
        <v>847</v>
      </c>
      <c r="B47" s="2">
        <v>1.8665880638E10</v>
      </c>
      <c r="C47" s="2" t="s">
        <v>848</v>
      </c>
      <c r="D47" s="2" t="s">
        <v>849</v>
      </c>
      <c r="E47" s="2" t="s">
        <v>286</v>
      </c>
      <c r="F47" s="2" t="s">
        <v>850</v>
      </c>
    </row>
    <row r="48">
      <c r="A48" s="2" t="s">
        <v>852</v>
      </c>
      <c r="B48" s="2">
        <v>1.8359459228E10</v>
      </c>
      <c r="C48" s="2" t="s">
        <v>853</v>
      </c>
      <c r="D48" s="2" t="s">
        <v>855</v>
      </c>
      <c r="E48" s="2" t="s">
        <v>286</v>
      </c>
      <c r="F48" s="2" t="s">
        <v>856</v>
      </c>
    </row>
    <row r="49">
      <c r="A49" s="2" t="s">
        <v>858</v>
      </c>
      <c r="B49" s="2">
        <v>1.518440362E10</v>
      </c>
      <c r="C49" s="2" t="s">
        <v>859</v>
      </c>
      <c r="D49" s="2" t="s">
        <v>860</v>
      </c>
      <c r="E49" s="2" t="s">
        <v>286</v>
      </c>
      <c r="F49" s="2" t="s">
        <v>861</v>
      </c>
    </row>
    <row r="50">
      <c r="A50" s="2" t="s">
        <v>863</v>
      </c>
      <c r="B50" s="2">
        <v>1.8508124006E10</v>
      </c>
      <c r="C50" s="2" t="s">
        <v>864</v>
      </c>
      <c r="D50" s="2" t="s">
        <v>865</v>
      </c>
      <c r="E50" s="2" t="s">
        <v>286</v>
      </c>
      <c r="F50" s="2" t="s">
        <v>866</v>
      </c>
    </row>
    <row r="51">
      <c r="A51" s="2" t="s">
        <v>867</v>
      </c>
      <c r="B51" s="2">
        <v>1.3694959834E10</v>
      </c>
      <c r="C51" s="2" t="s">
        <v>869</v>
      </c>
      <c r="D51" s="2" t="s">
        <v>870</v>
      </c>
      <c r="E51" s="2" t="s">
        <v>459</v>
      </c>
      <c r="F51" s="2" t="s">
        <v>871</v>
      </c>
    </row>
    <row r="52">
      <c r="A52" s="2" t="s">
        <v>872</v>
      </c>
      <c r="B52" s="2">
        <v>1.8663981877E10</v>
      </c>
      <c r="C52" s="2" t="s">
        <v>873</v>
      </c>
      <c r="D52" s="2" t="s">
        <v>874</v>
      </c>
      <c r="E52" s="2" t="s">
        <v>286</v>
      </c>
      <c r="F52" s="2" t="s">
        <v>876</v>
      </c>
    </row>
    <row r="53">
      <c r="A53" s="2" t="s">
        <v>877</v>
      </c>
      <c r="B53" s="2">
        <v>1.366185089E10</v>
      </c>
      <c r="C53" s="2" t="s">
        <v>878</v>
      </c>
      <c r="D53" s="2" t="s">
        <v>879</v>
      </c>
      <c r="E53" s="2" t="s">
        <v>459</v>
      </c>
      <c r="F53" s="2" t="s">
        <v>881</v>
      </c>
    </row>
    <row r="54">
      <c r="A54" s="2" t="s">
        <v>882</v>
      </c>
      <c r="B54" s="2">
        <v>1.5216891437E10</v>
      </c>
      <c r="C54" s="2" t="s">
        <v>883</v>
      </c>
      <c r="D54" s="2" t="s">
        <v>884</v>
      </c>
      <c r="E54" s="2" t="s">
        <v>296</v>
      </c>
      <c r="F54" s="2" t="s">
        <v>885</v>
      </c>
    </row>
    <row r="55">
      <c r="A55" s="2" t="s">
        <v>887</v>
      </c>
      <c r="B55" s="2">
        <v>1.8511895261E10</v>
      </c>
      <c r="C55" s="2" t="s">
        <v>888</v>
      </c>
      <c r="D55" s="2" t="s">
        <v>889</v>
      </c>
      <c r="E55" s="2" t="s">
        <v>296</v>
      </c>
      <c r="F55" s="2" t="s">
        <v>890</v>
      </c>
    </row>
    <row r="56">
      <c r="A56" s="2" t="s">
        <v>892</v>
      </c>
      <c r="B56" s="2">
        <v>1.511795813E10</v>
      </c>
      <c r="C56" s="2" t="s">
        <v>893</v>
      </c>
      <c r="D56" s="2" t="s">
        <v>894</v>
      </c>
      <c r="E56" s="2" t="s">
        <v>459</v>
      </c>
      <c r="F56" s="2" t="s">
        <v>895</v>
      </c>
    </row>
    <row r="57">
      <c r="A57" s="2" t="s">
        <v>896</v>
      </c>
      <c r="B57" s="2">
        <v>1.8858443787E10</v>
      </c>
      <c r="C57" s="2" t="s">
        <v>897</v>
      </c>
      <c r="D57" s="2" t="s">
        <v>898</v>
      </c>
      <c r="E57" s="2" t="s">
        <v>286</v>
      </c>
      <c r="F57" s="2" t="s">
        <v>900</v>
      </c>
    </row>
    <row r="58">
      <c r="A58" s="2" t="s">
        <v>902</v>
      </c>
      <c r="B58" s="2">
        <v>1.8679015511E10</v>
      </c>
      <c r="C58" s="2" t="s">
        <v>903</v>
      </c>
      <c r="D58" s="2" t="s">
        <v>904</v>
      </c>
      <c r="E58" s="2" t="s">
        <v>296</v>
      </c>
      <c r="F58" s="2" t="s">
        <v>905</v>
      </c>
    </row>
    <row r="59">
      <c r="A59" s="2" t="s">
        <v>907</v>
      </c>
      <c r="B59" s="2">
        <v>1.8005920616E10</v>
      </c>
      <c r="C59" s="2" t="s">
        <v>908</v>
      </c>
      <c r="D59" s="2" t="s">
        <v>909</v>
      </c>
      <c r="E59" s="2" t="s">
        <v>286</v>
      </c>
      <c r="F59" s="2" t="s">
        <v>910</v>
      </c>
    </row>
    <row r="60">
      <c r="A60" s="2" t="s">
        <v>912</v>
      </c>
      <c r="B60" s="2">
        <v>1.5801570523E10</v>
      </c>
      <c r="C60" s="2" t="s">
        <v>913</v>
      </c>
      <c r="D60" s="2" t="s">
        <v>914</v>
      </c>
      <c r="E60" s="2" t="s">
        <v>296</v>
      </c>
      <c r="F60" s="2" t="s">
        <v>916</v>
      </c>
    </row>
    <row r="61">
      <c r="A61" s="2" t="s">
        <v>917</v>
      </c>
      <c r="B61" s="2">
        <v>1.3340350766E10</v>
      </c>
      <c r="C61" s="2" t="s">
        <v>918</v>
      </c>
      <c r="D61" s="2" t="s">
        <v>919</v>
      </c>
      <c r="E61" s="2" t="s">
        <v>286</v>
      </c>
      <c r="F61" s="2" t="s">
        <v>920</v>
      </c>
    </row>
    <row r="62">
      <c r="A62" s="2" t="s">
        <v>922</v>
      </c>
      <c r="B62" s="2">
        <v>1.5215731589E10</v>
      </c>
      <c r="C62" s="2">
        <v>1.5215731589E10</v>
      </c>
      <c r="D62" s="2" t="s">
        <v>924</v>
      </c>
      <c r="E62" s="2" t="s">
        <v>296</v>
      </c>
      <c r="F62" s="2" t="s">
        <v>925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20.29"/>
  </cols>
  <sheetData>
    <row r="1">
      <c r="A1" s="2" t="s">
        <v>1</v>
      </c>
      <c r="B1" s="2"/>
      <c r="C1" s="2"/>
      <c r="D1" s="2" t="s">
        <v>561</v>
      </c>
      <c r="E1" s="2" t="s">
        <v>562</v>
      </c>
      <c r="F1" s="2" t="s">
        <v>563</v>
      </c>
      <c r="G1" s="2" t="s">
        <v>564</v>
      </c>
      <c r="H1" s="2" t="s">
        <v>565</v>
      </c>
      <c r="I1" s="2" t="s">
        <v>566</v>
      </c>
      <c r="J1" s="2" t="s">
        <v>567</v>
      </c>
    </row>
    <row r="2">
      <c r="A2" s="2" t="s">
        <v>576</v>
      </c>
      <c r="B2" s="2" t="s">
        <v>207</v>
      </c>
      <c r="C2" s="2" t="s">
        <v>577</v>
      </c>
      <c r="D2" s="2" t="s">
        <v>578</v>
      </c>
      <c r="E2" s="2" t="s">
        <v>579</v>
      </c>
      <c r="F2" s="2" t="s">
        <v>580</v>
      </c>
      <c r="G2" s="2" t="s">
        <v>579</v>
      </c>
      <c r="H2" s="16">
        <v>43587.0</v>
      </c>
      <c r="I2" s="2" t="s">
        <v>581</v>
      </c>
      <c r="J2" s="16"/>
    </row>
    <row r="3">
      <c r="A3" s="2" t="s">
        <v>576</v>
      </c>
      <c r="B3" s="2" t="s">
        <v>210</v>
      </c>
      <c r="C3" s="2" t="s">
        <v>588</v>
      </c>
      <c r="D3" s="2" t="s">
        <v>578</v>
      </c>
      <c r="E3" s="2" t="s">
        <v>579</v>
      </c>
      <c r="F3" s="2" t="s">
        <v>579</v>
      </c>
      <c r="G3" s="2" t="s">
        <v>580</v>
      </c>
      <c r="H3" s="16">
        <v>43585.0</v>
      </c>
      <c r="J3" s="16"/>
    </row>
    <row r="4">
      <c r="A4" s="2" t="s">
        <v>576</v>
      </c>
      <c r="B4" s="2" t="s">
        <v>245</v>
      </c>
      <c r="C4" s="2" t="s">
        <v>590</v>
      </c>
      <c r="D4" s="2" t="s">
        <v>578</v>
      </c>
      <c r="E4" s="2" t="s">
        <v>579</v>
      </c>
      <c r="F4" s="2" t="s">
        <v>579</v>
      </c>
      <c r="G4" s="2" t="s">
        <v>591</v>
      </c>
      <c r="H4" s="16">
        <v>43585.0</v>
      </c>
      <c r="I4" s="2" t="s">
        <v>591</v>
      </c>
      <c r="J4" s="16"/>
    </row>
    <row r="5">
      <c r="A5" s="2" t="s">
        <v>576</v>
      </c>
      <c r="B5" s="2" t="s">
        <v>445</v>
      </c>
      <c r="C5" s="2" t="s">
        <v>595</v>
      </c>
      <c r="D5" s="2" t="s">
        <v>578</v>
      </c>
      <c r="E5" s="2" t="s">
        <v>579</v>
      </c>
      <c r="F5" s="2" t="s">
        <v>579</v>
      </c>
      <c r="G5" s="2" t="s">
        <v>579</v>
      </c>
      <c r="H5" s="16">
        <v>43584.0</v>
      </c>
      <c r="I5" s="2"/>
      <c r="J5" s="16"/>
    </row>
    <row r="6">
      <c r="A6" s="2" t="s">
        <v>576</v>
      </c>
      <c r="B6" s="2" t="s">
        <v>39</v>
      </c>
      <c r="C6" s="2" t="s">
        <v>599</v>
      </c>
      <c r="D6" s="2" t="s">
        <v>578</v>
      </c>
      <c r="E6" s="2" t="s">
        <v>580</v>
      </c>
      <c r="F6" s="2" t="s">
        <v>591</v>
      </c>
      <c r="G6" s="2" t="s">
        <v>579</v>
      </c>
      <c r="H6" s="16">
        <v>43584.0</v>
      </c>
      <c r="I6" s="2" t="s">
        <v>579</v>
      </c>
      <c r="J6" s="2" t="s">
        <v>579</v>
      </c>
    </row>
    <row r="7">
      <c r="A7" s="2" t="s">
        <v>576</v>
      </c>
      <c r="B7" s="2" t="s">
        <v>57</v>
      </c>
      <c r="C7" s="2" t="s">
        <v>604</v>
      </c>
      <c r="D7" s="2" t="s">
        <v>578</v>
      </c>
      <c r="E7" s="2" t="s">
        <v>580</v>
      </c>
      <c r="F7" s="2" t="s">
        <v>579</v>
      </c>
      <c r="G7" s="2" t="s">
        <v>579</v>
      </c>
      <c r="H7" s="16">
        <v>43584.0</v>
      </c>
      <c r="I7" s="2" t="s">
        <v>591</v>
      </c>
      <c r="J7" s="2" t="s">
        <v>579</v>
      </c>
    </row>
    <row r="8">
      <c r="A8" s="2" t="s">
        <v>576</v>
      </c>
      <c r="B8" s="2" t="s">
        <v>188</v>
      </c>
      <c r="C8" s="2" t="s">
        <v>606</v>
      </c>
      <c r="D8" s="2" t="s">
        <v>578</v>
      </c>
      <c r="E8" s="2" t="s">
        <v>580</v>
      </c>
      <c r="F8" s="2" t="s">
        <v>579</v>
      </c>
      <c r="G8" s="2" t="s">
        <v>579</v>
      </c>
      <c r="H8" s="16">
        <v>43583.0</v>
      </c>
      <c r="I8" s="2" t="s">
        <v>581</v>
      </c>
      <c r="J8" s="16"/>
    </row>
    <row r="9">
      <c r="A9" s="2" t="s">
        <v>576</v>
      </c>
      <c r="B9" s="2" t="s">
        <v>429</v>
      </c>
      <c r="C9" s="2" t="s">
        <v>608</v>
      </c>
      <c r="D9" s="2" t="s">
        <v>578</v>
      </c>
      <c r="E9" s="2"/>
      <c r="F9" s="2" t="s">
        <v>580</v>
      </c>
      <c r="G9" s="2" t="s">
        <v>579</v>
      </c>
      <c r="H9" s="16">
        <v>43582.0</v>
      </c>
      <c r="I9" s="2"/>
      <c r="J9" s="16"/>
    </row>
    <row r="10">
      <c r="A10" s="2" t="s">
        <v>576</v>
      </c>
      <c r="B10" s="2" t="s">
        <v>190</v>
      </c>
      <c r="C10" s="2" t="s">
        <v>614</v>
      </c>
      <c r="D10" s="2" t="s">
        <v>578</v>
      </c>
      <c r="E10" s="2" t="s">
        <v>580</v>
      </c>
      <c r="F10" s="2" t="s">
        <v>579</v>
      </c>
      <c r="G10" s="2" t="s">
        <v>579</v>
      </c>
      <c r="H10" s="16">
        <v>43581.0</v>
      </c>
      <c r="I10" s="2" t="s">
        <v>581</v>
      </c>
      <c r="J10" s="2" t="s">
        <v>579</v>
      </c>
    </row>
    <row r="11">
      <c r="A11" s="2" t="s">
        <v>576</v>
      </c>
      <c r="B11" s="2" t="s">
        <v>29</v>
      </c>
      <c r="C11" s="2" t="s">
        <v>618</v>
      </c>
      <c r="D11" s="2" t="s">
        <v>578</v>
      </c>
      <c r="E11" s="2" t="s">
        <v>591</v>
      </c>
      <c r="F11" s="2" t="s">
        <v>579</v>
      </c>
      <c r="G11" s="2" t="s">
        <v>581</v>
      </c>
      <c r="H11" s="16">
        <v>43580.0</v>
      </c>
      <c r="J11" s="16"/>
    </row>
    <row r="12">
      <c r="A12" s="2" t="s">
        <v>576</v>
      </c>
      <c r="B12" s="2" t="s">
        <v>284</v>
      </c>
      <c r="C12" s="2" t="s">
        <v>621</v>
      </c>
      <c r="D12" s="2" t="s">
        <v>578</v>
      </c>
      <c r="E12" s="2" t="s">
        <v>622</v>
      </c>
      <c r="F12" s="2" t="s">
        <v>623</v>
      </c>
      <c r="G12" s="2" t="s">
        <v>623</v>
      </c>
      <c r="H12" s="16">
        <v>43579.0</v>
      </c>
      <c r="I12" s="2" t="s">
        <v>623</v>
      </c>
      <c r="J12" s="2" t="s">
        <v>624</v>
      </c>
    </row>
    <row r="13">
      <c r="A13" s="2" t="s">
        <v>576</v>
      </c>
      <c r="B13" s="2" t="s">
        <v>38</v>
      </c>
      <c r="C13" s="2" t="s">
        <v>627</v>
      </c>
      <c r="D13" s="2" t="s">
        <v>578</v>
      </c>
      <c r="E13" s="16"/>
      <c r="F13" s="2" t="s">
        <v>591</v>
      </c>
      <c r="G13" s="2" t="s">
        <v>579</v>
      </c>
      <c r="H13" s="16">
        <v>43578.0</v>
      </c>
      <c r="J13" s="16"/>
    </row>
    <row r="14">
      <c r="A14" s="2" t="s">
        <v>576</v>
      </c>
      <c r="B14" s="2" t="s">
        <v>371</v>
      </c>
      <c r="C14" s="2" t="s">
        <v>629</v>
      </c>
      <c r="D14" s="2" t="s">
        <v>578</v>
      </c>
      <c r="E14" s="2"/>
      <c r="F14" s="2" t="s">
        <v>579</v>
      </c>
      <c r="G14" s="2" t="s">
        <v>591</v>
      </c>
      <c r="H14" s="16">
        <v>43577.0</v>
      </c>
      <c r="I14" s="2" t="s">
        <v>579</v>
      </c>
      <c r="J14" s="2" t="s">
        <v>622</v>
      </c>
    </row>
    <row r="15">
      <c r="A15" s="2" t="s">
        <v>576</v>
      </c>
      <c r="B15" s="2" t="s">
        <v>230</v>
      </c>
      <c r="C15" s="2" t="s">
        <v>632</v>
      </c>
      <c r="D15" s="2" t="s">
        <v>578</v>
      </c>
      <c r="E15" s="2" t="s">
        <v>579</v>
      </c>
      <c r="F15" s="2" t="s">
        <v>591</v>
      </c>
      <c r="G15" s="2" t="s">
        <v>579</v>
      </c>
      <c r="H15" s="16">
        <v>43577.0</v>
      </c>
      <c r="I15" s="2" t="s">
        <v>579</v>
      </c>
      <c r="J15" s="16"/>
    </row>
    <row r="16">
      <c r="A16" s="2" t="s">
        <v>576</v>
      </c>
      <c r="B16" s="2" t="s">
        <v>247</v>
      </c>
      <c r="C16" s="2" t="s">
        <v>635</v>
      </c>
      <c r="D16" s="2" t="s">
        <v>578</v>
      </c>
      <c r="E16" s="2" t="s">
        <v>579</v>
      </c>
      <c r="F16" s="2" t="s">
        <v>579</v>
      </c>
      <c r="G16" s="2" t="s">
        <v>591</v>
      </c>
      <c r="H16" s="16">
        <v>43577.0</v>
      </c>
      <c r="I16" s="2" t="s">
        <v>591</v>
      </c>
      <c r="J16" s="2" t="s">
        <v>581</v>
      </c>
    </row>
    <row r="17">
      <c r="A17" s="2" t="s">
        <v>576</v>
      </c>
      <c r="B17" s="2" t="s">
        <v>43</v>
      </c>
      <c r="C17" s="2" t="s">
        <v>638</v>
      </c>
      <c r="D17" s="2" t="s">
        <v>578</v>
      </c>
      <c r="E17" s="2"/>
      <c r="F17" s="2" t="s">
        <v>591</v>
      </c>
      <c r="G17" s="2" t="s">
        <v>579</v>
      </c>
      <c r="H17" s="16">
        <v>43575.0</v>
      </c>
      <c r="I17" s="2" t="s">
        <v>581</v>
      </c>
      <c r="J17" s="16"/>
    </row>
    <row r="18">
      <c r="A18" s="2" t="s">
        <v>576</v>
      </c>
      <c r="B18" s="2" t="s">
        <v>422</v>
      </c>
      <c r="C18" s="2" t="s">
        <v>643</v>
      </c>
      <c r="D18" s="2" t="s">
        <v>578</v>
      </c>
      <c r="E18" s="2" t="s">
        <v>579</v>
      </c>
      <c r="F18" s="2" t="s">
        <v>622</v>
      </c>
      <c r="G18" s="2" t="s">
        <v>579</v>
      </c>
      <c r="H18" s="16">
        <v>43574.0</v>
      </c>
      <c r="I18" s="2"/>
      <c r="J18" s="16"/>
    </row>
    <row r="19">
      <c r="A19" s="2" t="s">
        <v>576</v>
      </c>
      <c r="B19" s="2" t="s">
        <v>427</v>
      </c>
      <c r="C19" s="2" t="s">
        <v>644</v>
      </c>
      <c r="D19" s="2" t="s">
        <v>578</v>
      </c>
      <c r="E19" s="2"/>
      <c r="F19" s="2" t="s">
        <v>622</v>
      </c>
      <c r="G19" s="2"/>
      <c r="H19" s="16">
        <v>43573.0</v>
      </c>
      <c r="I19" s="2"/>
      <c r="J19" s="16"/>
    </row>
    <row r="20">
      <c r="A20" s="2" t="s">
        <v>576</v>
      </c>
      <c r="B20" s="2" t="s">
        <v>345</v>
      </c>
      <c r="C20" s="2" t="s">
        <v>645</v>
      </c>
      <c r="D20" s="2" t="s">
        <v>610</v>
      </c>
      <c r="E20" s="2" t="s">
        <v>580</v>
      </c>
      <c r="F20" s="2" t="s">
        <v>579</v>
      </c>
      <c r="G20" s="2" t="s">
        <v>579</v>
      </c>
      <c r="H20" s="16">
        <v>43573.0</v>
      </c>
      <c r="I20" s="2" t="s">
        <v>591</v>
      </c>
      <c r="J20" s="2" t="s">
        <v>579</v>
      </c>
    </row>
    <row r="21">
      <c r="A21" s="2" t="s">
        <v>576</v>
      </c>
      <c r="B21" s="2" t="s">
        <v>294</v>
      </c>
      <c r="C21" s="2" t="s">
        <v>648</v>
      </c>
      <c r="D21" s="2" t="s">
        <v>578</v>
      </c>
      <c r="E21" s="2" t="s">
        <v>579</v>
      </c>
      <c r="F21" s="2" t="s">
        <v>622</v>
      </c>
      <c r="G21" s="2" t="s">
        <v>622</v>
      </c>
      <c r="H21" s="16">
        <v>43572.0</v>
      </c>
      <c r="I21" s="2" t="s">
        <v>622</v>
      </c>
      <c r="J21" s="2" t="s">
        <v>622</v>
      </c>
    </row>
    <row r="22">
      <c r="A22" s="2" t="s">
        <v>576</v>
      </c>
      <c r="B22" s="2" t="s">
        <v>53</v>
      </c>
      <c r="C22" s="2" t="s">
        <v>653</v>
      </c>
      <c r="D22" s="2" t="s">
        <v>578</v>
      </c>
      <c r="E22" s="16"/>
      <c r="F22" s="2" t="s">
        <v>591</v>
      </c>
      <c r="G22" s="2" t="s">
        <v>622</v>
      </c>
      <c r="H22" s="16">
        <v>43572.0</v>
      </c>
      <c r="I22" s="2" t="s">
        <v>591</v>
      </c>
      <c r="J22" s="16"/>
    </row>
    <row r="23">
      <c r="A23" s="2" t="s">
        <v>576</v>
      </c>
      <c r="B23" s="2" t="s">
        <v>433</v>
      </c>
      <c r="C23" s="2" t="s">
        <v>658</v>
      </c>
      <c r="D23" s="2" t="s">
        <v>578</v>
      </c>
      <c r="E23" s="2" t="s">
        <v>579</v>
      </c>
      <c r="F23" s="2" t="s">
        <v>591</v>
      </c>
      <c r="G23" s="2"/>
      <c r="H23" s="16">
        <v>43571.0</v>
      </c>
      <c r="I23" s="2"/>
      <c r="J23" s="16"/>
    </row>
    <row r="24">
      <c r="A24" s="2" t="s">
        <v>576</v>
      </c>
      <c r="B24" s="2" t="s">
        <v>436</v>
      </c>
      <c r="C24" s="2" t="s">
        <v>663</v>
      </c>
      <c r="D24" s="2" t="s">
        <v>578</v>
      </c>
      <c r="E24" s="16"/>
      <c r="F24" s="2" t="s">
        <v>579</v>
      </c>
      <c r="G24" s="2"/>
      <c r="H24" s="16">
        <v>43570.0</v>
      </c>
      <c r="I24" s="2"/>
      <c r="J24" s="16"/>
    </row>
    <row r="25">
      <c r="A25" s="2" t="s">
        <v>576</v>
      </c>
      <c r="B25" s="2" t="s">
        <v>195</v>
      </c>
      <c r="C25" s="2" t="s">
        <v>667</v>
      </c>
      <c r="D25" s="2" t="s">
        <v>610</v>
      </c>
      <c r="E25" s="2" t="s">
        <v>579</v>
      </c>
      <c r="F25" s="2" t="s">
        <v>579</v>
      </c>
      <c r="G25" s="2" t="s">
        <v>580</v>
      </c>
      <c r="H25" s="16">
        <v>43569.0</v>
      </c>
      <c r="I25" s="2" t="s">
        <v>579</v>
      </c>
      <c r="J25" s="2" t="s">
        <v>579</v>
      </c>
    </row>
    <row r="26">
      <c r="A26" s="2" t="s">
        <v>576</v>
      </c>
      <c r="B26" s="2" t="s">
        <v>46</v>
      </c>
      <c r="C26" s="2" t="s">
        <v>673</v>
      </c>
      <c r="D26" s="2" t="s">
        <v>578</v>
      </c>
      <c r="E26" s="16"/>
      <c r="F26" s="2" t="s">
        <v>579</v>
      </c>
      <c r="G26" s="2" t="s">
        <v>579</v>
      </c>
      <c r="H26" s="16">
        <v>43569.0</v>
      </c>
      <c r="I26" s="2" t="s">
        <v>591</v>
      </c>
      <c r="J26" s="2" t="s">
        <v>591</v>
      </c>
    </row>
    <row r="27">
      <c r="A27" s="2" t="s">
        <v>576</v>
      </c>
      <c r="B27" s="2" t="s">
        <v>58</v>
      </c>
      <c r="C27" s="2" t="s">
        <v>678</v>
      </c>
      <c r="D27" s="2" t="s">
        <v>578</v>
      </c>
      <c r="E27" s="2" t="s">
        <v>580</v>
      </c>
      <c r="F27" s="2" t="s">
        <v>579</v>
      </c>
      <c r="G27" s="2" t="s">
        <v>579</v>
      </c>
      <c r="H27" s="16">
        <v>43567.0</v>
      </c>
      <c r="I27" s="2" t="s">
        <v>591</v>
      </c>
      <c r="J27" s="2" t="s">
        <v>579</v>
      </c>
    </row>
    <row r="28">
      <c r="A28" s="2" t="s">
        <v>576</v>
      </c>
      <c r="B28" s="2" t="s">
        <v>56</v>
      </c>
      <c r="C28" s="2" t="s">
        <v>682</v>
      </c>
      <c r="D28" s="2" t="s">
        <v>578</v>
      </c>
      <c r="E28" s="2" t="s">
        <v>579</v>
      </c>
      <c r="F28" s="2" t="s">
        <v>591</v>
      </c>
      <c r="G28" s="2" t="s">
        <v>579</v>
      </c>
      <c r="H28" s="16">
        <v>43566.0</v>
      </c>
      <c r="I28" s="2" t="s">
        <v>591</v>
      </c>
      <c r="J28" s="2" t="s">
        <v>581</v>
      </c>
    </row>
    <row r="29">
      <c r="A29" s="2" t="s">
        <v>576</v>
      </c>
      <c r="B29" s="2" t="s">
        <v>320</v>
      </c>
      <c r="C29" s="2" t="s">
        <v>685</v>
      </c>
      <c r="D29" s="2" t="s">
        <v>578</v>
      </c>
      <c r="E29" s="2"/>
      <c r="F29" s="2" t="s">
        <v>623</v>
      </c>
      <c r="G29" s="2"/>
      <c r="H29" s="16">
        <v>43564.0</v>
      </c>
      <c r="I29" s="2"/>
      <c r="J29" s="16"/>
    </row>
    <row r="30">
      <c r="A30" s="2" t="s">
        <v>576</v>
      </c>
      <c r="B30" s="2" t="s">
        <v>350</v>
      </c>
      <c r="C30" s="2" t="s">
        <v>688</v>
      </c>
      <c r="D30" s="2" t="s">
        <v>578</v>
      </c>
      <c r="E30" s="2" t="s">
        <v>580</v>
      </c>
      <c r="F30" s="2" t="s">
        <v>622</v>
      </c>
      <c r="G30" s="2" t="s">
        <v>622</v>
      </c>
      <c r="H30" s="16">
        <v>43563.0</v>
      </c>
      <c r="I30" s="2"/>
      <c r="J30" s="16"/>
    </row>
    <row r="31">
      <c r="A31" s="2" t="s">
        <v>576</v>
      </c>
      <c r="B31" s="2" t="s">
        <v>237</v>
      </c>
      <c r="C31" s="2" t="s">
        <v>692</v>
      </c>
      <c r="D31" s="2" t="s">
        <v>578</v>
      </c>
      <c r="E31" s="2" t="s">
        <v>580</v>
      </c>
      <c r="F31" s="2" t="s">
        <v>591</v>
      </c>
      <c r="G31" s="2" t="s">
        <v>580</v>
      </c>
      <c r="H31" s="16">
        <v>43563.0</v>
      </c>
      <c r="I31" s="2" t="s">
        <v>579</v>
      </c>
      <c r="J31" s="2" t="s">
        <v>579</v>
      </c>
    </row>
    <row r="32">
      <c r="A32" s="2" t="s">
        <v>576</v>
      </c>
      <c r="B32" s="2" t="s">
        <v>26</v>
      </c>
      <c r="C32" s="2" t="s">
        <v>696</v>
      </c>
      <c r="D32" s="2" t="s">
        <v>578</v>
      </c>
      <c r="E32" s="2" t="s">
        <v>581</v>
      </c>
      <c r="F32" s="2" t="s">
        <v>622</v>
      </c>
      <c r="G32" s="2" t="s">
        <v>591</v>
      </c>
      <c r="H32" s="16">
        <v>43563.0</v>
      </c>
      <c r="I32" s="2" t="s">
        <v>591</v>
      </c>
      <c r="J32" s="16"/>
    </row>
    <row r="33">
      <c r="A33" s="2" t="s">
        <v>576</v>
      </c>
      <c r="B33" s="2" t="s">
        <v>63</v>
      </c>
      <c r="C33" s="2" t="s">
        <v>700</v>
      </c>
      <c r="D33" s="2" t="s">
        <v>610</v>
      </c>
      <c r="E33" s="2" t="s">
        <v>579</v>
      </c>
      <c r="F33" s="2" t="s">
        <v>579</v>
      </c>
      <c r="G33" s="2" t="s">
        <v>579</v>
      </c>
      <c r="H33" s="16">
        <v>43562.0</v>
      </c>
      <c r="I33" s="2" t="s">
        <v>591</v>
      </c>
      <c r="J33" s="2" t="s">
        <v>579</v>
      </c>
    </row>
    <row r="34">
      <c r="A34" s="2" t="s">
        <v>576</v>
      </c>
      <c r="B34" s="2" t="s">
        <v>412</v>
      </c>
      <c r="C34" s="2" t="s">
        <v>702</v>
      </c>
      <c r="D34" s="2" t="s">
        <v>578</v>
      </c>
      <c r="E34" s="2"/>
      <c r="F34" s="2" t="s">
        <v>579</v>
      </c>
      <c r="G34" s="2" t="s">
        <v>579</v>
      </c>
      <c r="H34" s="16">
        <v>43562.0</v>
      </c>
      <c r="I34" s="2"/>
      <c r="J34" s="16"/>
    </row>
    <row r="35">
      <c r="A35" s="2" t="s">
        <v>576</v>
      </c>
      <c r="B35" s="2" t="s">
        <v>226</v>
      </c>
      <c r="C35" s="2" t="s">
        <v>708</v>
      </c>
      <c r="D35" s="2" t="s">
        <v>578</v>
      </c>
      <c r="E35" s="2" t="s">
        <v>580</v>
      </c>
      <c r="F35" s="2" t="s">
        <v>591</v>
      </c>
      <c r="G35" s="2" t="s">
        <v>579</v>
      </c>
      <c r="H35" s="16">
        <v>43557.0</v>
      </c>
      <c r="I35" s="2" t="s">
        <v>622</v>
      </c>
      <c r="J35" s="2" t="s">
        <v>579</v>
      </c>
    </row>
    <row r="36">
      <c r="A36" s="2" t="s">
        <v>576</v>
      </c>
      <c r="B36" s="2" t="s">
        <v>52</v>
      </c>
      <c r="C36" s="2" t="s">
        <v>718</v>
      </c>
      <c r="D36" s="2" t="s">
        <v>578</v>
      </c>
      <c r="E36" s="2" t="s">
        <v>579</v>
      </c>
      <c r="F36" s="2" t="s">
        <v>622</v>
      </c>
      <c r="G36" s="2" t="s">
        <v>622</v>
      </c>
      <c r="H36" s="16">
        <v>43557.0</v>
      </c>
      <c r="I36" s="2"/>
      <c r="J36" s="2" t="s">
        <v>579</v>
      </c>
    </row>
    <row r="37">
      <c r="A37" s="2" t="s">
        <v>576</v>
      </c>
      <c r="B37" s="2" t="s">
        <v>199</v>
      </c>
      <c r="C37" s="2" t="s">
        <v>722</v>
      </c>
      <c r="D37" s="2" t="s">
        <v>610</v>
      </c>
      <c r="E37" s="2" t="s">
        <v>579</v>
      </c>
      <c r="F37" s="2" t="s">
        <v>591</v>
      </c>
      <c r="G37" s="2" t="s">
        <v>723</v>
      </c>
      <c r="H37" s="16">
        <v>43556.0</v>
      </c>
      <c r="I37" s="2" t="s">
        <v>591</v>
      </c>
      <c r="J37" s="2" t="s">
        <v>591</v>
      </c>
    </row>
    <row r="38">
      <c r="A38" s="2" t="s">
        <v>576</v>
      </c>
      <c r="B38" s="2" t="s">
        <v>438</v>
      </c>
      <c r="C38" s="2" t="s">
        <v>726</v>
      </c>
      <c r="D38" s="2" t="s">
        <v>578</v>
      </c>
      <c r="E38" s="2" t="s">
        <v>580</v>
      </c>
      <c r="F38" s="2" t="s">
        <v>591</v>
      </c>
      <c r="G38" s="2"/>
      <c r="H38" s="16">
        <v>43553.0</v>
      </c>
      <c r="I38" s="2"/>
      <c r="J38" s="16"/>
    </row>
    <row r="39">
      <c r="A39" s="2" t="s">
        <v>576</v>
      </c>
      <c r="B39" s="2" t="s">
        <v>65</v>
      </c>
      <c r="C39" s="2" t="s">
        <v>729</v>
      </c>
      <c r="D39" s="2" t="s">
        <v>578</v>
      </c>
      <c r="E39" s="2" t="s">
        <v>579</v>
      </c>
      <c r="F39" s="2" t="s">
        <v>579</v>
      </c>
      <c r="G39" s="2" t="s">
        <v>579</v>
      </c>
      <c r="H39" s="16">
        <v>43553.0</v>
      </c>
      <c r="I39" s="2" t="s">
        <v>579</v>
      </c>
      <c r="J39" s="2" t="s">
        <v>579</v>
      </c>
    </row>
    <row r="40">
      <c r="A40" s="2" t="s">
        <v>576</v>
      </c>
      <c r="B40" s="2" t="s">
        <v>21</v>
      </c>
      <c r="C40" s="2" t="s">
        <v>733</v>
      </c>
      <c r="D40" s="2" t="s">
        <v>610</v>
      </c>
      <c r="E40" s="2" t="s">
        <v>580</v>
      </c>
      <c r="F40" s="2" t="s">
        <v>591</v>
      </c>
      <c r="G40" s="2" t="s">
        <v>579</v>
      </c>
      <c r="H40" s="16">
        <v>43552.0</v>
      </c>
      <c r="I40" s="2" t="s">
        <v>579</v>
      </c>
      <c r="J40" s="2" t="s">
        <v>579</v>
      </c>
    </row>
    <row r="41">
      <c r="A41" s="2" t="s">
        <v>576</v>
      </c>
      <c r="B41" s="2" t="s">
        <v>248</v>
      </c>
      <c r="C41" s="2" t="s">
        <v>735</v>
      </c>
      <c r="D41" s="2" t="s">
        <v>578</v>
      </c>
      <c r="E41" s="16"/>
      <c r="F41" s="2" t="s">
        <v>591</v>
      </c>
      <c r="G41" s="2"/>
      <c r="H41" s="16">
        <v>43551.0</v>
      </c>
      <c r="I41" s="2"/>
      <c r="J41" s="16"/>
    </row>
    <row r="42">
      <c r="A42" s="2" t="s">
        <v>576</v>
      </c>
      <c r="B42" s="2" t="s">
        <v>28</v>
      </c>
      <c r="C42" s="2" t="s">
        <v>736</v>
      </c>
      <c r="D42" s="2" t="s">
        <v>578</v>
      </c>
      <c r="E42" s="16"/>
      <c r="F42" s="2" t="s">
        <v>579</v>
      </c>
      <c r="G42" s="2" t="s">
        <v>579</v>
      </c>
      <c r="H42" s="16">
        <v>43551.0</v>
      </c>
      <c r="I42" s="2" t="s">
        <v>591</v>
      </c>
      <c r="J42" s="2" t="s">
        <v>579</v>
      </c>
    </row>
    <row r="43">
      <c r="A43" s="2" t="s">
        <v>576</v>
      </c>
      <c r="B43" s="2" t="s">
        <v>61</v>
      </c>
      <c r="C43" s="2" t="s">
        <v>741</v>
      </c>
      <c r="D43" s="2" t="s">
        <v>578</v>
      </c>
      <c r="E43" s="16"/>
      <c r="F43" s="2" t="s">
        <v>591</v>
      </c>
      <c r="G43" s="2" t="s">
        <v>579</v>
      </c>
      <c r="H43" s="16">
        <v>43551.0</v>
      </c>
      <c r="I43" s="2" t="s">
        <v>579</v>
      </c>
      <c r="J43" s="16"/>
    </row>
    <row r="44">
      <c r="A44" s="2" t="s">
        <v>576</v>
      </c>
      <c r="B44" s="2" t="s">
        <v>201</v>
      </c>
      <c r="C44" s="2" t="s">
        <v>747</v>
      </c>
      <c r="D44" s="2" t="s">
        <v>610</v>
      </c>
      <c r="E44" s="2"/>
      <c r="F44" s="2" t="s">
        <v>579</v>
      </c>
      <c r="G44" s="2" t="s">
        <v>580</v>
      </c>
      <c r="H44" s="16">
        <v>43548.0</v>
      </c>
      <c r="I44" s="2" t="s">
        <v>579</v>
      </c>
      <c r="J44" s="2" t="s">
        <v>579</v>
      </c>
    </row>
    <row r="45">
      <c r="A45" s="2" t="s">
        <v>576</v>
      </c>
      <c r="B45" s="2" t="s">
        <v>220</v>
      </c>
      <c r="C45" s="2" t="s">
        <v>753</v>
      </c>
      <c r="D45" s="2" t="s">
        <v>578</v>
      </c>
      <c r="E45" s="2" t="s">
        <v>580</v>
      </c>
      <c r="F45" s="2" t="s">
        <v>579</v>
      </c>
      <c r="G45" s="2" t="s">
        <v>622</v>
      </c>
      <c r="H45" s="16">
        <v>43545.0</v>
      </c>
      <c r="I45" s="2"/>
      <c r="J45" s="16"/>
    </row>
    <row r="46">
      <c r="A46" s="2" t="s">
        <v>576</v>
      </c>
      <c r="B46" s="2" t="s">
        <v>419</v>
      </c>
      <c r="C46" s="2" t="s">
        <v>758</v>
      </c>
      <c r="D46" s="2" t="s">
        <v>578</v>
      </c>
      <c r="E46" s="2" t="s">
        <v>580</v>
      </c>
      <c r="F46" s="2" t="s">
        <v>579</v>
      </c>
      <c r="G46" s="2" t="s">
        <v>579</v>
      </c>
      <c r="H46" s="16">
        <v>43542.0</v>
      </c>
      <c r="I46" s="2"/>
      <c r="J46" s="16"/>
    </row>
    <row r="47">
      <c r="A47" s="2" t="s">
        <v>576</v>
      </c>
      <c r="B47" s="2" t="s">
        <v>417</v>
      </c>
      <c r="C47" s="2" t="s">
        <v>765</v>
      </c>
      <c r="D47" s="2" t="s">
        <v>578</v>
      </c>
      <c r="E47" s="2"/>
      <c r="F47" s="2" t="s">
        <v>579</v>
      </c>
      <c r="G47" s="2"/>
      <c r="H47" s="16">
        <v>43541.0</v>
      </c>
      <c r="I47" s="2"/>
      <c r="J47" s="16"/>
    </row>
    <row r="48">
      <c r="A48" s="2" t="s">
        <v>576</v>
      </c>
      <c r="B48" s="2" t="s">
        <v>363</v>
      </c>
      <c r="C48" s="2" t="s">
        <v>770</v>
      </c>
      <c r="D48" s="2" t="s">
        <v>578</v>
      </c>
      <c r="E48" s="16"/>
      <c r="F48" s="2" t="s">
        <v>579</v>
      </c>
      <c r="G48" s="2" t="s">
        <v>579</v>
      </c>
      <c r="H48" s="16">
        <v>43541.0</v>
      </c>
      <c r="J48" s="16"/>
    </row>
    <row r="49">
      <c r="A49" s="2" t="s">
        <v>576</v>
      </c>
      <c r="B49" s="2" t="s">
        <v>205</v>
      </c>
      <c r="C49" s="2" t="s">
        <v>774</v>
      </c>
      <c r="D49" s="2" t="s">
        <v>578</v>
      </c>
      <c r="E49" s="2" t="s">
        <v>579</v>
      </c>
      <c r="F49" s="2" t="s">
        <v>580</v>
      </c>
      <c r="G49" s="2" t="s">
        <v>579</v>
      </c>
      <c r="H49" s="16">
        <v>43541.0</v>
      </c>
      <c r="I49" s="2" t="s">
        <v>591</v>
      </c>
      <c r="J49" s="2" t="s">
        <v>579</v>
      </c>
    </row>
    <row r="50">
      <c r="A50" s="2" t="s">
        <v>576</v>
      </c>
      <c r="B50" s="2" t="s">
        <v>36</v>
      </c>
      <c r="C50" s="2" t="s">
        <v>779</v>
      </c>
      <c r="D50" s="2" t="s">
        <v>610</v>
      </c>
      <c r="E50" s="2" t="s">
        <v>579</v>
      </c>
      <c r="F50" s="2" t="s">
        <v>591</v>
      </c>
      <c r="G50" s="2" t="s">
        <v>591</v>
      </c>
      <c r="H50" s="16">
        <v>43540.0</v>
      </c>
      <c r="I50" s="2" t="s">
        <v>579</v>
      </c>
      <c r="J50" s="2" t="s">
        <v>579</v>
      </c>
    </row>
    <row r="51">
      <c r="A51" s="2" t="s">
        <v>576</v>
      </c>
      <c r="B51" s="2" t="s">
        <v>203</v>
      </c>
      <c r="C51" s="2" t="s">
        <v>784</v>
      </c>
      <c r="D51" s="2" t="s">
        <v>578</v>
      </c>
      <c r="E51" s="2" t="s">
        <v>579</v>
      </c>
      <c r="F51" s="2" t="s">
        <v>579</v>
      </c>
      <c r="G51" s="2" t="s">
        <v>591</v>
      </c>
      <c r="H51" s="16">
        <v>43540.0</v>
      </c>
      <c r="I51" s="2" t="s">
        <v>579</v>
      </c>
      <c r="J51" s="2" t="s">
        <v>579</v>
      </c>
    </row>
    <row r="52">
      <c r="A52" s="2" t="s">
        <v>576</v>
      </c>
      <c r="B52" s="2" t="s">
        <v>312</v>
      </c>
      <c r="C52" s="2" t="s">
        <v>789</v>
      </c>
      <c r="D52" s="2" t="s">
        <v>610</v>
      </c>
      <c r="E52" s="2" t="s">
        <v>579</v>
      </c>
      <c r="F52" s="2" t="s">
        <v>622</v>
      </c>
      <c r="G52" s="2" t="s">
        <v>622</v>
      </c>
      <c r="H52" s="16">
        <v>43539.0</v>
      </c>
      <c r="I52" s="2" t="s">
        <v>622</v>
      </c>
      <c r="J52" s="2" t="s">
        <v>622</v>
      </c>
    </row>
    <row r="53">
      <c r="A53" s="2" t="s">
        <v>576</v>
      </c>
      <c r="B53" s="2" t="s">
        <v>235</v>
      </c>
      <c r="C53" s="2" t="s">
        <v>791</v>
      </c>
      <c r="D53" s="2" t="s">
        <v>578</v>
      </c>
      <c r="E53" s="2" t="s">
        <v>579</v>
      </c>
      <c r="F53" s="2" t="s">
        <v>579</v>
      </c>
      <c r="G53" s="2"/>
      <c r="H53" s="16">
        <v>43536.0</v>
      </c>
      <c r="I53" s="2"/>
      <c r="J53" s="16"/>
    </row>
    <row r="54">
      <c r="A54" s="2" t="s">
        <v>576</v>
      </c>
      <c r="B54" s="2" t="s">
        <v>425</v>
      </c>
      <c r="C54" s="2" t="s">
        <v>797</v>
      </c>
      <c r="D54" s="2" t="s">
        <v>578</v>
      </c>
      <c r="E54" s="2" t="s">
        <v>579</v>
      </c>
      <c r="F54" s="2" t="s">
        <v>622</v>
      </c>
      <c r="G54" s="2" t="s">
        <v>579</v>
      </c>
      <c r="H54" s="16">
        <v>43534.0</v>
      </c>
      <c r="J54" s="16"/>
    </row>
    <row r="55">
      <c r="A55" s="2" t="s">
        <v>576</v>
      </c>
      <c r="B55" s="2" t="s">
        <v>234</v>
      </c>
      <c r="C55" s="2" t="s">
        <v>800</v>
      </c>
      <c r="D55" s="2" t="s">
        <v>578</v>
      </c>
      <c r="E55" s="2" t="s">
        <v>580</v>
      </c>
      <c r="F55" s="2" t="s">
        <v>579</v>
      </c>
      <c r="G55" s="2" t="s">
        <v>579</v>
      </c>
      <c r="H55" s="16">
        <v>43534.0</v>
      </c>
      <c r="I55" s="2" t="s">
        <v>591</v>
      </c>
      <c r="J55" s="16"/>
    </row>
    <row r="56">
      <c r="A56" s="2" t="s">
        <v>576</v>
      </c>
      <c r="B56" s="2" t="s">
        <v>27</v>
      </c>
      <c r="C56" s="2" t="s">
        <v>801</v>
      </c>
      <c r="D56" s="2" t="s">
        <v>578</v>
      </c>
      <c r="E56" s="2" t="s">
        <v>579</v>
      </c>
      <c r="F56" s="2" t="s">
        <v>579</v>
      </c>
      <c r="G56" s="2" t="s">
        <v>591</v>
      </c>
      <c r="H56" s="16">
        <v>43534.0</v>
      </c>
      <c r="I56" s="2" t="s">
        <v>591</v>
      </c>
      <c r="J56" s="16"/>
    </row>
    <row r="57">
      <c r="A57" s="2" t="s">
        <v>576</v>
      </c>
      <c r="B57" s="2" t="s">
        <v>224</v>
      </c>
      <c r="C57" s="2" t="s">
        <v>802</v>
      </c>
      <c r="D57" s="2" t="s">
        <v>578</v>
      </c>
      <c r="E57" s="2" t="s">
        <v>591</v>
      </c>
      <c r="F57" s="2" t="s">
        <v>591</v>
      </c>
      <c r="G57" s="2" t="s">
        <v>581</v>
      </c>
      <c r="H57" s="16">
        <v>43532.0</v>
      </c>
      <c r="I57" s="2"/>
      <c r="J57" s="16"/>
    </row>
    <row r="58">
      <c r="A58" s="2" t="s">
        <v>576</v>
      </c>
      <c r="B58" s="2" t="s">
        <v>304</v>
      </c>
      <c r="C58" s="2" t="s">
        <v>803</v>
      </c>
      <c r="D58" s="2" t="s">
        <v>578</v>
      </c>
      <c r="E58" s="16"/>
      <c r="F58" s="2" t="s">
        <v>579</v>
      </c>
      <c r="G58" s="2"/>
      <c r="H58" s="16">
        <v>43530.0</v>
      </c>
      <c r="J58" s="16"/>
    </row>
    <row r="59">
      <c r="A59" s="2" t="s">
        <v>576</v>
      </c>
      <c r="B59" s="2" t="s">
        <v>386</v>
      </c>
      <c r="C59" s="2" t="s">
        <v>804</v>
      </c>
      <c r="D59" s="2" t="s">
        <v>578</v>
      </c>
      <c r="E59" s="2" t="s">
        <v>579</v>
      </c>
      <c r="F59" s="2" t="s">
        <v>579</v>
      </c>
      <c r="G59" s="2"/>
      <c r="H59" s="16">
        <v>43528.0</v>
      </c>
      <c r="J59" s="16"/>
    </row>
    <row r="60">
      <c r="A60" s="2" t="s">
        <v>576</v>
      </c>
      <c r="B60" s="2" t="s">
        <v>48</v>
      </c>
      <c r="C60" s="2" t="s">
        <v>808</v>
      </c>
      <c r="D60" s="2" t="s">
        <v>578</v>
      </c>
      <c r="E60" s="2" t="s">
        <v>579</v>
      </c>
      <c r="F60" s="2" t="s">
        <v>622</v>
      </c>
      <c r="G60" s="2" t="s">
        <v>579</v>
      </c>
      <c r="H60" s="16">
        <v>43528.0</v>
      </c>
      <c r="I60" s="2" t="s">
        <v>579</v>
      </c>
      <c r="J60" s="16"/>
    </row>
    <row r="61">
      <c r="A61" s="2" t="s">
        <v>576</v>
      </c>
      <c r="B61" s="2" t="s">
        <v>37</v>
      </c>
      <c r="C61" s="2" t="s">
        <v>813</v>
      </c>
      <c r="D61" s="2" t="s">
        <v>578</v>
      </c>
      <c r="E61" s="16"/>
      <c r="F61" s="2" t="s">
        <v>579</v>
      </c>
      <c r="G61" s="2" t="s">
        <v>579</v>
      </c>
      <c r="H61" s="16">
        <v>43528.0</v>
      </c>
      <c r="I61" s="2"/>
      <c r="J61" s="16"/>
    </row>
    <row r="62">
      <c r="A62" s="2" t="s">
        <v>576</v>
      </c>
      <c r="B62" s="2" t="s">
        <v>197</v>
      </c>
      <c r="C62" s="2" t="s">
        <v>819</v>
      </c>
      <c r="D62" s="2" t="s">
        <v>578</v>
      </c>
      <c r="E62" s="16"/>
      <c r="F62" s="2" t="s">
        <v>622</v>
      </c>
      <c r="G62" s="2"/>
      <c r="H62" s="16">
        <v>43523.0</v>
      </c>
      <c r="I62" s="2"/>
      <c r="J62" s="16"/>
    </row>
    <row r="63">
      <c r="A63" s="2" t="s">
        <v>576</v>
      </c>
      <c r="B63" s="2" t="s">
        <v>377</v>
      </c>
      <c r="C63" s="2" t="s">
        <v>824</v>
      </c>
      <c r="D63" s="2" t="s">
        <v>578</v>
      </c>
      <c r="E63" s="16"/>
      <c r="F63" s="2" t="s">
        <v>579</v>
      </c>
      <c r="G63" s="2" t="s">
        <v>580</v>
      </c>
      <c r="H63" s="16">
        <v>43513.0</v>
      </c>
      <c r="I63" s="2" t="s">
        <v>579</v>
      </c>
      <c r="J63" s="16"/>
    </row>
    <row r="64">
      <c r="A64" s="2" t="s">
        <v>576</v>
      </c>
      <c r="B64" s="2" t="s">
        <v>51</v>
      </c>
      <c r="C64" s="2" t="s">
        <v>826</v>
      </c>
      <c r="D64" s="2" t="s">
        <v>578</v>
      </c>
      <c r="E64" s="2" t="s">
        <v>579</v>
      </c>
      <c r="F64" s="2" t="s">
        <v>591</v>
      </c>
      <c r="G64" s="2" t="s">
        <v>622</v>
      </c>
      <c r="H64" s="16">
        <v>43512.0</v>
      </c>
      <c r="I64" s="2"/>
      <c r="J64" s="16"/>
    </row>
    <row r="65">
      <c r="A65" s="2" t="s">
        <v>576</v>
      </c>
      <c r="B65" s="2" t="s">
        <v>64</v>
      </c>
      <c r="C65" s="2" t="s">
        <v>830</v>
      </c>
      <c r="D65" s="2" t="s">
        <v>578</v>
      </c>
      <c r="E65" s="2" t="s">
        <v>581</v>
      </c>
      <c r="F65" s="2" t="s">
        <v>591</v>
      </c>
      <c r="G65" s="2" t="s">
        <v>591</v>
      </c>
      <c r="H65" s="16">
        <v>43505.0</v>
      </c>
      <c r="J65" s="16"/>
    </row>
    <row r="66">
      <c r="A66" s="2" t="s">
        <v>576</v>
      </c>
      <c r="B66" s="2" t="s">
        <v>216</v>
      </c>
      <c r="C66" s="2" t="s">
        <v>832</v>
      </c>
      <c r="D66" s="2" t="s">
        <v>578</v>
      </c>
      <c r="E66" s="2" t="s">
        <v>579</v>
      </c>
      <c r="F66" s="2" t="s">
        <v>591</v>
      </c>
      <c r="G66" s="2"/>
      <c r="H66" s="16">
        <v>43499.0</v>
      </c>
      <c r="J66" s="16"/>
    </row>
    <row r="67">
      <c r="A67" s="2" t="s">
        <v>576</v>
      </c>
      <c r="B67" s="2" t="s">
        <v>214</v>
      </c>
      <c r="C67" s="2" t="s">
        <v>837</v>
      </c>
      <c r="D67" s="2" t="s">
        <v>578</v>
      </c>
      <c r="E67" s="2" t="s">
        <v>579</v>
      </c>
      <c r="F67" s="2" t="s">
        <v>579</v>
      </c>
      <c r="G67" s="2"/>
      <c r="H67" s="16">
        <v>43497.0</v>
      </c>
      <c r="J67" s="16"/>
    </row>
    <row r="68">
      <c r="A68" s="2" t="s">
        <v>576</v>
      </c>
      <c r="B68" s="2" t="s">
        <v>355</v>
      </c>
      <c r="C68" s="2" t="s">
        <v>844</v>
      </c>
      <c r="D68" s="2" t="s">
        <v>578</v>
      </c>
      <c r="E68" s="16"/>
      <c r="F68" s="2" t="s">
        <v>723</v>
      </c>
      <c r="G68" s="2"/>
      <c r="H68" s="16">
        <v>43489.0</v>
      </c>
      <c r="I68" s="2"/>
      <c r="J68" s="16"/>
    </row>
    <row r="69">
      <c r="A69" s="2" t="s">
        <v>576</v>
      </c>
      <c r="B69" s="2" t="s">
        <v>393</v>
      </c>
      <c r="C69" s="2" t="s">
        <v>851</v>
      </c>
      <c r="D69" s="2" t="s">
        <v>578</v>
      </c>
      <c r="E69" s="16"/>
      <c r="F69" s="2" t="s">
        <v>579</v>
      </c>
      <c r="G69" s="2"/>
      <c r="H69" s="16">
        <v>43486.0</v>
      </c>
      <c r="J69" s="16"/>
    </row>
    <row r="70">
      <c r="A70" s="2" t="s">
        <v>576</v>
      </c>
      <c r="B70" s="2" t="s">
        <v>35</v>
      </c>
      <c r="C70" s="2" t="s">
        <v>854</v>
      </c>
      <c r="D70" s="2" t="s">
        <v>578</v>
      </c>
      <c r="E70" s="16"/>
      <c r="F70" s="2" t="s">
        <v>579</v>
      </c>
      <c r="G70" s="2" t="s">
        <v>579</v>
      </c>
      <c r="H70" s="16">
        <v>43479.0</v>
      </c>
      <c r="I70" s="2" t="s">
        <v>579</v>
      </c>
      <c r="J70" s="16"/>
    </row>
    <row r="71">
      <c r="A71" s="2" t="s">
        <v>576</v>
      </c>
      <c r="B71" s="2" t="s">
        <v>49</v>
      </c>
      <c r="C71" s="2" t="s">
        <v>857</v>
      </c>
      <c r="D71" s="2" t="s">
        <v>578</v>
      </c>
      <c r="E71" s="2" t="s">
        <v>580</v>
      </c>
      <c r="F71" s="2" t="s">
        <v>591</v>
      </c>
      <c r="G71" s="2" t="s">
        <v>579</v>
      </c>
      <c r="H71" s="16">
        <v>43475.0</v>
      </c>
      <c r="I71" s="2"/>
      <c r="J71" s="16"/>
    </row>
    <row r="72">
      <c r="A72" s="2" t="s">
        <v>576</v>
      </c>
      <c r="B72" s="2" t="s">
        <v>18</v>
      </c>
      <c r="C72" s="2" t="s">
        <v>862</v>
      </c>
      <c r="D72" s="2" t="s">
        <v>578</v>
      </c>
      <c r="E72" s="2" t="s">
        <v>580</v>
      </c>
      <c r="F72" s="2" t="s">
        <v>622</v>
      </c>
      <c r="G72" s="2" t="s">
        <v>579</v>
      </c>
      <c r="H72" s="16">
        <v>43470.0</v>
      </c>
      <c r="I72" s="2"/>
      <c r="J72" s="16"/>
    </row>
    <row r="73">
      <c r="A73" s="2" t="s">
        <v>576</v>
      </c>
      <c r="B73" s="2" t="s">
        <v>75</v>
      </c>
      <c r="C73" s="2" t="s">
        <v>868</v>
      </c>
      <c r="D73" s="2" t="s">
        <v>610</v>
      </c>
      <c r="E73" s="2" t="s">
        <v>580</v>
      </c>
      <c r="F73" s="2" t="s">
        <v>591</v>
      </c>
      <c r="G73" s="2" t="s">
        <v>579</v>
      </c>
      <c r="H73" s="16">
        <v>43453.0</v>
      </c>
      <c r="I73" s="2" t="s">
        <v>579</v>
      </c>
      <c r="J73" s="2" t="s">
        <v>579</v>
      </c>
    </row>
    <row r="74">
      <c r="A74" s="2" t="s">
        <v>576</v>
      </c>
      <c r="B74" s="2" t="s">
        <v>192</v>
      </c>
      <c r="C74" s="2" t="s">
        <v>875</v>
      </c>
      <c r="D74" s="2" t="s">
        <v>578</v>
      </c>
      <c r="E74" s="2" t="s">
        <v>580</v>
      </c>
      <c r="F74" s="2" t="s">
        <v>591</v>
      </c>
      <c r="G74" s="2" t="s">
        <v>579</v>
      </c>
      <c r="H74" s="16">
        <v>43453.0</v>
      </c>
      <c r="I74" s="2" t="s">
        <v>579</v>
      </c>
      <c r="J74" s="16"/>
    </row>
    <row r="75">
      <c r="A75" s="2" t="s">
        <v>576</v>
      </c>
      <c r="B75" s="2" t="s">
        <v>186</v>
      </c>
      <c r="C75" s="2" t="s">
        <v>880</v>
      </c>
      <c r="D75" s="2" t="s">
        <v>578</v>
      </c>
      <c r="E75" s="2" t="s">
        <v>580</v>
      </c>
      <c r="F75" s="2" t="s">
        <v>591</v>
      </c>
      <c r="G75" s="2"/>
      <c r="H75" s="16">
        <v>43453.0</v>
      </c>
      <c r="I75" s="2"/>
      <c r="J75" s="16"/>
    </row>
    <row r="76">
      <c r="A76" s="2" t="s">
        <v>576</v>
      </c>
      <c r="B76" s="2" t="s">
        <v>212</v>
      </c>
      <c r="C76" s="2" t="s">
        <v>886</v>
      </c>
      <c r="D76" s="2" t="s">
        <v>578</v>
      </c>
      <c r="E76" s="2" t="s">
        <v>579</v>
      </c>
      <c r="F76" s="2" t="s">
        <v>579</v>
      </c>
      <c r="G76" s="2"/>
      <c r="H76" s="16">
        <v>43449.0</v>
      </c>
      <c r="J76" s="16"/>
    </row>
    <row r="77">
      <c r="A77" s="2" t="s">
        <v>576</v>
      </c>
      <c r="B77" s="2" t="s">
        <v>78</v>
      </c>
      <c r="C77" s="2" t="s">
        <v>891</v>
      </c>
      <c r="D77" s="2" t="s">
        <v>610</v>
      </c>
      <c r="E77" s="2" t="s">
        <v>580</v>
      </c>
      <c r="F77" s="2" t="s">
        <v>579</v>
      </c>
      <c r="G77" s="2" t="s">
        <v>580</v>
      </c>
      <c r="H77" s="16">
        <v>43420.0</v>
      </c>
      <c r="I77" s="2" t="s">
        <v>579</v>
      </c>
      <c r="J77" s="2" t="s">
        <v>723</v>
      </c>
    </row>
    <row r="78">
      <c r="A78" s="2" t="s">
        <v>576</v>
      </c>
      <c r="B78" s="2" t="s">
        <v>899</v>
      </c>
      <c r="C78" s="2" t="s">
        <v>901</v>
      </c>
      <c r="D78" s="2" t="s">
        <v>578</v>
      </c>
      <c r="E78" s="2" t="s">
        <v>579</v>
      </c>
      <c r="F78" s="2" t="s">
        <v>591</v>
      </c>
      <c r="G78" s="2" t="s">
        <v>581</v>
      </c>
      <c r="H78" s="16">
        <v>43378.0</v>
      </c>
      <c r="I78" s="2"/>
      <c r="J78" s="16"/>
    </row>
    <row r="79">
      <c r="A79" s="2" t="s">
        <v>576</v>
      </c>
      <c r="B79" s="2" t="s">
        <v>441</v>
      </c>
      <c r="C79" s="2" t="s">
        <v>906</v>
      </c>
      <c r="D79" s="2" t="s">
        <v>578</v>
      </c>
      <c r="E79" s="16"/>
      <c r="F79" s="2"/>
      <c r="G79" s="2"/>
      <c r="H79" s="2"/>
      <c r="I79" s="2"/>
      <c r="J79" s="16"/>
    </row>
    <row r="80">
      <c r="A80" s="2" t="s">
        <v>576</v>
      </c>
      <c r="B80" s="2" t="s">
        <v>443</v>
      </c>
      <c r="C80" s="2" t="s">
        <v>911</v>
      </c>
      <c r="D80" s="2" t="s">
        <v>578</v>
      </c>
      <c r="H80" s="2"/>
    </row>
    <row r="81">
      <c r="A81" s="2" t="s">
        <v>576</v>
      </c>
      <c r="B81" s="2" t="s">
        <v>381</v>
      </c>
      <c r="C81" s="2" t="s">
        <v>915</v>
      </c>
      <c r="D81" s="2" t="s">
        <v>578</v>
      </c>
      <c r="H81" s="2"/>
    </row>
    <row r="82">
      <c r="A82" s="2" t="s">
        <v>576</v>
      </c>
      <c r="B82" s="2" t="s">
        <v>329</v>
      </c>
      <c r="C82" s="2" t="s">
        <v>921</v>
      </c>
      <c r="D82" s="2" t="s">
        <v>578</v>
      </c>
      <c r="E82" s="2" t="s">
        <v>622</v>
      </c>
      <c r="H82" s="2"/>
    </row>
    <row r="83">
      <c r="A83" s="2" t="s">
        <v>576</v>
      </c>
      <c r="B83" s="2" t="s">
        <v>222</v>
      </c>
      <c r="C83" s="2" t="s">
        <v>923</v>
      </c>
      <c r="D83" s="2" t="s">
        <v>578</v>
      </c>
      <c r="E83" s="2" t="s">
        <v>579</v>
      </c>
      <c r="F83" s="2" t="s">
        <v>591</v>
      </c>
      <c r="H83" s="2"/>
    </row>
    <row r="84">
      <c r="A84" s="2" t="s">
        <v>576</v>
      </c>
      <c r="B84" s="2" t="s">
        <v>209</v>
      </c>
      <c r="C84" s="2" t="s">
        <v>926</v>
      </c>
      <c r="D84" s="2" t="s">
        <v>578</v>
      </c>
      <c r="E84" s="2" t="s">
        <v>579</v>
      </c>
      <c r="F84" s="2" t="s">
        <v>579</v>
      </c>
      <c r="G84" s="2" t="s">
        <v>579</v>
      </c>
      <c r="H84" s="2"/>
      <c r="I84" s="2" t="s">
        <v>579</v>
      </c>
      <c r="J84" s="2" t="s">
        <v>579</v>
      </c>
    </row>
    <row r="85">
      <c r="A85" s="2" t="s">
        <v>576</v>
      </c>
      <c r="B85" s="2" t="s">
        <v>218</v>
      </c>
      <c r="C85" s="2" t="s">
        <v>927</v>
      </c>
      <c r="D85" s="2" t="s">
        <v>578</v>
      </c>
      <c r="E85" s="2" t="s">
        <v>580</v>
      </c>
      <c r="F85" s="2" t="s">
        <v>579</v>
      </c>
      <c r="G85" s="2" t="s">
        <v>580</v>
      </c>
      <c r="H85" s="2"/>
      <c r="I85" s="2" t="s">
        <v>579</v>
      </c>
      <c r="J85" s="2" t="s">
        <v>622</v>
      </c>
    </row>
    <row r="86">
      <c r="A86" s="2" t="s">
        <v>576</v>
      </c>
      <c r="B86" s="2" t="s">
        <v>23</v>
      </c>
      <c r="C86" s="2" t="s">
        <v>928</v>
      </c>
      <c r="D86" s="2" t="s">
        <v>610</v>
      </c>
      <c r="E86" s="2" t="s">
        <v>580</v>
      </c>
      <c r="F86" s="2" t="s">
        <v>591</v>
      </c>
      <c r="G86" s="2" t="s">
        <v>579</v>
      </c>
      <c r="H86" s="2"/>
      <c r="I86" s="2" t="s">
        <v>579</v>
      </c>
      <c r="J86" s="2" t="s">
        <v>579</v>
      </c>
    </row>
    <row r="87">
      <c r="A87" s="2" t="s">
        <v>576</v>
      </c>
      <c r="B87" s="2" t="s">
        <v>54</v>
      </c>
      <c r="C87" s="2" t="s">
        <v>929</v>
      </c>
      <c r="D87" s="2" t="s">
        <v>578</v>
      </c>
      <c r="E87" s="2" t="s">
        <v>581</v>
      </c>
      <c r="F87" s="2" t="s">
        <v>591</v>
      </c>
      <c r="G87" s="2" t="s">
        <v>622</v>
      </c>
      <c r="H87" s="2"/>
      <c r="I87" s="2"/>
    </row>
    <row r="88">
      <c r="A88" s="2" t="s">
        <v>576</v>
      </c>
      <c r="B88" s="2" t="s">
        <v>30</v>
      </c>
      <c r="C88" s="2" t="s">
        <v>930</v>
      </c>
      <c r="D88" s="2" t="s">
        <v>578</v>
      </c>
      <c r="E88" s="2" t="s">
        <v>579</v>
      </c>
      <c r="F88" s="2" t="s">
        <v>622</v>
      </c>
      <c r="G88" s="2" t="s">
        <v>579</v>
      </c>
      <c r="H88" s="2"/>
      <c r="I88" s="2"/>
    </row>
    <row r="89">
      <c r="A89" s="2" t="s">
        <v>576</v>
      </c>
      <c r="B89" s="2" t="s">
        <v>228</v>
      </c>
      <c r="C89" s="2" t="s">
        <v>931</v>
      </c>
      <c r="D89" s="2" t="s">
        <v>578</v>
      </c>
      <c r="F89" s="2"/>
      <c r="G89" s="2"/>
      <c r="H89" s="2"/>
      <c r="I89" s="2"/>
    </row>
    <row r="90">
      <c r="A90" s="2" t="s">
        <v>576</v>
      </c>
      <c r="B90" s="2" t="s">
        <v>55</v>
      </c>
      <c r="C90" s="2" t="s">
        <v>932</v>
      </c>
      <c r="D90" s="2" t="s">
        <v>578</v>
      </c>
      <c r="H90" s="2"/>
    </row>
    <row r="91">
      <c r="A91" s="2" t="s">
        <v>576</v>
      </c>
      <c r="B91" s="2" t="s">
        <v>40</v>
      </c>
      <c r="C91" s="2" t="s">
        <v>933</v>
      </c>
      <c r="D91" s="2" t="s">
        <v>578</v>
      </c>
      <c r="H91" s="2"/>
    </row>
    <row r="92">
      <c r="A92" s="2"/>
      <c r="B92" s="2"/>
      <c r="C92" s="2"/>
      <c r="D92" s="2" t="s">
        <v>933</v>
      </c>
      <c r="H92" s="2" t="s">
        <v>578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953</v>
      </c>
    </row>
    <row r="3">
      <c r="A3" s="2" t="s">
        <v>954</v>
      </c>
    </row>
    <row r="4">
      <c r="A4" s="2" t="s">
        <v>955</v>
      </c>
    </row>
    <row r="5">
      <c r="A5" s="2" t="s">
        <v>956</v>
      </c>
    </row>
    <row r="6">
      <c r="A6" s="2" t="s">
        <v>957</v>
      </c>
    </row>
    <row r="7">
      <c r="A7" s="2" t="s">
        <v>958</v>
      </c>
    </row>
    <row r="8">
      <c r="A8" s="2" t="s">
        <v>959</v>
      </c>
    </row>
    <row r="9">
      <c r="A9" s="2" t="s">
        <v>960</v>
      </c>
    </row>
    <row r="10">
      <c r="A10" s="2" t="s">
        <v>961</v>
      </c>
    </row>
    <row r="11">
      <c r="A11" s="2" t="s">
        <v>962</v>
      </c>
    </row>
    <row r="12">
      <c r="A12" s="2" t="s">
        <v>963</v>
      </c>
    </row>
    <row r="13">
      <c r="A13" s="2" t="s">
        <v>964</v>
      </c>
    </row>
    <row r="14">
      <c r="A14" s="2" t="s">
        <v>965</v>
      </c>
    </row>
    <row r="15">
      <c r="A15" s="2" t="s">
        <v>966</v>
      </c>
    </row>
    <row r="16">
      <c r="A16" s="2" t="s">
        <v>958</v>
      </c>
    </row>
    <row r="17">
      <c r="A17" s="2" t="s">
        <v>967</v>
      </c>
    </row>
    <row r="18">
      <c r="A18" s="2" t="s">
        <v>968</v>
      </c>
    </row>
    <row r="19">
      <c r="A19" s="2" t="s">
        <v>969</v>
      </c>
    </row>
    <row r="20">
      <c r="A20" s="2" t="s">
        <v>970</v>
      </c>
    </row>
    <row r="21">
      <c r="A21" s="2" t="s">
        <v>971</v>
      </c>
    </row>
    <row r="22">
      <c r="A22" s="2" t="s">
        <v>972</v>
      </c>
    </row>
    <row r="23">
      <c r="A23" s="2" t="s">
        <v>973</v>
      </c>
    </row>
    <row r="24">
      <c r="A24" s="2" t="s">
        <v>974</v>
      </c>
    </row>
    <row r="25">
      <c r="A25" s="2" t="s">
        <v>975</v>
      </c>
    </row>
    <row r="26">
      <c r="A26" s="2" t="s">
        <v>976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12.29"/>
    <col customWidth="1" min="3" max="3" width="16.0"/>
    <col customWidth="1" min="4" max="4" width="8.57"/>
    <col customWidth="1" min="5" max="5" width="4.86"/>
    <col customWidth="1" min="6" max="6" width="12.29"/>
    <col customWidth="1" min="7" max="7" width="16.0"/>
    <col customWidth="1" min="8" max="8" width="40.14"/>
    <col customWidth="1" min="9" max="9" width="18.0"/>
    <col customWidth="1" min="10" max="10" width="17.86"/>
    <col customWidth="1" min="11" max="11" width="23.43"/>
    <col customWidth="1" min="12" max="12" width="25.29"/>
    <col customWidth="1" min="13" max="13" width="217.86"/>
  </cols>
  <sheetData>
    <row r="1">
      <c r="A1" s="2" t="s">
        <v>977</v>
      </c>
      <c r="B1" s="2" t="s">
        <v>97</v>
      </c>
      <c r="C1" s="2" t="s">
        <v>96</v>
      </c>
      <c r="D1" s="2" t="s">
        <v>105</v>
      </c>
      <c r="E1" s="2" t="s">
        <v>8</v>
      </c>
      <c r="F1" s="2" t="s">
        <v>101</v>
      </c>
      <c r="G1" s="2" t="s">
        <v>448</v>
      </c>
      <c r="H1" s="2" t="s">
        <v>449</v>
      </c>
      <c r="I1" s="2" t="s">
        <v>450</v>
      </c>
      <c r="J1" s="2" t="s">
        <v>104</v>
      </c>
      <c r="K1" s="2" t="s">
        <v>106</v>
      </c>
      <c r="L1" s="2" t="s">
        <v>451</v>
      </c>
      <c r="M1" s="2" t="s">
        <v>16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>
      <c r="A2" s="2" t="s">
        <v>978</v>
      </c>
      <c r="B2" t="s">
        <v>979</v>
      </c>
      <c r="C2" t="s">
        <v>979</v>
      </c>
      <c r="D2" t="s">
        <v>296</v>
      </c>
      <c r="E2">
        <v>37.0</v>
      </c>
      <c r="F2" t="s">
        <v>117</v>
      </c>
      <c r="G2" t="s">
        <v>527</v>
      </c>
      <c r="H2" t="s">
        <v>477</v>
      </c>
      <c r="I2" t="s">
        <v>134</v>
      </c>
      <c r="J2" t="s">
        <v>127</v>
      </c>
      <c r="K2" t="s">
        <v>128</v>
      </c>
      <c r="L2">
        <v>5.0</v>
      </c>
    </row>
    <row r="3">
      <c r="A3" s="2" t="s">
        <v>980</v>
      </c>
      <c r="B3" t="s">
        <v>981</v>
      </c>
      <c r="C3" s="61" t="s">
        <v>982</v>
      </c>
      <c r="D3" t="s">
        <v>296</v>
      </c>
      <c r="E3">
        <v>23.0</v>
      </c>
      <c r="F3" t="s">
        <v>133</v>
      </c>
      <c r="G3" s="70" t="s">
        <v>983</v>
      </c>
      <c r="H3" s="61" t="s">
        <v>492</v>
      </c>
      <c r="I3" s="61" t="s">
        <v>297</v>
      </c>
      <c r="J3" t="s">
        <v>134</v>
      </c>
      <c r="K3" t="s">
        <v>158</v>
      </c>
      <c r="L3">
        <v>10.0</v>
      </c>
    </row>
    <row r="4">
      <c r="A4" s="2" t="s">
        <v>984</v>
      </c>
      <c r="B4" t="s">
        <v>985</v>
      </c>
      <c r="C4" t="s">
        <v>985</v>
      </c>
      <c r="D4" t="s">
        <v>286</v>
      </c>
      <c r="E4">
        <v>28.0</v>
      </c>
      <c r="F4" t="s">
        <v>133</v>
      </c>
      <c r="G4" t="s">
        <v>986</v>
      </c>
      <c r="H4" t="s">
        <v>461</v>
      </c>
      <c r="I4" t="s">
        <v>119</v>
      </c>
      <c r="J4" t="s">
        <v>351</v>
      </c>
      <c r="K4" t="s">
        <v>120</v>
      </c>
      <c r="L4">
        <v>8.0</v>
      </c>
    </row>
    <row r="5">
      <c r="A5" s="2" t="s">
        <v>987</v>
      </c>
      <c r="B5" t="s">
        <v>988</v>
      </c>
      <c r="C5" t="s">
        <v>989</v>
      </c>
      <c r="D5" t="s">
        <v>296</v>
      </c>
      <c r="E5">
        <v>32.0</v>
      </c>
      <c r="F5" t="s">
        <v>117</v>
      </c>
      <c r="G5" s="70" t="s">
        <v>527</v>
      </c>
      <c r="H5" s="70" t="s">
        <v>455</v>
      </c>
      <c r="I5" s="61" t="s">
        <v>297</v>
      </c>
      <c r="J5" t="s">
        <v>134</v>
      </c>
      <c r="K5" t="s">
        <v>158</v>
      </c>
      <c r="L5">
        <v>7.0</v>
      </c>
      <c r="M5" t="s">
        <v>990</v>
      </c>
    </row>
    <row r="6">
      <c r="A6" s="2" t="s">
        <v>991</v>
      </c>
      <c r="B6" t="s">
        <v>992</v>
      </c>
      <c r="C6" t="s">
        <v>992</v>
      </c>
      <c r="D6" t="s">
        <v>286</v>
      </c>
      <c r="E6">
        <v>25.0</v>
      </c>
      <c r="F6" t="s">
        <v>133</v>
      </c>
      <c r="G6" t="s">
        <v>993</v>
      </c>
      <c r="H6" t="s">
        <v>473</v>
      </c>
      <c r="I6" t="s">
        <v>119</v>
      </c>
      <c r="J6" t="s">
        <v>119</v>
      </c>
      <c r="K6" t="s">
        <v>158</v>
      </c>
      <c r="L6">
        <v>8.0</v>
      </c>
      <c r="M6" t="s">
        <v>994</v>
      </c>
    </row>
    <row r="7">
      <c r="A7" s="2" t="s">
        <v>995</v>
      </c>
      <c r="B7" t="s">
        <v>996</v>
      </c>
      <c r="C7" s="61" t="s">
        <v>997</v>
      </c>
      <c r="D7" t="s">
        <v>296</v>
      </c>
      <c r="E7">
        <v>26.0</v>
      </c>
      <c r="F7" t="s">
        <v>133</v>
      </c>
      <c r="G7" s="70" t="s">
        <v>998</v>
      </c>
      <c r="H7" s="61" t="s">
        <v>455</v>
      </c>
      <c r="I7" s="61" t="s">
        <v>134</v>
      </c>
      <c r="J7" t="s">
        <v>119</v>
      </c>
      <c r="K7" t="s">
        <v>158</v>
      </c>
      <c r="L7">
        <v>10.0</v>
      </c>
    </row>
    <row r="8">
      <c r="A8" s="2" t="s">
        <v>999</v>
      </c>
      <c r="B8" t="s">
        <v>1000</v>
      </c>
      <c r="C8" t="s">
        <v>1001</v>
      </c>
      <c r="D8" t="s">
        <v>296</v>
      </c>
      <c r="E8">
        <v>26.0</v>
      </c>
      <c r="F8" t="s">
        <v>133</v>
      </c>
      <c r="G8" t="s">
        <v>1002</v>
      </c>
      <c r="H8" t="s">
        <v>1003</v>
      </c>
      <c r="I8" t="s">
        <v>134</v>
      </c>
      <c r="J8" t="s">
        <v>134</v>
      </c>
      <c r="K8" t="s">
        <v>168</v>
      </c>
      <c r="L8">
        <v>7.0</v>
      </c>
      <c r="M8" t="s">
        <v>1004</v>
      </c>
    </row>
    <row r="9">
      <c r="A9" s="2" t="s">
        <v>1005</v>
      </c>
      <c r="B9" t="s">
        <v>1006</v>
      </c>
      <c r="C9" t="s">
        <v>1007</v>
      </c>
      <c r="D9" t="s">
        <v>286</v>
      </c>
      <c r="E9">
        <v>28.0</v>
      </c>
      <c r="F9" t="s">
        <v>133</v>
      </c>
      <c r="G9" s="68" t="s">
        <v>1009</v>
      </c>
      <c r="H9" s="70" t="s">
        <v>477</v>
      </c>
      <c r="I9" s="61" t="s">
        <v>127</v>
      </c>
      <c r="J9" t="s">
        <v>134</v>
      </c>
      <c r="K9" t="s">
        <v>120</v>
      </c>
      <c r="L9">
        <v>4.0</v>
      </c>
      <c r="M9" t="s">
        <v>1012</v>
      </c>
    </row>
    <row r="10">
      <c r="A10" s="2" t="s">
        <v>1013</v>
      </c>
      <c r="B10" t="s">
        <v>1014</v>
      </c>
      <c r="C10" t="s">
        <v>1015</v>
      </c>
      <c r="D10" t="s">
        <v>296</v>
      </c>
      <c r="E10">
        <v>29.0</v>
      </c>
      <c r="F10" t="s">
        <v>133</v>
      </c>
      <c r="G10" t="s">
        <v>1017</v>
      </c>
      <c r="H10" t="s">
        <v>477</v>
      </c>
      <c r="I10" t="s">
        <v>134</v>
      </c>
      <c r="J10" t="s">
        <v>134</v>
      </c>
      <c r="K10" t="s">
        <v>168</v>
      </c>
      <c r="L10">
        <v>9.0</v>
      </c>
      <c r="M10" t="s">
        <v>1019</v>
      </c>
    </row>
    <row r="11">
      <c r="A11" s="2" t="s">
        <v>1021</v>
      </c>
      <c r="B11" t="s">
        <v>1022</v>
      </c>
      <c r="C11" t="s">
        <v>1023</v>
      </c>
      <c r="D11" t="s">
        <v>286</v>
      </c>
      <c r="E11">
        <v>26.0</v>
      </c>
      <c r="F11" t="s">
        <v>133</v>
      </c>
      <c r="G11" s="70" t="s">
        <v>1025</v>
      </c>
      <c r="H11" s="70" t="s">
        <v>455</v>
      </c>
      <c r="I11" s="61" t="s">
        <v>119</v>
      </c>
      <c r="J11" t="s">
        <v>119</v>
      </c>
      <c r="K11" t="s">
        <v>158</v>
      </c>
      <c r="L11">
        <v>5.0</v>
      </c>
    </row>
    <row r="12">
      <c r="A12" s="2" t="s">
        <v>1027</v>
      </c>
      <c r="B12" t="s">
        <v>1028</v>
      </c>
      <c r="C12" s="70" t="s">
        <v>1029</v>
      </c>
      <c r="D12" t="s">
        <v>296</v>
      </c>
      <c r="E12">
        <v>39.0</v>
      </c>
      <c r="F12" t="s">
        <v>117</v>
      </c>
      <c r="G12" s="70" t="s">
        <v>1032</v>
      </c>
      <c r="H12" s="70" t="s">
        <v>473</v>
      </c>
      <c r="I12" s="61" t="s">
        <v>119</v>
      </c>
      <c r="J12" t="s">
        <v>134</v>
      </c>
      <c r="K12" t="s">
        <v>168</v>
      </c>
      <c r="L12">
        <v>10.0</v>
      </c>
      <c r="M12" t="s">
        <v>1033</v>
      </c>
    </row>
    <row r="13">
      <c r="A13" s="2" t="s">
        <v>1034</v>
      </c>
      <c r="B13" t="s">
        <v>1036</v>
      </c>
      <c r="C13" s="70" t="s">
        <v>1037</v>
      </c>
      <c r="D13" t="s">
        <v>296</v>
      </c>
      <c r="E13">
        <v>27.0</v>
      </c>
      <c r="F13" t="s">
        <v>117</v>
      </c>
      <c r="G13" t="s">
        <v>1039</v>
      </c>
      <c r="H13" t="s">
        <v>477</v>
      </c>
      <c r="I13" t="s">
        <v>134</v>
      </c>
      <c r="J13" t="s">
        <v>119</v>
      </c>
      <c r="K13" t="s">
        <v>168</v>
      </c>
      <c r="L13">
        <v>9.0</v>
      </c>
      <c r="M13" t="s">
        <v>1042</v>
      </c>
    </row>
    <row r="14">
      <c r="A14" s="2" t="s">
        <v>1043</v>
      </c>
      <c r="B14" t="s">
        <v>1044</v>
      </c>
      <c r="C14" t="s">
        <v>1045</v>
      </c>
      <c r="D14" t="s">
        <v>286</v>
      </c>
      <c r="E14">
        <v>34.0</v>
      </c>
      <c r="F14" t="s">
        <v>117</v>
      </c>
      <c r="G14" s="70" t="s">
        <v>1046</v>
      </c>
      <c r="H14" s="61" t="s">
        <v>477</v>
      </c>
      <c r="I14" s="61" t="s">
        <v>119</v>
      </c>
      <c r="J14" t="s">
        <v>134</v>
      </c>
      <c r="K14" t="s">
        <v>120</v>
      </c>
      <c r="L14">
        <v>8.0</v>
      </c>
      <c r="M14" t="s">
        <v>1048</v>
      </c>
    </row>
    <row r="15">
      <c r="A15" s="2" t="s">
        <v>1049</v>
      </c>
      <c r="B15" t="s">
        <v>1050</v>
      </c>
      <c r="C15" t="s">
        <v>1051</v>
      </c>
      <c r="D15" t="s">
        <v>296</v>
      </c>
      <c r="E15">
        <v>29.0</v>
      </c>
      <c r="F15" t="s">
        <v>1052</v>
      </c>
      <c r="G15" s="70" t="s">
        <v>1053</v>
      </c>
      <c r="H15" s="61" t="s">
        <v>455</v>
      </c>
      <c r="I15" s="61" t="s">
        <v>134</v>
      </c>
      <c r="J15" t="s">
        <v>127</v>
      </c>
      <c r="K15" t="s">
        <v>158</v>
      </c>
      <c r="L15">
        <v>5.0</v>
      </c>
      <c r="M15" t="s">
        <v>1054</v>
      </c>
    </row>
    <row r="16">
      <c r="A16" s="2" t="s">
        <v>1055</v>
      </c>
      <c r="B16" t="s">
        <v>1056</v>
      </c>
      <c r="C16" t="s">
        <v>1057</v>
      </c>
      <c r="D16" t="s">
        <v>296</v>
      </c>
      <c r="E16">
        <v>27.0</v>
      </c>
      <c r="F16" t="s">
        <v>133</v>
      </c>
      <c r="G16" s="70" t="s">
        <v>466</v>
      </c>
      <c r="H16" s="61" t="s">
        <v>455</v>
      </c>
      <c r="I16" s="61" t="s">
        <v>119</v>
      </c>
      <c r="J16" t="s">
        <v>134</v>
      </c>
      <c r="K16" t="s">
        <v>128</v>
      </c>
      <c r="L16">
        <v>7.0</v>
      </c>
    </row>
    <row r="17">
      <c r="A17" s="2" t="s">
        <v>1058</v>
      </c>
      <c r="B17" t="s">
        <v>1059</v>
      </c>
      <c r="C17" t="s">
        <v>1059</v>
      </c>
      <c r="D17" t="s">
        <v>296</v>
      </c>
      <c r="E17">
        <v>0.0</v>
      </c>
      <c r="F17" t="s">
        <v>133</v>
      </c>
      <c r="G17" s="70" t="s">
        <v>1060</v>
      </c>
      <c r="H17" s="61" t="s">
        <v>455</v>
      </c>
      <c r="I17" s="61" t="s">
        <v>134</v>
      </c>
      <c r="J17" t="s">
        <v>134</v>
      </c>
      <c r="K17" t="s">
        <v>168</v>
      </c>
      <c r="L17">
        <v>10.0</v>
      </c>
    </row>
    <row r="18">
      <c r="A18" s="2" t="s">
        <v>1061</v>
      </c>
      <c r="B18" t="s">
        <v>1062</v>
      </c>
      <c r="C18" t="s">
        <v>1063</v>
      </c>
      <c r="D18" t="s">
        <v>296</v>
      </c>
      <c r="E18">
        <v>27.0</v>
      </c>
      <c r="F18" t="s">
        <v>117</v>
      </c>
      <c r="G18" s="70" t="s">
        <v>1064</v>
      </c>
      <c r="H18" s="70" t="s">
        <v>477</v>
      </c>
      <c r="I18" s="61" t="s">
        <v>134</v>
      </c>
      <c r="J18" t="s">
        <v>119</v>
      </c>
      <c r="K18" t="s">
        <v>168</v>
      </c>
      <c r="L18">
        <v>8.0</v>
      </c>
      <c r="M18" t="s">
        <v>1066</v>
      </c>
    </row>
    <row r="19">
      <c r="A19" s="2" t="s">
        <v>1069</v>
      </c>
      <c r="B19" t="s">
        <v>1070</v>
      </c>
      <c r="C19" t="s">
        <v>1071</v>
      </c>
      <c r="D19" t="s">
        <v>296</v>
      </c>
      <c r="E19">
        <v>30.0</v>
      </c>
      <c r="F19" t="s">
        <v>133</v>
      </c>
      <c r="G19" t="s">
        <v>1072</v>
      </c>
      <c r="H19" t="s">
        <v>477</v>
      </c>
      <c r="I19" t="s">
        <v>134</v>
      </c>
      <c r="J19" t="s">
        <v>351</v>
      </c>
      <c r="K19" t="s">
        <v>158</v>
      </c>
      <c r="L19">
        <v>8.0</v>
      </c>
    </row>
    <row r="20">
      <c r="A20" s="34" t="s">
        <v>1074</v>
      </c>
      <c r="B20" t="s">
        <v>1075</v>
      </c>
      <c r="C20" s="76" t="s">
        <v>1076</v>
      </c>
      <c r="D20" t="s">
        <v>296</v>
      </c>
      <c r="E20">
        <v>30.0</v>
      </c>
      <c r="F20" t="s">
        <v>117</v>
      </c>
      <c r="G20" t="s">
        <v>1077</v>
      </c>
      <c r="H20" t="s">
        <v>455</v>
      </c>
      <c r="I20" t="s">
        <v>119</v>
      </c>
      <c r="J20" t="s">
        <v>119</v>
      </c>
      <c r="K20" t="s">
        <v>158</v>
      </c>
      <c r="L20">
        <v>10.0</v>
      </c>
    </row>
    <row r="21">
      <c r="A21" s="2" t="s">
        <v>1079</v>
      </c>
      <c r="B21" t="s">
        <v>1080</v>
      </c>
      <c r="C21" t="s">
        <v>1081</v>
      </c>
      <c r="D21" t="s">
        <v>296</v>
      </c>
      <c r="E21">
        <v>25.0</v>
      </c>
      <c r="F21" t="s">
        <v>167</v>
      </c>
      <c r="G21" t="s">
        <v>1082</v>
      </c>
      <c r="H21" t="s">
        <v>455</v>
      </c>
      <c r="I21" t="s">
        <v>134</v>
      </c>
      <c r="J21" t="s">
        <v>127</v>
      </c>
      <c r="K21" t="s">
        <v>120</v>
      </c>
      <c r="L21">
        <v>10.0</v>
      </c>
      <c r="M21" t="s">
        <v>1083</v>
      </c>
    </row>
    <row r="22">
      <c r="A22" s="2" t="s">
        <v>441</v>
      </c>
      <c r="B22" s="2" t="s">
        <v>440</v>
      </c>
      <c r="C22" s="2" t="s">
        <v>439</v>
      </c>
    </row>
    <row r="27">
      <c r="C27" s="5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hidden="1" min="2" max="2" width="16.0"/>
    <col customWidth="1" hidden="1" min="3" max="3" width="16.43"/>
    <col customWidth="1" hidden="1" min="4" max="5" width="15.57"/>
    <col customWidth="1" hidden="1" min="6" max="6" width="16.71"/>
    <col customWidth="1" min="7" max="9" width="16.43"/>
    <col customWidth="1" min="11" max="11" width="15.29"/>
    <col customWidth="1" min="12" max="12" width="19.14"/>
  </cols>
  <sheetData>
    <row r="1" ht="74.25" customHeight="1">
      <c r="B1" s="80" t="s">
        <v>1008</v>
      </c>
      <c r="C1" s="80" t="s">
        <v>1010</v>
      </c>
      <c r="D1" s="80" t="s">
        <v>1011</v>
      </c>
      <c r="E1" s="80" t="s">
        <v>1016</v>
      </c>
      <c r="F1" s="80" t="s">
        <v>1018</v>
      </c>
      <c r="G1" s="80" t="s">
        <v>1020</v>
      </c>
      <c r="H1" s="80" t="s">
        <v>1024</v>
      </c>
      <c r="I1" s="80" t="s">
        <v>1026</v>
      </c>
      <c r="J1" s="80" t="s">
        <v>1030</v>
      </c>
      <c r="K1" s="81" t="s">
        <v>1031</v>
      </c>
      <c r="L1" s="80" t="s">
        <v>1035</v>
      </c>
      <c r="M1" s="82" t="s">
        <v>1038</v>
      </c>
      <c r="N1" s="80" t="s">
        <v>1040</v>
      </c>
      <c r="O1" s="83" t="s">
        <v>1041</v>
      </c>
    </row>
    <row r="2" hidden="1">
      <c r="A2" s="16">
        <v>43443.0</v>
      </c>
      <c r="B2" s="16"/>
      <c r="C2" s="84"/>
      <c r="D2" s="80" t="s">
        <v>1047</v>
      </c>
      <c r="E2" s="80"/>
      <c r="F2" s="84"/>
      <c r="G2" s="84"/>
      <c r="H2" s="84"/>
      <c r="I2" s="84"/>
      <c r="J2" s="84"/>
      <c r="L2" s="84"/>
      <c r="M2" s="84"/>
    </row>
    <row r="3" hidden="1">
      <c r="A3" s="85">
        <f t="shared" ref="A3:A60" si="1">A2+7</f>
        <v>43450</v>
      </c>
      <c r="B3" s="84" t="s">
        <v>1065</v>
      </c>
      <c r="C3" s="84" t="s">
        <v>1067</v>
      </c>
      <c r="D3" s="80" t="s">
        <v>1068</v>
      </c>
      <c r="E3" s="80"/>
      <c r="F3" s="84"/>
      <c r="G3" s="84"/>
      <c r="H3" s="84"/>
      <c r="I3" s="84"/>
      <c r="J3" s="84"/>
      <c r="L3" s="84"/>
      <c r="M3" s="84"/>
    </row>
    <row r="4" hidden="1">
      <c r="A4" s="85">
        <f t="shared" si="1"/>
        <v>43457</v>
      </c>
      <c r="B4" s="84" t="s">
        <v>1073</v>
      </c>
      <c r="C4" s="84"/>
      <c r="D4" s="80"/>
      <c r="E4" s="80"/>
      <c r="F4" s="84"/>
      <c r="G4" s="84"/>
      <c r="H4" s="84"/>
      <c r="I4" s="84"/>
      <c r="J4" s="84"/>
      <c r="L4" s="84"/>
      <c r="M4" s="84"/>
    </row>
    <row r="5" hidden="1">
      <c r="A5" s="85">
        <f t="shared" si="1"/>
        <v>43464</v>
      </c>
      <c r="C5" s="84" t="s">
        <v>1078</v>
      </c>
      <c r="D5" s="80" t="s">
        <v>1067</v>
      </c>
      <c r="E5" s="80"/>
      <c r="F5" s="84" t="s">
        <v>1047</v>
      </c>
      <c r="G5" s="84"/>
      <c r="H5" s="84"/>
      <c r="I5" s="84"/>
      <c r="J5" s="84"/>
      <c r="L5" s="84"/>
      <c r="M5" s="84"/>
    </row>
    <row r="6" hidden="1">
      <c r="A6" s="85">
        <f t="shared" si="1"/>
        <v>43471</v>
      </c>
      <c r="C6" s="84"/>
      <c r="D6" s="80"/>
      <c r="E6" s="80"/>
      <c r="G6" s="84"/>
      <c r="H6" s="84"/>
      <c r="I6" s="84"/>
      <c r="J6" s="84"/>
      <c r="L6" s="84"/>
      <c r="M6" s="84"/>
    </row>
    <row r="7" hidden="1">
      <c r="A7" s="85">
        <f t="shared" si="1"/>
        <v>43478</v>
      </c>
      <c r="B7" s="84" t="s">
        <v>1084</v>
      </c>
      <c r="D7" s="80" t="s">
        <v>1078</v>
      </c>
      <c r="E7" s="80"/>
      <c r="G7" s="84"/>
      <c r="H7" s="84"/>
      <c r="I7" s="84"/>
      <c r="J7" s="84"/>
      <c r="L7" s="84"/>
      <c r="M7" s="84"/>
    </row>
    <row r="8" hidden="1">
      <c r="A8" s="85">
        <f t="shared" si="1"/>
        <v>43485</v>
      </c>
      <c r="D8" s="80"/>
      <c r="E8" s="80"/>
      <c r="F8" s="84" t="s">
        <v>1067</v>
      </c>
      <c r="G8" s="84" t="s">
        <v>1047</v>
      </c>
      <c r="H8" s="84"/>
      <c r="I8" s="84"/>
      <c r="J8" s="84"/>
      <c r="L8" s="84"/>
      <c r="M8" s="84"/>
    </row>
    <row r="9" hidden="1">
      <c r="A9" s="85">
        <f t="shared" si="1"/>
        <v>43492</v>
      </c>
      <c r="C9" s="80" t="s">
        <v>1085</v>
      </c>
      <c r="D9" s="80" t="s">
        <v>1085</v>
      </c>
      <c r="F9" s="80" t="s">
        <v>1086</v>
      </c>
      <c r="G9" s="80" t="s">
        <v>1087</v>
      </c>
      <c r="H9" s="80"/>
      <c r="I9" s="80"/>
      <c r="J9" s="84"/>
      <c r="L9" s="84"/>
      <c r="M9" s="84"/>
    </row>
    <row r="10" hidden="1">
      <c r="A10" s="85">
        <f t="shared" si="1"/>
        <v>43499</v>
      </c>
      <c r="G10" s="84"/>
      <c r="H10" s="84"/>
      <c r="I10" s="84"/>
      <c r="J10" s="84"/>
      <c r="K10" s="13"/>
      <c r="L10" s="84"/>
      <c r="M10" s="84"/>
    </row>
    <row r="11" hidden="1">
      <c r="A11" s="85">
        <f t="shared" si="1"/>
        <v>43506</v>
      </c>
      <c r="J11" s="84"/>
      <c r="L11" s="84"/>
      <c r="M11" s="84"/>
    </row>
    <row r="12" hidden="1">
      <c r="A12" s="85">
        <f t="shared" si="1"/>
        <v>43513</v>
      </c>
      <c r="C12" s="80" t="s">
        <v>1088</v>
      </c>
      <c r="E12" s="86" t="s">
        <v>1089</v>
      </c>
      <c r="F12" s="84" t="s">
        <v>1078</v>
      </c>
      <c r="G12" s="84" t="s">
        <v>1067</v>
      </c>
      <c r="H12" s="84"/>
      <c r="I12" s="84"/>
      <c r="J12" s="84"/>
      <c r="L12" s="84"/>
      <c r="M12" s="84"/>
    </row>
    <row r="13" hidden="1">
      <c r="A13" s="85">
        <f t="shared" si="1"/>
        <v>43520</v>
      </c>
      <c r="C13" s="2" t="s">
        <v>1090</v>
      </c>
      <c r="D13" s="80" t="s">
        <v>1091</v>
      </c>
      <c r="E13" s="80" t="s">
        <v>1085</v>
      </c>
      <c r="F13" s="84" t="s">
        <v>1085</v>
      </c>
      <c r="G13" s="84" t="s">
        <v>1078</v>
      </c>
      <c r="H13" s="84" t="s">
        <v>1047</v>
      </c>
      <c r="I13" s="84"/>
      <c r="J13" s="84"/>
      <c r="L13" s="84"/>
      <c r="M13" s="84"/>
    </row>
    <row r="14" hidden="1">
      <c r="A14" s="85">
        <f t="shared" si="1"/>
        <v>43527</v>
      </c>
      <c r="C14" s="80" t="s">
        <v>1092</v>
      </c>
      <c r="D14" s="80" t="s">
        <v>1065</v>
      </c>
      <c r="E14" s="80" t="s">
        <v>1093</v>
      </c>
      <c r="F14" s="84"/>
      <c r="J14" s="84"/>
      <c r="L14" s="84"/>
      <c r="M14" s="84"/>
    </row>
    <row r="15" hidden="1">
      <c r="A15" s="85">
        <f t="shared" si="1"/>
        <v>43534</v>
      </c>
      <c r="B15" s="87" t="s">
        <v>1094</v>
      </c>
      <c r="C15" s="2" t="s">
        <v>1090</v>
      </c>
      <c r="D15" s="80"/>
      <c r="E15" s="80" t="s">
        <v>1095</v>
      </c>
      <c r="F15" s="84" t="s">
        <v>1065</v>
      </c>
      <c r="G15" s="84"/>
      <c r="H15" s="80" t="s">
        <v>1096</v>
      </c>
      <c r="I15" s="80"/>
      <c r="J15" s="84"/>
      <c r="L15" s="84"/>
      <c r="M15" s="84"/>
    </row>
    <row r="16" hidden="1">
      <c r="A16" s="85">
        <f t="shared" si="1"/>
        <v>43541</v>
      </c>
      <c r="D16" s="80" t="s">
        <v>1084</v>
      </c>
      <c r="H16" s="84" t="s">
        <v>1067</v>
      </c>
      <c r="I16" s="84"/>
      <c r="J16" s="84"/>
      <c r="L16" s="84"/>
      <c r="M16" s="84"/>
    </row>
    <row r="17" hidden="1">
      <c r="A17" s="85">
        <f t="shared" si="1"/>
        <v>43548</v>
      </c>
      <c r="B17" s="84" t="s">
        <v>1097</v>
      </c>
      <c r="F17" s="84"/>
      <c r="G17" s="84" t="s">
        <v>1085</v>
      </c>
      <c r="H17" s="84"/>
      <c r="I17" s="84"/>
      <c r="J17" s="84"/>
      <c r="L17" s="84"/>
      <c r="M17" s="84"/>
    </row>
    <row r="18" hidden="1">
      <c r="A18" s="85">
        <f t="shared" si="1"/>
        <v>43555</v>
      </c>
      <c r="B18" s="84"/>
      <c r="C18" s="84" t="s">
        <v>1084</v>
      </c>
      <c r="D18" s="80" t="s">
        <v>1098</v>
      </c>
      <c r="E18" s="80" t="s">
        <v>1084</v>
      </c>
      <c r="F18" s="80" t="s">
        <v>1084</v>
      </c>
      <c r="H18" s="84" t="s">
        <v>1078</v>
      </c>
      <c r="I18" s="84" t="s">
        <v>1099</v>
      </c>
      <c r="J18" s="84"/>
      <c r="L18" s="84"/>
      <c r="M18" s="84"/>
    </row>
    <row r="19" hidden="1">
      <c r="A19" s="85">
        <f t="shared" si="1"/>
        <v>43562</v>
      </c>
      <c r="C19" s="84"/>
      <c r="D19" s="88" t="s">
        <v>1073</v>
      </c>
      <c r="E19" s="88" t="s">
        <v>1073</v>
      </c>
      <c r="F19" s="88" t="s">
        <v>1073</v>
      </c>
      <c r="G19" s="84" t="s">
        <v>1091</v>
      </c>
      <c r="H19" s="84"/>
      <c r="J19" s="84"/>
      <c r="L19" s="84"/>
      <c r="M19" s="84"/>
    </row>
    <row r="20" hidden="1">
      <c r="A20" s="85">
        <f t="shared" si="1"/>
        <v>43569</v>
      </c>
      <c r="E20" s="80"/>
      <c r="F20" s="80"/>
      <c r="I20" s="84" t="s">
        <v>1100</v>
      </c>
      <c r="J20" s="84" t="s">
        <v>1101</v>
      </c>
      <c r="L20" s="84"/>
      <c r="M20" s="84"/>
    </row>
    <row r="21" hidden="1">
      <c r="A21" s="85">
        <f t="shared" si="1"/>
        <v>43576</v>
      </c>
      <c r="C21" s="86" t="s">
        <v>1102</v>
      </c>
      <c r="G21" s="80" t="s">
        <v>1103</v>
      </c>
      <c r="H21" s="84" t="s">
        <v>1085</v>
      </c>
      <c r="J21" s="84"/>
      <c r="K21" s="84"/>
      <c r="L21" s="84"/>
      <c r="M21" s="84"/>
    </row>
    <row r="22" hidden="1">
      <c r="A22" s="85">
        <f t="shared" si="1"/>
        <v>43583</v>
      </c>
      <c r="D22" s="80" t="s">
        <v>1104</v>
      </c>
      <c r="E22" s="80" t="s">
        <v>1104</v>
      </c>
      <c r="F22" s="80" t="s">
        <v>1104</v>
      </c>
      <c r="G22" s="84" t="s">
        <v>1104</v>
      </c>
      <c r="H22" s="84" t="s">
        <v>1091</v>
      </c>
      <c r="I22" s="84" t="s">
        <v>1105</v>
      </c>
      <c r="J22" s="84" t="s">
        <v>1106</v>
      </c>
      <c r="K22" s="84" t="e">
        <v>#N/A</v>
      </c>
      <c r="L22" s="84"/>
      <c r="M22" s="84"/>
    </row>
    <row r="23" hidden="1">
      <c r="A23" s="85">
        <f t="shared" si="1"/>
        <v>43590</v>
      </c>
      <c r="C23" s="88" t="s">
        <v>1107</v>
      </c>
      <c r="D23" s="88" t="s">
        <v>1097</v>
      </c>
      <c r="E23" s="88" t="s">
        <v>1097</v>
      </c>
      <c r="F23" s="88" t="s">
        <v>1097</v>
      </c>
      <c r="H23" s="84"/>
      <c r="I23" s="88" t="s">
        <v>1108</v>
      </c>
      <c r="J23" s="89" t="s">
        <v>1068</v>
      </c>
      <c r="K23" s="89" t="s">
        <v>1068</v>
      </c>
      <c r="L23" s="84"/>
      <c r="M23" s="84"/>
    </row>
    <row r="24" hidden="1">
      <c r="A24" s="85">
        <f t="shared" si="1"/>
        <v>43597</v>
      </c>
      <c r="G24" s="84" t="s">
        <v>1084</v>
      </c>
      <c r="H24" s="84"/>
      <c r="I24" s="84"/>
      <c r="J24" s="84" t="s">
        <v>1109</v>
      </c>
      <c r="K24" s="84"/>
      <c r="L24" s="84"/>
      <c r="M24" s="84"/>
    </row>
    <row r="25" hidden="1">
      <c r="A25" s="85">
        <f t="shared" si="1"/>
        <v>43604</v>
      </c>
      <c r="C25" s="89" t="s">
        <v>1073</v>
      </c>
      <c r="D25" s="80"/>
      <c r="E25" s="80"/>
      <c r="F25" s="84"/>
      <c r="G25" s="89" t="s">
        <v>1073</v>
      </c>
      <c r="H25" s="89" t="s">
        <v>1073</v>
      </c>
      <c r="I25" s="84" t="s">
        <v>1110</v>
      </c>
      <c r="K25" s="84" t="s">
        <v>1106</v>
      </c>
      <c r="L25" s="84"/>
      <c r="M25" s="84"/>
    </row>
    <row r="26" hidden="1">
      <c r="A26" s="85">
        <f t="shared" si="1"/>
        <v>43611</v>
      </c>
      <c r="C26" s="84"/>
      <c r="D26" s="80"/>
      <c r="E26" s="84"/>
      <c r="F26" s="84"/>
      <c r="I26" s="84"/>
      <c r="J26" s="84" t="s">
        <v>1111</v>
      </c>
      <c r="L26" s="84"/>
      <c r="M26" s="84"/>
    </row>
    <row r="27" hidden="1">
      <c r="A27" s="85">
        <f t="shared" si="1"/>
        <v>43618</v>
      </c>
      <c r="C27" s="84"/>
      <c r="D27" s="84"/>
      <c r="E27" s="84"/>
      <c r="F27" s="84"/>
      <c r="H27" s="84" t="s">
        <v>1084</v>
      </c>
      <c r="I27" s="84"/>
      <c r="K27" s="84" t="s">
        <v>1109</v>
      </c>
      <c r="L27" s="84"/>
      <c r="M27" s="84"/>
    </row>
    <row r="28" hidden="1">
      <c r="A28" s="85">
        <f t="shared" si="1"/>
        <v>43625</v>
      </c>
      <c r="C28" s="84"/>
      <c r="D28" s="84"/>
      <c r="E28" s="84"/>
      <c r="F28" s="84"/>
      <c r="I28" s="80" t="s">
        <v>1112</v>
      </c>
      <c r="L28" s="84"/>
      <c r="M28" s="84"/>
    </row>
    <row r="29" hidden="1">
      <c r="A29" s="85">
        <f t="shared" si="1"/>
        <v>43632</v>
      </c>
      <c r="C29" s="84"/>
      <c r="D29" s="84"/>
      <c r="E29" s="84"/>
      <c r="F29" s="84"/>
      <c r="I29" s="84" t="s">
        <v>1073</v>
      </c>
      <c r="J29" s="84" t="s">
        <v>1073</v>
      </c>
      <c r="K29" s="84" t="s">
        <v>1073</v>
      </c>
      <c r="L29" s="84"/>
      <c r="M29" s="84"/>
    </row>
    <row r="30" hidden="1">
      <c r="A30" s="85">
        <f t="shared" si="1"/>
        <v>43639</v>
      </c>
      <c r="C30" s="84"/>
      <c r="D30" s="84"/>
      <c r="E30" s="84"/>
      <c r="F30" s="84"/>
      <c r="K30" s="84" t="s">
        <v>1111</v>
      </c>
      <c r="L30" s="84"/>
      <c r="M30" s="84"/>
    </row>
    <row r="31" hidden="1">
      <c r="A31" s="85">
        <f t="shared" si="1"/>
        <v>43646</v>
      </c>
      <c r="C31" s="84"/>
      <c r="D31" s="84"/>
      <c r="E31" s="84"/>
      <c r="F31" s="84"/>
      <c r="I31" s="84" t="s">
        <v>1084</v>
      </c>
      <c r="L31" s="84"/>
      <c r="M31" s="84"/>
    </row>
    <row r="32" hidden="1">
      <c r="A32" s="85">
        <f t="shared" si="1"/>
        <v>43653</v>
      </c>
      <c r="C32" s="84"/>
      <c r="D32" s="84"/>
      <c r="E32" s="84"/>
      <c r="F32" s="84"/>
      <c r="L32" s="84" t="s">
        <v>1113</v>
      </c>
      <c r="M32" s="84"/>
    </row>
    <row r="33" hidden="1">
      <c r="A33" s="85">
        <f t="shared" si="1"/>
        <v>43660</v>
      </c>
      <c r="C33" s="84"/>
      <c r="D33" s="84"/>
      <c r="E33" s="84"/>
      <c r="F33" s="84"/>
      <c r="K33" s="84" t="s">
        <v>1114</v>
      </c>
      <c r="M33" s="84"/>
    </row>
    <row r="34" hidden="1">
      <c r="A34" s="85">
        <f t="shared" si="1"/>
        <v>43667</v>
      </c>
      <c r="C34" s="84"/>
      <c r="D34" s="84"/>
      <c r="E34" s="84"/>
      <c r="F34" s="84"/>
      <c r="G34" s="86" t="s">
        <v>1115</v>
      </c>
      <c r="H34" s="80" t="s">
        <v>1116</v>
      </c>
      <c r="I34" s="84" t="s">
        <v>1104</v>
      </c>
      <c r="K34" s="84" t="s">
        <v>1117</v>
      </c>
      <c r="L34" s="80" t="s">
        <v>1118</v>
      </c>
      <c r="M34" s="84"/>
    </row>
    <row r="35">
      <c r="A35" s="85">
        <f t="shared" si="1"/>
        <v>43674</v>
      </c>
      <c r="C35" s="84"/>
      <c r="D35" s="84"/>
      <c r="E35" s="84"/>
      <c r="F35" s="84"/>
      <c r="G35" s="84" t="s">
        <v>1097</v>
      </c>
      <c r="H35" s="84" t="s">
        <v>1097</v>
      </c>
      <c r="I35" s="84" t="s">
        <v>1097</v>
      </c>
      <c r="K35" s="84"/>
      <c r="L35" s="84" t="s">
        <v>1121</v>
      </c>
      <c r="M35" s="84"/>
    </row>
    <row r="36">
      <c r="A36" s="85">
        <f t="shared" si="1"/>
        <v>43681</v>
      </c>
      <c r="C36" s="84"/>
      <c r="D36" s="84"/>
      <c r="E36" s="84"/>
      <c r="F36" s="84"/>
      <c r="G36" s="84"/>
      <c r="H36" s="84"/>
      <c r="I36" s="84"/>
      <c r="L36" s="80"/>
      <c r="M36" s="80" t="s">
        <v>1124</v>
      </c>
    </row>
    <row r="37">
      <c r="A37" s="85">
        <f t="shared" si="1"/>
        <v>43688</v>
      </c>
      <c r="C37" s="84"/>
      <c r="D37" s="84"/>
      <c r="E37" s="84"/>
      <c r="F37" s="84"/>
      <c r="G37" s="84"/>
      <c r="H37" s="84"/>
      <c r="I37" s="84"/>
      <c r="L37" s="84"/>
    </row>
    <row r="38">
      <c r="A38" s="85">
        <f t="shared" si="1"/>
        <v>43695</v>
      </c>
      <c r="C38" s="84"/>
      <c r="D38" s="84"/>
      <c r="E38" s="84"/>
      <c r="F38" s="84"/>
      <c r="G38" s="84"/>
      <c r="H38" s="84"/>
      <c r="I38" s="84"/>
      <c r="L38" s="80" t="s">
        <v>1125</v>
      </c>
      <c r="M38" s="84"/>
    </row>
    <row r="39">
      <c r="A39" s="85">
        <f t="shared" si="1"/>
        <v>43702</v>
      </c>
      <c r="C39" s="84"/>
      <c r="D39" s="84"/>
      <c r="E39" s="84"/>
      <c r="F39" s="84"/>
      <c r="G39" s="84"/>
      <c r="H39" s="84"/>
      <c r="I39" s="84"/>
      <c r="J39" s="84" t="s">
        <v>1114</v>
      </c>
      <c r="K39" s="84" t="s">
        <v>1126</v>
      </c>
      <c r="L39" s="84" t="s">
        <v>1127</v>
      </c>
      <c r="M39" s="80" t="s">
        <v>1121</v>
      </c>
    </row>
    <row r="40">
      <c r="A40" s="85">
        <f t="shared" si="1"/>
        <v>43709</v>
      </c>
      <c r="C40" s="84"/>
      <c r="D40" s="84"/>
      <c r="E40" s="84"/>
      <c r="F40" s="84"/>
      <c r="G40" s="84"/>
      <c r="H40" s="84"/>
      <c r="I40" s="84"/>
      <c r="J40" s="84" t="s">
        <v>1117</v>
      </c>
      <c r="K40" s="84" t="s">
        <v>1128</v>
      </c>
      <c r="L40" s="84"/>
      <c r="M40" s="84"/>
    </row>
    <row r="41">
      <c r="A41" s="85">
        <f t="shared" si="1"/>
        <v>43716</v>
      </c>
      <c r="C41" s="84"/>
      <c r="D41" s="84"/>
      <c r="E41" s="84"/>
      <c r="F41" s="84"/>
      <c r="G41" s="84"/>
      <c r="H41" s="84"/>
      <c r="I41" s="84"/>
      <c r="J41" s="84" t="s">
        <v>1126</v>
      </c>
      <c r="K41" s="84" t="s">
        <v>1131</v>
      </c>
      <c r="L41" s="84"/>
      <c r="M41" s="91"/>
    </row>
    <row r="42">
      <c r="A42" s="85">
        <f t="shared" si="1"/>
        <v>43723</v>
      </c>
      <c r="C42" s="84"/>
      <c r="D42" s="84"/>
      <c r="E42" s="84"/>
      <c r="F42" s="84"/>
      <c r="G42" s="84"/>
      <c r="H42" s="84"/>
      <c r="I42" s="84"/>
      <c r="J42" s="84" t="s">
        <v>1128</v>
      </c>
      <c r="K42" s="84" t="s">
        <v>1132</v>
      </c>
      <c r="L42" s="84"/>
      <c r="M42" s="84"/>
    </row>
    <row r="43">
      <c r="A43" s="85">
        <f t="shared" si="1"/>
        <v>43730</v>
      </c>
      <c r="C43" s="84"/>
      <c r="D43" s="84"/>
      <c r="E43" s="84"/>
      <c r="F43" s="84"/>
      <c r="G43" s="84"/>
      <c r="H43" s="84"/>
      <c r="I43" s="84"/>
      <c r="J43" s="84" t="s">
        <v>1131</v>
      </c>
      <c r="L43" s="92" t="s">
        <v>1133</v>
      </c>
      <c r="M43" s="80" t="s">
        <v>1127</v>
      </c>
    </row>
    <row r="44">
      <c r="A44" s="85">
        <f t="shared" si="1"/>
        <v>43737</v>
      </c>
      <c r="C44" s="84"/>
      <c r="D44" s="84"/>
      <c r="E44" s="84"/>
      <c r="F44" s="84"/>
      <c r="G44" s="84"/>
      <c r="H44" s="84"/>
      <c r="I44" s="84"/>
      <c r="J44" s="84" t="s">
        <v>1132</v>
      </c>
      <c r="K44" s="84"/>
      <c r="L44" s="84"/>
      <c r="M44" s="84"/>
    </row>
    <row r="45">
      <c r="A45" s="85">
        <f t="shared" si="1"/>
        <v>43744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</row>
    <row r="46">
      <c r="A46" s="85">
        <f t="shared" si="1"/>
        <v>43751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</row>
    <row r="47">
      <c r="A47" s="85">
        <f t="shared" si="1"/>
        <v>43758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</row>
    <row r="48">
      <c r="A48" s="85">
        <f t="shared" si="1"/>
        <v>43765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</row>
    <row r="49">
      <c r="A49" s="85">
        <f t="shared" si="1"/>
        <v>43772</v>
      </c>
      <c r="C49" s="84"/>
      <c r="D49" s="84"/>
      <c r="E49" s="84"/>
      <c r="F49" s="84"/>
      <c r="G49" s="84"/>
      <c r="H49" s="84"/>
      <c r="I49" s="84"/>
      <c r="J49" s="84"/>
      <c r="K49" s="84"/>
      <c r="L49" s="92" t="s">
        <v>1136</v>
      </c>
      <c r="M49" s="84"/>
    </row>
    <row r="50">
      <c r="A50" s="85">
        <f t="shared" si="1"/>
        <v>43779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</row>
    <row r="51">
      <c r="A51" s="85">
        <f t="shared" si="1"/>
        <v>43786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</row>
    <row r="52">
      <c r="A52" s="85">
        <f t="shared" si="1"/>
        <v>43793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</row>
    <row r="53">
      <c r="A53" s="85">
        <f t="shared" si="1"/>
        <v>43800</v>
      </c>
      <c r="C53" s="84"/>
      <c r="D53" s="84"/>
      <c r="E53" s="84"/>
      <c r="F53" s="84"/>
      <c r="G53" s="84"/>
      <c r="H53" s="84"/>
      <c r="I53" s="84"/>
      <c r="J53" s="84"/>
      <c r="K53" s="84"/>
      <c r="L53" s="92" t="s">
        <v>1137</v>
      </c>
      <c r="M53" s="84"/>
    </row>
    <row r="54">
      <c r="A54" s="85">
        <f t="shared" si="1"/>
        <v>43807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</row>
    <row r="55">
      <c r="A55" s="85">
        <f t="shared" si="1"/>
        <v>43814</v>
      </c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</row>
    <row r="56">
      <c r="A56" s="85">
        <f t="shared" si="1"/>
        <v>43821</v>
      </c>
      <c r="C56" s="84"/>
      <c r="D56" s="84"/>
      <c r="E56" s="84"/>
      <c r="F56" s="84"/>
      <c r="G56" s="84"/>
      <c r="H56" s="84"/>
      <c r="I56" s="84"/>
      <c r="J56" s="84"/>
      <c r="K56" s="84"/>
      <c r="L56" s="92" t="s">
        <v>1140</v>
      </c>
      <c r="M56" s="84"/>
    </row>
    <row r="57">
      <c r="A57" s="85">
        <f t="shared" si="1"/>
        <v>43828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</row>
    <row r="58">
      <c r="A58" s="85">
        <f t="shared" si="1"/>
        <v>43835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</row>
    <row r="59">
      <c r="A59" s="85">
        <f t="shared" si="1"/>
        <v>43842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</row>
    <row r="60">
      <c r="A60" s="85">
        <f t="shared" si="1"/>
        <v>43849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</row>
    <row r="61"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</row>
    <row r="62"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</row>
    <row r="63"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</row>
    <row r="64"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</row>
    <row r="65"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</row>
    <row r="66"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</row>
    <row r="67"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</row>
    <row r="68"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</row>
    <row r="69"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</row>
    <row r="70"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</row>
    <row r="71"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</row>
    <row r="72"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</row>
    <row r="73"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</row>
    <row r="74"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</row>
    <row r="75"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</row>
    <row r="76"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</row>
    <row r="77"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</row>
    <row r="78"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</row>
    <row r="79"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</row>
    <row r="80"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</row>
    <row r="81"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</row>
    <row r="82"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</row>
    <row r="83"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</row>
    <row r="84"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</row>
    <row r="85"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</row>
    <row r="86"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</row>
    <row r="87"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</row>
    <row r="88"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</row>
    <row r="89"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</row>
    <row r="90"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</row>
    <row r="91"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</row>
    <row r="92"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</row>
    <row r="93"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</row>
    <row r="94"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</row>
    <row r="95"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</row>
    <row r="96"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</row>
    <row r="97"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</row>
    <row r="98"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</row>
    <row r="99"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</row>
    <row r="100"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</row>
    <row r="101"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</row>
    <row r="102"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</row>
    <row r="103"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</row>
    <row r="104"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</row>
    <row r="105"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</row>
    <row r="106"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</row>
    <row r="107"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</row>
    <row r="108"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</row>
    <row r="109"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</row>
    <row r="110"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</row>
    <row r="111"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</row>
    <row r="112"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</row>
    <row r="113"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</row>
    <row r="114"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</row>
    <row r="115"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</row>
    <row r="116"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</row>
    <row r="117"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</row>
    <row r="118"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</row>
    <row r="119"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</row>
    <row r="120"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</row>
    <row r="121"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</row>
    <row r="122"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</row>
    <row r="123"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</row>
    <row r="124"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</row>
    <row r="125"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</row>
    <row r="126"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</row>
    <row r="127"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</row>
    <row r="128"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</row>
    <row r="129"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</row>
    <row r="130"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</row>
    <row r="131"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</row>
    <row r="132"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</row>
    <row r="133"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</row>
    <row r="134"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</row>
    <row r="135"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</row>
    <row r="136"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</row>
    <row r="137"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</row>
    <row r="138"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</row>
    <row r="139"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</row>
    <row r="140"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</row>
    <row r="141"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</row>
    <row r="142"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</row>
    <row r="143"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</row>
    <row r="144"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</row>
    <row r="145"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</row>
    <row r="146"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</row>
    <row r="147"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</row>
    <row r="148"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</row>
    <row r="149"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</row>
    <row r="150"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</row>
    <row r="151"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</row>
    <row r="152"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</row>
    <row r="153"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</row>
    <row r="154"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</row>
    <row r="155"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</row>
    <row r="156"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</row>
    <row r="157"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</row>
    <row r="158"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</row>
    <row r="159"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</row>
    <row r="160"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</row>
    <row r="161"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</row>
    <row r="162"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</row>
    <row r="163"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</row>
    <row r="164"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</row>
    <row r="165"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</row>
    <row r="166"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</row>
    <row r="167"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</row>
    <row r="168"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</row>
    <row r="169"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</row>
    <row r="170"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</row>
    <row r="171"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</row>
    <row r="172"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</row>
    <row r="173"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</row>
    <row r="174"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</row>
    <row r="175"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</row>
    <row r="176"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</row>
    <row r="177"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</row>
    <row r="178"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</row>
    <row r="179"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</row>
    <row r="180"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</row>
    <row r="181"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</row>
    <row r="182"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</row>
    <row r="183"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</row>
    <row r="184"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</row>
    <row r="185"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</row>
    <row r="186"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</row>
    <row r="187"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</row>
    <row r="188"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</row>
    <row r="189"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</row>
    <row r="190"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</row>
    <row r="191"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</row>
    <row r="192"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</row>
    <row r="193"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</row>
    <row r="194"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</row>
    <row r="195"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</row>
    <row r="196"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</row>
    <row r="197"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</row>
    <row r="198"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</row>
    <row r="199"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</row>
    <row r="200"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</row>
    <row r="201"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</row>
    <row r="202"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</row>
    <row r="203"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</row>
    <row r="204"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</row>
    <row r="205"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</row>
    <row r="206"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</row>
    <row r="207"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</row>
    <row r="208"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</row>
    <row r="209"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</row>
    <row r="210"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</row>
    <row r="211"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</row>
    <row r="212"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</row>
    <row r="213"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</row>
    <row r="214"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</row>
    <row r="215"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</row>
    <row r="216"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</row>
    <row r="217"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</row>
    <row r="218"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</row>
    <row r="219"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</row>
    <row r="220"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</row>
    <row r="221"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</row>
    <row r="222"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</row>
    <row r="223"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</row>
    <row r="224"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</row>
    <row r="225"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</row>
    <row r="226"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</row>
    <row r="227"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</row>
    <row r="228"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</row>
    <row r="229"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</row>
    <row r="230"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</row>
    <row r="231"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</row>
    <row r="232"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</row>
    <row r="233"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</row>
    <row r="234"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</row>
    <row r="235"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</row>
    <row r="236"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</row>
    <row r="237"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</row>
    <row r="238"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</row>
    <row r="239"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</row>
    <row r="240"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</row>
    <row r="241"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</row>
    <row r="242"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</row>
    <row r="243"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</row>
    <row r="244"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</row>
    <row r="245"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</row>
    <row r="246"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</row>
    <row r="247"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</row>
    <row r="248"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</row>
    <row r="249"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</row>
    <row r="250"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</row>
    <row r="251"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</row>
    <row r="252"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</row>
    <row r="253"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</row>
    <row r="254"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</row>
    <row r="255"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</row>
    <row r="256"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</row>
    <row r="257"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</row>
    <row r="258"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</row>
    <row r="259"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</row>
    <row r="260"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</row>
    <row r="261"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</row>
    <row r="262"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</row>
    <row r="263"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</row>
    <row r="264"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</row>
    <row r="265"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</row>
    <row r="266"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</row>
    <row r="267"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</row>
    <row r="268"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</row>
    <row r="269"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</row>
    <row r="270"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</row>
    <row r="271"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</row>
    <row r="272"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</row>
    <row r="273"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</row>
    <row r="274"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</row>
    <row r="275"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</row>
    <row r="276"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</row>
    <row r="277"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</row>
    <row r="278"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</row>
    <row r="279"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</row>
    <row r="280"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</row>
    <row r="281"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</row>
    <row r="282"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</row>
    <row r="283"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</row>
    <row r="284"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</row>
    <row r="285"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</row>
    <row r="286"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</row>
    <row r="287"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</row>
    <row r="288"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</row>
    <row r="289"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</row>
    <row r="290"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</row>
    <row r="291"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</row>
    <row r="292"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</row>
    <row r="293"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</row>
    <row r="294"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</row>
    <row r="295"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</row>
    <row r="296"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</row>
    <row r="297"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</row>
    <row r="298"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</row>
    <row r="299"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</row>
    <row r="300"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</row>
    <row r="301"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</row>
    <row r="302"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</row>
    <row r="303"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</row>
    <row r="304"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</row>
    <row r="305"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</row>
    <row r="306"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</row>
    <row r="307"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</row>
    <row r="308"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</row>
    <row r="309"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</row>
    <row r="310"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</row>
    <row r="311"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</row>
    <row r="312"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</row>
    <row r="313"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</row>
    <row r="314"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</row>
    <row r="315"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</row>
    <row r="316"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</row>
    <row r="317"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</row>
    <row r="318"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</row>
    <row r="319"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</row>
    <row r="320"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</row>
    <row r="321"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</row>
    <row r="322"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</row>
    <row r="323"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</row>
    <row r="324"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</row>
    <row r="325"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</row>
    <row r="326"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</row>
    <row r="327"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</row>
    <row r="328"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</row>
    <row r="329"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</row>
    <row r="330"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</row>
    <row r="331"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</row>
    <row r="332"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</row>
    <row r="333"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</row>
    <row r="334"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</row>
    <row r="335"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</row>
    <row r="336"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</row>
    <row r="337"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</row>
    <row r="338"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</row>
    <row r="339"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</row>
    <row r="340"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</row>
    <row r="341"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</row>
    <row r="342"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</row>
    <row r="343"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</row>
    <row r="344"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</row>
    <row r="345"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</row>
    <row r="346"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</row>
    <row r="347"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</row>
    <row r="348"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</row>
    <row r="349"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</row>
    <row r="350"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</row>
    <row r="351"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</row>
    <row r="352"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</row>
    <row r="353"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</row>
    <row r="354"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</row>
    <row r="355"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</row>
    <row r="356"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</row>
    <row r="357"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</row>
    <row r="358"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</row>
    <row r="359"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</row>
    <row r="360"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</row>
    <row r="361"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</row>
    <row r="362"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</row>
    <row r="363"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</row>
    <row r="364"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</row>
    <row r="365"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</row>
    <row r="366"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</row>
    <row r="367"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</row>
    <row r="368"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</row>
    <row r="369"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</row>
    <row r="370"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</row>
    <row r="371"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</row>
    <row r="372"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</row>
    <row r="373"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</row>
    <row r="374"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</row>
    <row r="375"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</row>
    <row r="376"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</row>
    <row r="377"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</row>
    <row r="378"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</row>
    <row r="379"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</row>
    <row r="380"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</row>
    <row r="381"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</row>
    <row r="382"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</row>
    <row r="383"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</row>
    <row r="384"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</row>
    <row r="385"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</row>
    <row r="386"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</row>
    <row r="387"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</row>
    <row r="388"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</row>
    <row r="389"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</row>
    <row r="390"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</row>
    <row r="391"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</row>
    <row r="392"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</row>
    <row r="393"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</row>
    <row r="394"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</row>
    <row r="395"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</row>
    <row r="396"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</row>
    <row r="397"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</row>
    <row r="398"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</row>
    <row r="399"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</row>
    <row r="400"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</row>
    <row r="401"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</row>
    <row r="402"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</row>
    <row r="403"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</row>
    <row r="404"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</row>
    <row r="405"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</row>
    <row r="406"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</row>
    <row r="407"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</row>
    <row r="408"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</row>
    <row r="409"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</row>
    <row r="410"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</row>
    <row r="411"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</row>
    <row r="412"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</row>
    <row r="413"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</row>
    <row r="414"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</row>
    <row r="415"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</row>
    <row r="416"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</row>
    <row r="417"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</row>
    <row r="418"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</row>
    <row r="419"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</row>
    <row r="420"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</row>
    <row r="421"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</row>
    <row r="422"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</row>
    <row r="423"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</row>
    <row r="424"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</row>
    <row r="425"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</row>
    <row r="426"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</row>
    <row r="427"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</row>
    <row r="428"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</row>
    <row r="429"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</row>
    <row r="430"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</row>
    <row r="431"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</row>
    <row r="432"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</row>
    <row r="433"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</row>
    <row r="434"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</row>
    <row r="435"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</row>
    <row r="436"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</row>
    <row r="437"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</row>
    <row r="438"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</row>
    <row r="439"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</row>
    <row r="440"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</row>
    <row r="441"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</row>
    <row r="442"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</row>
    <row r="443"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</row>
    <row r="444"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</row>
    <row r="445"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</row>
    <row r="446"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</row>
    <row r="447"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</row>
    <row r="448"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</row>
    <row r="449"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</row>
    <row r="450"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</row>
    <row r="451"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</row>
    <row r="452"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</row>
    <row r="453"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</row>
    <row r="454"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</row>
    <row r="455"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</row>
    <row r="456"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</row>
    <row r="457"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</row>
    <row r="458"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</row>
    <row r="459"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</row>
    <row r="460"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</row>
    <row r="461"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</row>
    <row r="462"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</row>
    <row r="463"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</row>
    <row r="464"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</row>
    <row r="465"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</row>
    <row r="466"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</row>
    <row r="467"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</row>
    <row r="468"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</row>
    <row r="469"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</row>
    <row r="470"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</row>
    <row r="471"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</row>
    <row r="472"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</row>
    <row r="473"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</row>
    <row r="474"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</row>
    <row r="475"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</row>
    <row r="476"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</row>
    <row r="477"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</row>
    <row r="478"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</row>
    <row r="479"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</row>
    <row r="480"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</row>
    <row r="481"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</row>
    <row r="482"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</row>
    <row r="483"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</row>
    <row r="484"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</row>
    <row r="485"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</row>
    <row r="486"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</row>
    <row r="487"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</row>
    <row r="488"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</row>
    <row r="489"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</row>
    <row r="490"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</row>
    <row r="491"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</row>
    <row r="492"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</row>
    <row r="493"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</row>
    <row r="494"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</row>
    <row r="495"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</row>
    <row r="496"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</row>
    <row r="497"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</row>
    <row r="498"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</row>
    <row r="499"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</row>
    <row r="500"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</row>
    <row r="501"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</row>
    <row r="502"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</row>
    <row r="503"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</row>
    <row r="504"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</row>
    <row r="505"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</row>
    <row r="506"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</row>
    <row r="507"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</row>
    <row r="508"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</row>
    <row r="509"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</row>
    <row r="510"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</row>
    <row r="511"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</row>
    <row r="512"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</row>
    <row r="513"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</row>
    <row r="514"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</row>
    <row r="515"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</row>
    <row r="516"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</row>
    <row r="517"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</row>
    <row r="518"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</row>
    <row r="519"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</row>
    <row r="520"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</row>
    <row r="521"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</row>
    <row r="522"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</row>
    <row r="523"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</row>
    <row r="524"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</row>
    <row r="525"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</row>
    <row r="526"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</row>
    <row r="527"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</row>
    <row r="528"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</row>
    <row r="529"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</row>
    <row r="530"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</row>
    <row r="531"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</row>
    <row r="532"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</row>
    <row r="533"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</row>
    <row r="534"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</row>
    <row r="535"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</row>
    <row r="536"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</row>
    <row r="537"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</row>
    <row r="538"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</row>
    <row r="539"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</row>
    <row r="540"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</row>
    <row r="541"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</row>
    <row r="542"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</row>
    <row r="543"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</row>
    <row r="544"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</row>
    <row r="545"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</row>
    <row r="546"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</row>
    <row r="547"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</row>
    <row r="548"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</row>
    <row r="549"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</row>
    <row r="550"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</row>
    <row r="551"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</row>
    <row r="552"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</row>
    <row r="553"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</row>
    <row r="554"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</row>
    <row r="555"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</row>
    <row r="556"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</row>
    <row r="557"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</row>
    <row r="558"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</row>
    <row r="559"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</row>
    <row r="560"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</row>
    <row r="561"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</row>
    <row r="562"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</row>
    <row r="563"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</row>
    <row r="564"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</row>
    <row r="565"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</row>
    <row r="566"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</row>
    <row r="567"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</row>
    <row r="568"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</row>
    <row r="569"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</row>
    <row r="570"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</row>
    <row r="571"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</row>
    <row r="572"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</row>
    <row r="573"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</row>
    <row r="574"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</row>
    <row r="575"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</row>
    <row r="576"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</row>
    <row r="577"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</row>
    <row r="578"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</row>
    <row r="579"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</row>
    <row r="580"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</row>
    <row r="581"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</row>
    <row r="582"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</row>
    <row r="583"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</row>
    <row r="584"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</row>
    <row r="585"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</row>
    <row r="586"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</row>
    <row r="587"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</row>
    <row r="588"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</row>
    <row r="589"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</row>
    <row r="590"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</row>
    <row r="591"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</row>
    <row r="592"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</row>
    <row r="593"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</row>
    <row r="594"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</row>
    <row r="595"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</row>
    <row r="596"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</row>
    <row r="597"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</row>
    <row r="598"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</row>
    <row r="599"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</row>
    <row r="600"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</row>
    <row r="601"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</row>
    <row r="602"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</row>
    <row r="603"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</row>
    <row r="604"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</row>
    <row r="605"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</row>
    <row r="606"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</row>
    <row r="607"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</row>
    <row r="608"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</row>
    <row r="609"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</row>
    <row r="610"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</row>
    <row r="611"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</row>
    <row r="612"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</row>
    <row r="613"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</row>
    <row r="614"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</row>
    <row r="615"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</row>
    <row r="616"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</row>
    <row r="617"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</row>
    <row r="618"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</row>
    <row r="619"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</row>
    <row r="620"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</row>
    <row r="621"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</row>
    <row r="622"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</row>
    <row r="623"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</row>
    <row r="624"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</row>
    <row r="625"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</row>
    <row r="626"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</row>
    <row r="627"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</row>
    <row r="628"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</row>
    <row r="629"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</row>
    <row r="630"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</row>
    <row r="631"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</row>
    <row r="632"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</row>
    <row r="633"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</row>
    <row r="634"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</row>
    <row r="635"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</row>
    <row r="636"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</row>
    <row r="637"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</row>
    <row r="638"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</row>
    <row r="639"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</row>
    <row r="640"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</row>
    <row r="641"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</row>
    <row r="642"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</row>
    <row r="643"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</row>
    <row r="644"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</row>
    <row r="645"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</row>
    <row r="646"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</row>
    <row r="647"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</row>
    <row r="648"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</row>
    <row r="649"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</row>
    <row r="650"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</row>
    <row r="651"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</row>
    <row r="652"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</row>
    <row r="653"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</row>
    <row r="654"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</row>
    <row r="655"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</row>
    <row r="656"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</row>
    <row r="657"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</row>
    <row r="658"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</row>
    <row r="659"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</row>
    <row r="660"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</row>
    <row r="661"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</row>
    <row r="662"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</row>
    <row r="663"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</row>
    <row r="664"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</row>
    <row r="665"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</row>
    <row r="666"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</row>
    <row r="667"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</row>
    <row r="668"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</row>
    <row r="669"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</row>
    <row r="670"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</row>
    <row r="671"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</row>
    <row r="672"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</row>
    <row r="673"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</row>
    <row r="674"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</row>
    <row r="675"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</row>
    <row r="676"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</row>
    <row r="677"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</row>
    <row r="678"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</row>
    <row r="679"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</row>
    <row r="680"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</row>
    <row r="681"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</row>
    <row r="682"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</row>
    <row r="683"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</row>
    <row r="684"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</row>
    <row r="685"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</row>
    <row r="686"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</row>
    <row r="687"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</row>
    <row r="688"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</row>
    <row r="689"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</row>
    <row r="690"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</row>
    <row r="691"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</row>
    <row r="692"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</row>
    <row r="693"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</row>
    <row r="694"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</row>
    <row r="695"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</row>
    <row r="696"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</row>
    <row r="697"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</row>
    <row r="698"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</row>
    <row r="699"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</row>
    <row r="700"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</row>
    <row r="701"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</row>
    <row r="702"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</row>
    <row r="703"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</row>
    <row r="704"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</row>
    <row r="705"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</row>
    <row r="706"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</row>
    <row r="707"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</row>
    <row r="708"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</row>
    <row r="709"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</row>
    <row r="710"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</row>
    <row r="711"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</row>
    <row r="712"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</row>
    <row r="713"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</row>
    <row r="714"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</row>
    <row r="715"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</row>
    <row r="716"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</row>
    <row r="717"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</row>
    <row r="718"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</row>
    <row r="719"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</row>
    <row r="720"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</row>
    <row r="721"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</row>
    <row r="722"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</row>
    <row r="723"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</row>
    <row r="724"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</row>
    <row r="725"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</row>
    <row r="726"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</row>
    <row r="727"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</row>
    <row r="728"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</row>
    <row r="729"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</row>
    <row r="730"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</row>
    <row r="731"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</row>
    <row r="732"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</row>
    <row r="733"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</row>
    <row r="734"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</row>
    <row r="735"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</row>
    <row r="736"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</row>
    <row r="737"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</row>
    <row r="738"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</row>
    <row r="739"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</row>
    <row r="740"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</row>
    <row r="741"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</row>
    <row r="742"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</row>
    <row r="743"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</row>
    <row r="744"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</row>
    <row r="745"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</row>
    <row r="746"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</row>
    <row r="747"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</row>
    <row r="748"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</row>
    <row r="749"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</row>
    <row r="750"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</row>
    <row r="751"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</row>
    <row r="752"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</row>
    <row r="753"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</row>
    <row r="754"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</row>
    <row r="755"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</row>
    <row r="756"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</row>
    <row r="757"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</row>
    <row r="758"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</row>
    <row r="759"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</row>
    <row r="760"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</row>
    <row r="761"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</row>
    <row r="762"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</row>
    <row r="763"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</row>
    <row r="764"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</row>
    <row r="765"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</row>
    <row r="766"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</row>
    <row r="767"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</row>
    <row r="768"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</row>
    <row r="769"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</row>
    <row r="770"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</row>
    <row r="771"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</row>
    <row r="772"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</row>
    <row r="773"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</row>
    <row r="774"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</row>
    <row r="775"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</row>
    <row r="776"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</row>
    <row r="777"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</row>
    <row r="778"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</row>
    <row r="779"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</row>
    <row r="780"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</row>
    <row r="781"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</row>
    <row r="782"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</row>
    <row r="783"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</row>
    <row r="784"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</row>
    <row r="785"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</row>
    <row r="786"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</row>
    <row r="787"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</row>
    <row r="788"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</row>
    <row r="789"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</row>
    <row r="790"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</row>
    <row r="791"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</row>
    <row r="792"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</row>
    <row r="793"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</row>
    <row r="794"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</row>
    <row r="795"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</row>
    <row r="796"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</row>
    <row r="797"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</row>
    <row r="798"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</row>
    <row r="799"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</row>
    <row r="800"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</row>
    <row r="801"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</row>
    <row r="802"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</row>
    <row r="803"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</row>
    <row r="804"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</row>
    <row r="805"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</row>
    <row r="806"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</row>
    <row r="807"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</row>
    <row r="808"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</row>
    <row r="809"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</row>
    <row r="810"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</row>
    <row r="811"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</row>
    <row r="812"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</row>
    <row r="813"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</row>
    <row r="814"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</row>
    <row r="815"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</row>
    <row r="816"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</row>
    <row r="817"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</row>
    <row r="818"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</row>
    <row r="819"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</row>
    <row r="820"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</row>
    <row r="821"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</row>
    <row r="822"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</row>
    <row r="823"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</row>
    <row r="824"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</row>
    <row r="825"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</row>
    <row r="826"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</row>
    <row r="827"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</row>
    <row r="828"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</row>
    <row r="829"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</row>
    <row r="830"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</row>
    <row r="831"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</row>
    <row r="832"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</row>
    <row r="833"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</row>
    <row r="834"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</row>
    <row r="835"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</row>
    <row r="836"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</row>
    <row r="837"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</row>
    <row r="838"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</row>
    <row r="839"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</row>
    <row r="840"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</row>
    <row r="841"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</row>
    <row r="842"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</row>
    <row r="843"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</row>
    <row r="844"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</row>
    <row r="845"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</row>
    <row r="846"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</row>
    <row r="847"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</row>
    <row r="848"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</row>
    <row r="849"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</row>
    <row r="850"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</row>
    <row r="851"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</row>
    <row r="852"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</row>
    <row r="853"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</row>
    <row r="854"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</row>
    <row r="855"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</row>
    <row r="856"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</row>
    <row r="857"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</row>
    <row r="858"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</row>
    <row r="859"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</row>
    <row r="860"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</row>
    <row r="861"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</row>
    <row r="862"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</row>
    <row r="863"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</row>
    <row r="864"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</row>
    <row r="865"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</row>
    <row r="866"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</row>
    <row r="867"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</row>
    <row r="868"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</row>
    <row r="869"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</row>
    <row r="870"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</row>
    <row r="871"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</row>
    <row r="872"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</row>
    <row r="873"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</row>
    <row r="874"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</row>
    <row r="875"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</row>
    <row r="876"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</row>
    <row r="877"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</row>
    <row r="878"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</row>
    <row r="879"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</row>
    <row r="880"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</row>
    <row r="881"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</row>
    <row r="882"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</row>
    <row r="883"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</row>
    <row r="884"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</row>
    <row r="885"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</row>
    <row r="886"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</row>
    <row r="887"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</row>
    <row r="888"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</row>
    <row r="889"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</row>
    <row r="890"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</row>
    <row r="891"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</row>
    <row r="892"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</row>
    <row r="893"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</row>
    <row r="894"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</row>
    <row r="895"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</row>
    <row r="896"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</row>
    <row r="897"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</row>
    <row r="898"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</row>
    <row r="899"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</row>
    <row r="900"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</row>
    <row r="901"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</row>
    <row r="902"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</row>
    <row r="903"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</row>
    <row r="904"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</row>
    <row r="905"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</row>
    <row r="906"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</row>
    <row r="907"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</row>
    <row r="908"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</row>
    <row r="909"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</row>
    <row r="910"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</row>
    <row r="911"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</row>
    <row r="912"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</row>
    <row r="913"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</row>
    <row r="914"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</row>
    <row r="915"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</row>
    <row r="916"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</row>
    <row r="917"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</row>
    <row r="918"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</row>
    <row r="919"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</row>
    <row r="920"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</row>
    <row r="921"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</row>
    <row r="922"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</row>
    <row r="923"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</row>
    <row r="924"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</row>
    <row r="925"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</row>
    <row r="926"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</row>
    <row r="927"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</row>
    <row r="928"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</row>
    <row r="929"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</row>
    <row r="930"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</row>
    <row r="931"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</row>
    <row r="932"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</row>
    <row r="933"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</row>
    <row r="934"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</row>
    <row r="935"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</row>
    <row r="936"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</row>
    <row r="937"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</row>
    <row r="938"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</row>
    <row r="939"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</row>
    <row r="940"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</row>
    <row r="941"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</row>
    <row r="942"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</row>
    <row r="943"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</row>
    <row r="944"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</row>
    <row r="945"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</row>
    <row r="946"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</row>
    <row r="947"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</row>
    <row r="948"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</row>
    <row r="949"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</row>
    <row r="950"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</row>
    <row r="951"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</row>
    <row r="952"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</row>
    <row r="953"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</row>
    <row r="954"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</row>
    <row r="955"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</row>
    <row r="956"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</row>
    <row r="957"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</row>
    <row r="958"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</row>
    <row r="959"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</row>
    <row r="960"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</row>
    <row r="961"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</row>
    <row r="962"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</row>
    <row r="963"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</row>
    <row r="964"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</row>
    <row r="965"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</row>
    <row r="966"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</row>
    <row r="967"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</row>
    <row r="968"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</row>
    <row r="969"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</row>
    <row r="970"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</row>
    <row r="971"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</row>
    <row r="972"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</row>
    <row r="973"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</row>
    <row r="974"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</row>
    <row r="975"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</row>
    <row r="976"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</row>
    <row r="977"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</row>
    <row r="978"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</row>
    <row r="979"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</row>
    <row r="980"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</row>
    <row r="981"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</row>
    <row r="982"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</row>
    <row r="983"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</row>
    <row r="984"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</row>
    <row r="985"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</row>
    <row r="986"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</row>
    <row r="987"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</row>
    <row r="988"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</row>
    <row r="989"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</row>
    <row r="990"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</row>
    <row r="991"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</row>
    <row r="992"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</row>
    <row r="993"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</row>
    <row r="994"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</row>
    <row r="995"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</row>
    <row r="996"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</row>
    <row r="997"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</row>
    <row r="998"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</row>
    <row r="999"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</row>
  </sheetData>
  <conditionalFormatting sqref="A1:A999">
    <cfRule type="expression" dxfId="9" priority="1">
      <formula>AND(ISNUMBER(A1),TRUNC(A1)&lt;TODAY())</formula>
    </cfRule>
  </conditionalFormatting>
  <conditionalFormatting sqref="A1:A999">
    <cfRule type="notContainsBlanks" dxfId="0" priority="2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3" max="3" width="20.86"/>
    <col customWidth="1" min="4" max="4" width="28.57"/>
  </cols>
  <sheetData>
    <row r="1">
      <c r="A1" s="4" t="s">
        <v>1</v>
      </c>
      <c r="B1" s="4" t="s">
        <v>12</v>
      </c>
      <c r="C1" s="2" t="s">
        <v>15</v>
      </c>
      <c r="D1" s="2" t="s">
        <v>17</v>
      </c>
    </row>
    <row r="2">
      <c r="A2" s="4" t="s">
        <v>18</v>
      </c>
      <c r="B2" s="2">
        <v>1.3358007802E10</v>
      </c>
      <c r="C2" s="2" t="s">
        <v>20</v>
      </c>
    </row>
    <row r="3">
      <c r="A3" s="4" t="s">
        <v>23</v>
      </c>
      <c r="B3" s="2">
        <v>1.3570465486E10</v>
      </c>
      <c r="C3" s="2" t="s">
        <v>20</v>
      </c>
    </row>
    <row r="4">
      <c r="A4" s="4" t="s">
        <v>26</v>
      </c>
      <c r="B4" s="2">
        <v>1.3611806903E10</v>
      </c>
      <c r="C4" s="2" t="s">
        <v>20</v>
      </c>
    </row>
    <row r="5">
      <c r="A5" s="4" t="s">
        <v>27</v>
      </c>
      <c r="B5" s="2">
        <v>1.8516200294E10</v>
      </c>
      <c r="C5" s="2" t="s">
        <v>20</v>
      </c>
    </row>
    <row r="6">
      <c r="A6" s="4" t="s">
        <v>28</v>
      </c>
      <c r="B6" s="2">
        <v>1.8602731715E10</v>
      </c>
      <c r="C6" s="2" t="s">
        <v>20</v>
      </c>
    </row>
    <row r="7">
      <c r="A7" s="4" t="s">
        <v>29</v>
      </c>
      <c r="B7" s="2">
        <v>1.5900322705E10</v>
      </c>
      <c r="C7" s="2" t="s">
        <v>20</v>
      </c>
    </row>
    <row r="8">
      <c r="A8" s="4" t="s">
        <v>30</v>
      </c>
      <c r="B8" s="2">
        <v>1.3681963527E10</v>
      </c>
      <c r="C8" s="2" t="s">
        <v>20</v>
      </c>
    </row>
    <row r="9">
      <c r="A9" s="4" t="s">
        <v>35</v>
      </c>
      <c r="B9" s="2">
        <v>1.5201397871E10</v>
      </c>
      <c r="C9" s="2" t="s">
        <v>20</v>
      </c>
    </row>
    <row r="10">
      <c r="A10" s="4" t="s">
        <v>37</v>
      </c>
      <c r="B10" s="2">
        <v>1.3716130298E10</v>
      </c>
      <c r="C10" s="2" t="s">
        <v>20</v>
      </c>
    </row>
    <row r="11">
      <c r="A11" s="4" t="s">
        <v>38</v>
      </c>
      <c r="B11" s="2">
        <v>1.5880076935E10</v>
      </c>
      <c r="C11" s="2" t="s">
        <v>20</v>
      </c>
    </row>
    <row r="12">
      <c r="A12" s="4" t="s">
        <v>39</v>
      </c>
      <c r="B12" s="2">
        <v>1.3636397817E10</v>
      </c>
      <c r="C12" s="2" t="s">
        <v>20</v>
      </c>
    </row>
    <row r="13">
      <c r="A13" s="4" t="s">
        <v>40</v>
      </c>
      <c r="B13" s="2">
        <v>1.3564584091E10</v>
      </c>
      <c r="C13" s="2" t="s">
        <v>20</v>
      </c>
    </row>
    <row r="14">
      <c r="A14" s="4" t="s">
        <v>43</v>
      </c>
      <c r="B14" s="2">
        <v>1.5328189971E10</v>
      </c>
      <c r="C14" s="2" t="s">
        <v>20</v>
      </c>
    </row>
    <row r="15">
      <c r="A15" s="4" t="s">
        <v>46</v>
      </c>
      <c r="B15" s="2">
        <v>1.3122097275E10</v>
      </c>
      <c r="C15" s="2" t="s">
        <v>47</v>
      </c>
    </row>
    <row r="16">
      <c r="A16" s="4" t="s">
        <v>48</v>
      </c>
      <c r="B16" s="2">
        <v>1.3611696994E10</v>
      </c>
      <c r="C16" s="2" t="s">
        <v>47</v>
      </c>
    </row>
    <row r="17">
      <c r="A17" s="4" t="s">
        <v>49</v>
      </c>
      <c r="B17" s="2">
        <v>1.5620378306E10</v>
      </c>
      <c r="C17" s="2" t="s">
        <v>47</v>
      </c>
    </row>
    <row r="18">
      <c r="A18" s="4" t="s">
        <v>51</v>
      </c>
      <c r="B18" s="2">
        <v>1.7745162741E10</v>
      </c>
      <c r="C18" s="2" t="s">
        <v>47</v>
      </c>
    </row>
    <row r="19">
      <c r="A19" s="4" t="s">
        <v>52</v>
      </c>
      <c r="B19" s="2">
        <v>1.8018356767E10</v>
      </c>
      <c r="C19" s="2" t="s">
        <v>47</v>
      </c>
    </row>
    <row r="20">
      <c r="A20" s="4" t="s">
        <v>53</v>
      </c>
      <c r="B20" s="2">
        <v>1.8611392987E10</v>
      </c>
      <c r="C20" s="2" t="s">
        <v>47</v>
      </c>
    </row>
    <row r="21">
      <c r="A21" s="4" t="s">
        <v>54</v>
      </c>
      <c r="B21" s="2">
        <v>1.8680352152E10</v>
      </c>
      <c r="C21" s="2" t="s">
        <v>47</v>
      </c>
    </row>
    <row r="22">
      <c r="A22" s="4" t="s">
        <v>55</v>
      </c>
      <c r="B22" s="2">
        <v>1.8612438744E10</v>
      </c>
      <c r="C22" s="2" t="s">
        <v>47</v>
      </c>
    </row>
    <row r="23">
      <c r="A23" s="4" t="s">
        <v>56</v>
      </c>
      <c r="B23" s="2">
        <v>1.5776581718E10</v>
      </c>
      <c r="C23" s="2" t="s">
        <v>47</v>
      </c>
    </row>
    <row r="24">
      <c r="A24" s="4" t="s">
        <v>57</v>
      </c>
      <c r="B24" s="2">
        <v>1.5989461327E10</v>
      </c>
      <c r="C24" s="2" t="s">
        <v>47</v>
      </c>
    </row>
    <row r="25">
      <c r="A25" s="4" t="s">
        <v>58</v>
      </c>
      <c r="B25" s="2">
        <v>1.8027182895E10</v>
      </c>
      <c r="C25" s="2" t="s">
        <v>47</v>
      </c>
    </row>
    <row r="26">
      <c r="A26" s="4" t="s">
        <v>61</v>
      </c>
      <c r="B26" s="2">
        <v>1.737759659E10</v>
      </c>
      <c r="C26" s="2" t="s">
        <v>47</v>
      </c>
    </row>
    <row r="27">
      <c r="A27" s="4" t="s">
        <v>64</v>
      </c>
      <c r="B27" s="2">
        <v>1.5901967726E10</v>
      </c>
      <c r="C27" s="2" t="s">
        <v>47</v>
      </c>
    </row>
    <row r="28">
      <c r="A28" s="4" t="s">
        <v>65</v>
      </c>
      <c r="B28" s="2">
        <v>1.391394174E10</v>
      </c>
      <c r="C28" s="2" t="s">
        <v>47</v>
      </c>
    </row>
  </sheetData>
  <autoFilter ref="$A$1:$C$28">
    <sortState ref="A1:C28">
      <sortCondition ref="B1:B28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1119</v>
      </c>
    </row>
    <row r="2">
      <c r="A2" s="34" t="s">
        <v>1120</v>
      </c>
    </row>
    <row r="3">
      <c r="A3" s="34" t="s">
        <v>1122</v>
      </c>
    </row>
    <row r="4">
      <c r="A4" s="90" t="s">
        <v>1123</v>
      </c>
    </row>
    <row r="5">
      <c r="A5" s="34" t="s">
        <v>1129</v>
      </c>
    </row>
    <row r="6">
      <c r="A6" s="90" t="s">
        <v>1130</v>
      </c>
    </row>
    <row r="7">
      <c r="A7" s="2" t="s">
        <v>1135</v>
      </c>
    </row>
    <row r="8">
      <c r="A8" s="93" t="s">
        <v>1123</v>
      </c>
    </row>
    <row r="9">
      <c r="A9" s="2" t="s">
        <v>1138</v>
      </c>
    </row>
    <row r="10">
      <c r="A10" s="93" t="s">
        <v>1139</v>
      </c>
    </row>
    <row r="11">
      <c r="A11" s="2" t="s">
        <v>1141</v>
      </c>
    </row>
  </sheetData>
  <hyperlinks>
    <hyperlink r:id="rId1" ref="A4"/>
    <hyperlink r:id="rId2" ref="A6"/>
    <hyperlink r:id="rId3" ref="A8"/>
    <hyperlink r:id="rId4" ref="A10"/>
  </hyperlinks>
  <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42.0"/>
    <col customWidth="1" min="17" max="17" width="24.43"/>
  </cols>
  <sheetData>
    <row r="1">
      <c r="B1" s="25" t="s">
        <v>1134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5" t="s">
        <v>105</v>
      </c>
      <c r="S1" s="25" t="s">
        <v>8</v>
      </c>
      <c r="T1" s="25" t="s">
        <v>101</v>
      </c>
      <c r="U1" s="25" t="s">
        <v>102</v>
      </c>
      <c r="V1" s="25" t="s">
        <v>103</v>
      </c>
      <c r="W1" s="25" t="s">
        <v>104</v>
      </c>
      <c r="X1" s="25" t="s">
        <v>106</v>
      </c>
      <c r="Y1" s="25" t="s">
        <v>107</v>
      </c>
      <c r="Z1" s="25" t="s">
        <v>16</v>
      </c>
      <c r="AA1" s="25" t="s">
        <v>109</v>
      </c>
    </row>
    <row r="2">
      <c r="A2" s="28"/>
      <c r="B2" s="29" t="str">
        <f>LEFT(VLOOKUP($P2,'通关updated_at_05_03'!$B:$J,9,0),8)</f>
        <v>#N/A</v>
      </c>
      <c r="C2" s="30" t="str">
        <f t="shared" ref="C2:C13" si="1">IF(left(B2,4)="pass",value(right(B2,1)),0)</f>
        <v>#N/A</v>
      </c>
      <c r="D2" s="29" t="str">
        <f>LEFT(VLOOKUP($P2,'通关updated_at_05_03'!$B:$J,8,0),8)</f>
        <v>#N/A</v>
      </c>
      <c r="E2" s="30" t="str">
        <f t="shared" ref="E2:E13" si="2">IF(left(D2,4)="pass",value(right(D2,1)),0)</f>
        <v>#N/A</v>
      </c>
      <c r="F2" s="29" t="str">
        <f>LEFT(VLOOKUP($P2,'通关updated_at_05_03'!$B:$J,6,0),8)</f>
        <v>#N/A</v>
      </c>
      <c r="G2" s="30" t="str">
        <f t="shared" ref="G2:G13" si="3">IF(left(F2,4)="pass",value(right(F2,1)),0)</f>
        <v>#N/A</v>
      </c>
      <c r="H2" s="29" t="str">
        <f>LEFT(VLOOKUP($P2,'通关updated_at_05_03'!$B:$J,5,0),8)</f>
        <v>#N/A</v>
      </c>
      <c r="I2" s="30" t="str">
        <f t="shared" ref="I2:I13" si="4">IF(left(H2,4)="pass",value(right(H2,1)),0)</f>
        <v>#N/A</v>
      </c>
      <c r="J2" s="29" t="str">
        <f>LEFT(VLOOKUP($P2,'通关updated_at_05_03'!$B:$J,4,0),8)</f>
        <v>#N/A</v>
      </c>
      <c r="K2" s="30" t="str">
        <f t="shared" ref="K2:K13" si="5">IF(left(J2,4)="pass",value(right(J2,1)),0)</f>
        <v>#N/A</v>
      </c>
      <c r="L2" s="33"/>
      <c r="M2" s="28"/>
    </row>
    <row r="3">
      <c r="A3" s="36"/>
      <c r="B3" s="29" t="str">
        <f>LEFT(VLOOKUP($P3,'通关updated_at_05_03'!$B:$J,9,0),8)</f>
        <v>#N/A</v>
      </c>
      <c r="C3" s="30" t="str">
        <f t="shared" si="1"/>
        <v>#N/A</v>
      </c>
      <c r="D3" s="29" t="str">
        <f>LEFT(VLOOKUP($P3,'通关updated_at_05_03'!$B:$J,8,0),8)</f>
        <v>#N/A</v>
      </c>
      <c r="E3" s="30" t="str">
        <f t="shared" si="2"/>
        <v>#N/A</v>
      </c>
      <c r="F3" s="29" t="str">
        <f>LEFT(VLOOKUP($P3,'通关updated_at_05_03'!$B:$J,6,0),8)</f>
        <v>#N/A</v>
      </c>
      <c r="G3" s="30" t="str">
        <f t="shared" si="3"/>
        <v>#N/A</v>
      </c>
      <c r="H3" s="29" t="str">
        <f>LEFT(VLOOKUP($P3,'通关updated_at_05_03'!$B:$J,5,0),8)</f>
        <v>#N/A</v>
      </c>
      <c r="I3" s="30" t="str">
        <f t="shared" si="4"/>
        <v>#N/A</v>
      </c>
      <c r="J3" s="29" t="str">
        <f>LEFT(VLOOKUP($P3,'通关updated_at_05_03'!$B:$J,4,0),8)</f>
        <v>#N/A</v>
      </c>
      <c r="K3" s="30" t="str">
        <f t="shared" si="5"/>
        <v>#N/A</v>
      </c>
      <c r="L3" s="33"/>
      <c r="M3" s="36"/>
    </row>
    <row r="4">
      <c r="A4" s="28"/>
      <c r="B4" s="29" t="str">
        <f>LEFT(VLOOKUP($P4,'通关updated_at_05_03'!$B:$J,9,0),8)</f>
        <v>#N/A</v>
      </c>
      <c r="C4" s="30" t="str">
        <f t="shared" si="1"/>
        <v>#N/A</v>
      </c>
      <c r="D4" s="29" t="str">
        <f>LEFT(VLOOKUP($P4,'通关updated_at_05_03'!$B:$J,8,0),8)</f>
        <v>#N/A</v>
      </c>
      <c r="E4" s="30" t="str">
        <f t="shared" si="2"/>
        <v>#N/A</v>
      </c>
      <c r="F4" s="29" t="str">
        <f>LEFT(VLOOKUP($P4,'通关updated_at_05_03'!$B:$J,6,0),8)</f>
        <v>#N/A</v>
      </c>
      <c r="G4" s="30" t="str">
        <f t="shared" si="3"/>
        <v>#N/A</v>
      </c>
      <c r="H4" s="29" t="str">
        <f>LEFT(VLOOKUP($P4,'通关updated_at_05_03'!$B:$J,5,0),8)</f>
        <v>#N/A</v>
      </c>
      <c r="I4" s="30" t="str">
        <f t="shared" si="4"/>
        <v>#N/A</v>
      </c>
      <c r="J4" s="29" t="str">
        <f>LEFT(VLOOKUP($P4,'通关updated_at_05_03'!$B:$J,4,0),8)</f>
        <v>#N/A</v>
      </c>
      <c r="K4" s="30" t="str">
        <f t="shared" si="5"/>
        <v>#N/A</v>
      </c>
      <c r="L4" s="33"/>
      <c r="M4" s="28"/>
    </row>
    <row r="5">
      <c r="A5" s="36"/>
      <c r="B5" s="29" t="str">
        <f>LEFT(VLOOKUP($P5,'通关updated_at_05_03'!$B:$J,9,0),8)</f>
        <v>#N/A</v>
      </c>
      <c r="C5" s="30" t="str">
        <f t="shared" si="1"/>
        <v>#N/A</v>
      </c>
      <c r="D5" s="29" t="str">
        <f>LEFT(VLOOKUP($P5,'通关updated_at_05_03'!$B:$J,8,0),8)</f>
        <v>#N/A</v>
      </c>
      <c r="E5" s="30" t="str">
        <f t="shared" si="2"/>
        <v>#N/A</v>
      </c>
      <c r="F5" s="29" t="str">
        <f>LEFT(VLOOKUP($P5,'通关updated_at_05_03'!$B:$J,6,0),8)</f>
        <v>#N/A</v>
      </c>
      <c r="G5" s="30" t="str">
        <f t="shared" si="3"/>
        <v>#N/A</v>
      </c>
      <c r="H5" s="29" t="str">
        <f>LEFT(VLOOKUP($P5,'通关updated_at_05_03'!$B:$J,5,0),8)</f>
        <v>#N/A</v>
      </c>
      <c r="I5" s="30" t="str">
        <f t="shared" si="4"/>
        <v>#N/A</v>
      </c>
      <c r="J5" s="29" t="str">
        <f>LEFT(VLOOKUP($P5,'通关updated_at_05_03'!$B:$J,4,0),8)</f>
        <v>#N/A</v>
      </c>
      <c r="K5" s="30" t="str">
        <f t="shared" si="5"/>
        <v>#N/A</v>
      </c>
      <c r="L5" s="33"/>
      <c r="M5" s="36"/>
    </row>
    <row r="6">
      <c r="A6" s="33"/>
      <c r="B6" s="29" t="str">
        <f>LEFT(VLOOKUP($P6,'通关updated_at_05_03'!$B:$J,9,0),8)</f>
        <v>#N/A</v>
      </c>
      <c r="C6" s="30" t="str">
        <f t="shared" si="1"/>
        <v>#N/A</v>
      </c>
      <c r="D6" s="29" t="str">
        <f>LEFT(VLOOKUP($P6,'通关updated_at_05_03'!$B:$J,8,0),8)</f>
        <v>#N/A</v>
      </c>
      <c r="E6" s="30" t="str">
        <f t="shared" si="2"/>
        <v>#N/A</v>
      </c>
      <c r="F6" s="29" t="str">
        <f>LEFT(VLOOKUP($P6,'通关updated_at_05_03'!$B:$J,6,0),8)</f>
        <v>#N/A</v>
      </c>
      <c r="G6" s="30" t="str">
        <f t="shared" si="3"/>
        <v>#N/A</v>
      </c>
      <c r="H6" s="29" t="str">
        <f>LEFT(VLOOKUP($P6,'通关updated_at_05_03'!$B:$J,5,0),8)</f>
        <v>#N/A</v>
      </c>
      <c r="I6" s="30" t="str">
        <f t="shared" si="4"/>
        <v>#N/A</v>
      </c>
      <c r="J6" s="29" t="str">
        <f>LEFT(VLOOKUP($P6,'通关updated_at_05_03'!$B:$J,4,0),8)</f>
        <v>#N/A</v>
      </c>
      <c r="K6" s="30" t="str">
        <f t="shared" si="5"/>
        <v>#N/A</v>
      </c>
      <c r="L6" s="33"/>
      <c r="M6" s="33"/>
    </row>
    <row r="7">
      <c r="A7" s="36"/>
      <c r="B7" s="29" t="str">
        <f>LEFT(VLOOKUP($P7,'通关updated_at_05_03'!$B:$J,9,0),8)</f>
        <v>#N/A</v>
      </c>
      <c r="C7" s="30" t="str">
        <f t="shared" si="1"/>
        <v>#N/A</v>
      </c>
      <c r="D7" s="29" t="str">
        <f>LEFT(VLOOKUP($P7,'通关updated_at_05_03'!$B:$J,8,0),8)</f>
        <v>#N/A</v>
      </c>
      <c r="E7" s="30" t="str">
        <f t="shared" si="2"/>
        <v>#N/A</v>
      </c>
      <c r="F7" s="29" t="str">
        <f>LEFT(VLOOKUP($P7,'通关updated_at_05_03'!$B:$J,6,0),8)</f>
        <v>#N/A</v>
      </c>
      <c r="G7" s="30" t="str">
        <f t="shared" si="3"/>
        <v>#N/A</v>
      </c>
      <c r="H7" s="29" t="str">
        <f>LEFT(VLOOKUP($P7,'通关updated_at_05_03'!$B:$J,5,0),8)</f>
        <v>#N/A</v>
      </c>
      <c r="I7" s="30" t="str">
        <f t="shared" si="4"/>
        <v>#N/A</v>
      </c>
      <c r="J7" s="29" t="str">
        <f>LEFT(VLOOKUP($P7,'通关updated_at_05_03'!$B:$J,4,0),8)</f>
        <v>#N/A</v>
      </c>
      <c r="K7" s="30" t="str">
        <f t="shared" si="5"/>
        <v>#N/A</v>
      </c>
      <c r="L7" s="33"/>
      <c r="M7" s="36"/>
    </row>
    <row r="8">
      <c r="A8" s="36"/>
      <c r="B8" s="29" t="str">
        <f>LEFT(VLOOKUP($P8,'通关updated_at_05_03'!$B:$J,9,0),8)</f>
        <v>#N/A</v>
      </c>
      <c r="C8" s="30" t="str">
        <f t="shared" si="1"/>
        <v>#N/A</v>
      </c>
      <c r="D8" s="29" t="str">
        <f>LEFT(VLOOKUP($P8,'通关updated_at_05_03'!$B:$J,8,0),8)</f>
        <v>#N/A</v>
      </c>
      <c r="E8" s="30" t="str">
        <f t="shared" si="2"/>
        <v>#N/A</v>
      </c>
      <c r="F8" s="29" t="str">
        <f>LEFT(VLOOKUP($P8,'通关updated_at_05_03'!$B:$J,6,0),8)</f>
        <v>#N/A</v>
      </c>
      <c r="G8" s="30" t="str">
        <f t="shared" si="3"/>
        <v>#N/A</v>
      </c>
      <c r="H8" s="29" t="str">
        <f>LEFT(VLOOKUP($P8,'通关updated_at_05_03'!$B:$J,5,0),8)</f>
        <v>#N/A</v>
      </c>
      <c r="I8" s="30" t="str">
        <f t="shared" si="4"/>
        <v>#N/A</v>
      </c>
      <c r="J8" s="29" t="str">
        <f>LEFT(VLOOKUP($P8,'通关updated_at_05_03'!$B:$J,4,0),8)</f>
        <v>#N/A</v>
      </c>
      <c r="K8" s="30" t="str">
        <f t="shared" si="5"/>
        <v>#N/A</v>
      </c>
      <c r="L8" s="33"/>
      <c r="M8" s="36"/>
    </row>
    <row r="9">
      <c r="A9" s="36"/>
      <c r="B9" s="29" t="str">
        <f>LEFT(VLOOKUP($P9,'通关updated_at_05_03'!$B:$J,9,0),8)</f>
        <v>#N/A</v>
      </c>
      <c r="C9" s="30" t="str">
        <f t="shared" si="1"/>
        <v>#N/A</v>
      </c>
      <c r="D9" s="29" t="str">
        <f>LEFT(VLOOKUP($P9,'通关updated_at_05_03'!$B:$J,8,0),8)</f>
        <v>#N/A</v>
      </c>
      <c r="E9" s="30" t="str">
        <f t="shared" si="2"/>
        <v>#N/A</v>
      </c>
      <c r="F9" s="29" t="str">
        <f>LEFT(VLOOKUP($P9,'通关updated_at_05_03'!$B:$J,6,0),8)</f>
        <v>#N/A</v>
      </c>
      <c r="G9" s="30" t="str">
        <f t="shared" si="3"/>
        <v>#N/A</v>
      </c>
      <c r="H9" s="29" t="str">
        <f>LEFT(VLOOKUP($P9,'通关updated_at_05_03'!$B:$J,5,0),8)</f>
        <v>#N/A</v>
      </c>
      <c r="I9" s="30" t="str">
        <f t="shared" si="4"/>
        <v>#N/A</v>
      </c>
      <c r="J9" s="29" t="str">
        <f>LEFT(VLOOKUP($P9,'通关updated_at_05_03'!$B:$J,4,0),8)</f>
        <v>#N/A</v>
      </c>
      <c r="K9" s="30" t="str">
        <f t="shared" si="5"/>
        <v>#N/A</v>
      </c>
      <c r="L9" s="33"/>
      <c r="M9" s="36"/>
    </row>
    <row r="10">
      <c r="A10" s="36"/>
      <c r="B10" s="29" t="str">
        <f>LEFT(VLOOKUP($P10,'通关updated_at_05_03'!$B:$J,9,0),8)</f>
        <v>#N/A</v>
      </c>
      <c r="C10" s="30" t="str">
        <f t="shared" si="1"/>
        <v>#N/A</v>
      </c>
      <c r="D10" s="29" t="str">
        <f>LEFT(VLOOKUP($P10,'通关updated_at_05_03'!$B:$J,8,0),8)</f>
        <v>#N/A</v>
      </c>
      <c r="E10" s="30" t="str">
        <f t="shared" si="2"/>
        <v>#N/A</v>
      </c>
      <c r="F10" s="29" t="str">
        <f>LEFT(VLOOKUP($P10,'通关updated_at_05_03'!$B:$J,6,0),8)</f>
        <v>#N/A</v>
      </c>
      <c r="G10" s="30" t="str">
        <f t="shared" si="3"/>
        <v>#N/A</v>
      </c>
      <c r="H10" s="29" t="str">
        <f>LEFT(VLOOKUP($P10,'通关updated_at_05_03'!$B:$J,5,0),8)</f>
        <v>#N/A</v>
      </c>
      <c r="I10" s="30" t="str">
        <f t="shared" si="4"/>
        <v>#N/A</v>
      </c>
      <c r="J10" s="29" t="str">
        <f>LEFT(VLOOKUP($P10,'通关updated_at_05_03'!$B:$J,4,0),8)</f>
        <v>#N/A</v>
      </c>
      <c r="K10" s="30" t="str">
        <f t="shared" si="5"/>
        <v>#N/A</v>
      </c>
      <c r="L10" s="33"/>
      <c r="M10" s="36"/>
    </row>
    <row r="11">
      <c r="A11" s="36"/>
      <c r="B11" s="29" t="str">
        <f>LEFT(VLOOKUP($P11,'通关updated_at_05_03'!$B:$J,9,0),8)</f>
        <v>#N/A</v>
      </c>
      <c r="C11" s="30" t="str">
        <f t="shared" si="1"/>
        <v>#N/A</v>
      </c>
      <c r="D11" s="29" t="str">
        <f>LEFT(VLOOKUP($P11,'通关updated_at_05_03'!$B:$J,8,0),8)</f>
        <v>#N/A</v>
      </c>
      <c r="E11" s="30" t="str">
        <f t="shared" si="2"/>
        <v>#N/A</v>
      </c>
      <c r="F11" s="29" t="str">
        <f>LEFT(VLOOKUP($P11,'通关updated_at_05_03'!$B:$J,6,0),8)</f>
        <v>#N/A</v>
      </c>
      <c r="G11" s="30" t="str">
        <f t="shared" si="3"/>
        <v>#N/A</v>
      </c>
      <c r="H11" s="29" t="str">
        <f>LEFT(VLOOKUP($P11,'通关updated_at_05_03'!$B:$J,5,0),8)</f>
        <v>#N/A</v>
      </c>
      <c r="I11" s="30" t="str">
        <f t="shared" si="4"/>
        <v>#N/A</v>
      </c>
      <c r="J11" s="29" t="str">
        <f>LEFT(VLOOKUP($P11,'通关updated_at_05_03'!$B:$J,4,0),8)</f>
        <v>#N/A</v>
      </c>
      <c r="K11" s="30" t="str">
        <f t="shared" si="5"/>
        <v>#N/A</v>
      </c>
      <c r="L11" s="33"/>
      <c r="M11" s="36"/>
    </row>
    <row r="12">
      <c r="A12" s="36"/>
      <c r="B12" s="29" t="str">
        <f>LEFT(VLOOKUP($P12,'通关updated_at_05_03'!$B:$J,9,0),8)</f>
        <v>#N/A</v>
      </c>
      <c r="C12" s="30" t="str">
        <f t="shared" si="1"/>
        <v>#N/A</v>
      </c>
      <c r="D12" s="29" t="str">
        <f>LEFT(VLOOKUP($P12,'通关updated_at_05_03'!$B:$J,8,0),8)</f>
        <v>#N/A</v>
      </c>
      <c r="E12" s="30" t="str">
        <f t="shared" si="2"/>
        <v>#N/A</v>
      </c>
      <c r="F12" s="29" t="str">
        <f>LEFT(VLOOKUP($P12,'通关updated_at_05_03'!$B:$J,6,0),8)</f>
        <v>#N/A</v>
      </c>
      <c r="G12" s="30" t="str">
        <f t="shared" si="3"/>
        <v>#N/A</v>
      </c>
      <c r="H12" s="29" t="str">
        <f>LEFT(VLOOKUP($P12,'通关updated_at_05_03'!$B:$J,5,0),8)</f>
        <v>#N/A</v>
      </c>
      <c r="I12" s="30" t="str">
        <f t="shared" si="4"/>
        <v>#N/A</v>
      </c>
      <c r="J12" s="29" t="str">
        <f>LEFT(VLOOKUP($P12,'通关updated_at_05_03'!$B:$J,4,0),8)</f>
        <v>#N/A</v>
      </c>
      <c r="K12" s="30" t="str">
        <f t="shared" si="5"/>
        <v>#N/A</v>
      </c>
      <c r="L12" s="33"/>
      <c r="M12" s="36"/>
    </row>
    <row r="13">
      <c r="A13" s="36"/>
      <c r="B13" s="29" t="str">
        <f>LEFT(VLOOKUP($P13,'通关updated_at_05_03'!$B:$J,9,0),8)</f>
        <v>#N/A</v>
      </c>
      <c r="C13" s="30" t="str">
        <f t="shared" si="1"/>
        <v>#N/A</v>
      </c>
      <c r="D13" s="29" t="str">
        <f>LEFT(VLOOKUP($P13,'通关updated_at_05_03'!$B:$J,8,0),8)</f>
        <v>#N/A</v>
      </c>
      <c r="E13" s="30" t="str">
        <f t="shared" si="2"/>
        <v>#N/A</v>
      </c>
      <c r="F13" s="29" t="str">
        <f>LEFT(VLOOKUP($P13,'通关updated_at_05_03'!$B:$J,6,0),8)</f>
        <v>#N/A</v>
      </c>
      <c r="G13" s="30" t="str">
        <f t="shared" si="3"/>
        <v>#N/A</v>
      </c>
      <c r="H13" s="29" t="str">
        <f>LEFT(VLOOKUP($P13,'通关updated_at_05_03'!$B:$J,5,0),8)</f>
        <v>#N/A</v>
      </c>
      <c r="I13" s="30" t="str">
        <f t="shared" si="4"/>
        <v>#N/A</v>
      </c>
      <c r="J13" s="29" t="str">
        <f>LEFT(VLOOKUP($P13,'通关updated_at_05_03'!$B:$J,4,0),8)</f>
        <v>#N/A</v>
      </c>
      <c r="K13" s="30" t="str">
        <f t="shared" si="5"/>
        <v>#N/A</v>
      </c>
      <c r="L13" s="33"/>
      <c r="M13" s="36"/>
    </row>
    <row r="14">
      <c r="A14" s="40" t="s">
        <v>332</v>
      </c>
      <c r="B14" s="18" t="str">
        <f>COUNTIFS(B$2:B$7,"passed*",$L$2:$L$7,"10")/COUNTIF($L$2:$L$7,"10")</f>
        <v>#DIV/0!</v>
      </c>
      <c r="C14" s="24" t="str">
        <f>SUMIF($L$2:$L$7,"10",C$2:C$7)/COUNTIFS(B$2:B$7,"passed*",$L$2:$L$7,"10")</f>
        <v>#DIV/0!</v>
      </c>
      <c r="D14" s="18" t="str">
        <f>COUNTIFS(D$2:D$7,"passed*",$L$2:$L$7,"10")/COUNTIF($L$2:$L$7,"10")</f>
        <v>#DIV/0!</v>
      </c>
      <c r="E14" s="24" t="str">
        <f>SUMIF($L$2:$L$7,"10",E$2:E$7)/COUNTIFS(D$2:D$7,"passed*",$L$2:$L$7,"10")</f>
        <v>#DIV/0!</v>
      </c>
      <c r="F14" s="18" t="str">
        <f>COUNTIFS(F$2:F$7,"passed*",$L$2:$L$7,"10")/COUNTIF($L$2:$L$7,"10")</f>
        <v>#DIV/0!</v>
      </c>
      <c r="G14" s="24" t="str">
        <f>SUMIF($L$2:$L$7,"10",G$2:G$7)/COUNTIFS(F$2:F$7,"passed*",$L$2:$L$7,"10")</f>
        <v>#DIV/0!</v>
      </c>
      <c r="H14" s="18" t="str">
        <f>COUNTIFS(H$2:H$7,"passed*",$L$2:$L$7,"10")/COUNTIF($L$2:$L$7,"10")</f>
        <v>#DIV/0!</v>
      </c>
      <c r="I14" s="24" t="str">
        <f>SUMIF($L$2:$L$7,"10",I$2:I$7)/COUNTIFS(H$2:H$7,"passed*",$L$2:$L$7,"10")</f>
        <v>#DIV/0!</v>
      </c>
      <c r="J14" s="18" t="str">
        <f>COUNTIFS(J$2:J$7,"passed*",$L$2:$L$7,"10")/COUNTIF($L$2:$L$7,"10")</f>
        <v>#DIV/0!</v>
      </c>
      <c r="K14" s="24" t="str">
        <f>SUMIF($L$2:$L$7,"10",K$2:K$7)/COUNTIFS(J$2:J$7,"passed*",$L$2:$L$7,"10")</f>
        <v>#DIV/0!</v>
      </c>
    </row>
    <row r="15">
      <c r="A15" s="42" t="s">
        <v>156</v>
      </c>
      <c r="B15" t="str">
        <f>VLOOKUP(B1,'cohorts项目截止日期'!$A:$Z,5,0)</f>
        <v>#N/A</v>
      </c>
      <c r="D15" s="43">
        <f>VLOOKUP(D1,'cohorts项目截止日期'!$A:$Z,5,0)</f>
        <v>43549</v>
      </c>
      <c r="F15" s="43">
        <f>VLOOKUP(F1,'cohorts项目截止日期'!$A:$Z,5,0)</f>
        <v>43514</v>
      </c>
      <c r="H15" s="43">
        <f>VLOOKUP(H1,'cohorts项目截止日期'!$A:$Z,5,0)</f>
        <v>43479</v>
      </c>
      <c r="J15" t="str">
        <f>VLOOKUP(J1,'cohorts项目截止日期'!$A:$Z,5,0)</f>
        <v>#N/A</v>
      </c>
    </row>
    <row r="16">
      <c r="A16" s="42" t="s">
        <v>162</v>
      </c>
      <c r="B16" t="str">
        <f>B15-14</f>
        <v>#N/A</v>
      </c>
      <c r="D16" s="43">
        <f>D15-14</f>
        <v>43535</v>
      </c>
      <c r="F16" s="43">
        <f>F15-14</f>
        <v>43500</v>
      </c>
      <c r="H16" s="43">
        <f>H15-7</f>
        <v>43472</v>
      </c>
      <c r="J16" t="str">
        <f>J15-5</f>
        <v>#N/A</v>
      </c>
    </row>
    <row r="18">
      <c r="A18" s="5" t="s">
        <v>1174</v>
      </c>
    </row>
    <row r="19">
      <c r="A19" s="2" t="s">
        <v>1175</v>
      </c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13">
    <cfRule type="containsBlanks" dxfId="2" priority="4">
      <formula>LEN(TRIM(B2))=0</formula>
    </cfRule>
  </conditionalFormatting>
  <conditionalFormatting sqref="B2:K13">
    <cfRule type="beginsWith" dxfId="3" priority="5" operator="beginsWith" text="failed">
      <formula>LEFT((B2),LEN("failed"))=("failed")</formula>
    </cfRule>
  </conditionalFormatting>
  <conditionalFormatting sqref="B2:K13">
    <cfRule type="beginsWith" dxfId="0" priority="6" operator="beginsWith" text="passed">
      <formula>LEFT((B2),LEN("passed"))=("passed")</formula>
    </cfRule>
  </conditionalFormatting>
  <conditionalFormatting sqref="B14:K14">
    <cfRule type="cellIs" dxfId="4" priority="7" operator="greaterThanOrEqual">
      <formula>0.9</formula>
    </cfRule>
  </conditionalFormatting>
  <conditionalFormatting sqref="B14:K14">
    <cfRule type="cellIs" dxfId="5" priority="8" operator="lessThan">
      <formula>0.9</formula>
    </cfRule>
  </conditionalFormatting>
  <conditionalFormatting sqref="B15:J15">
    <cfRule type="expression" dxfId="6" priority="9">
      <formula>AND(ISNUMBER(B15),TRUNC(B15)&lt;TODAY()+1)</formula>
    </cfRule>
  </conditionalFormatting>
  <conditionalFormatting sqref="B16:J16">
    <cfRule type="expression" dxfId="7" priority="10">
      <formula>AND(ISNUMBER(B16),TRUNC(B16)&lt;TODAY()+1)</formula>
    </cfRule>
  </conditionalFormatting>
  <conditionalFormatting sqref="B16:J16">
    <cfRule type="notContainsBlanks" dxfId="0" priority="11">
      <formula>LEN(TRIM(B16))&gt;0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7.43"/>
    <col customWidth="1" hidden="1" min="2" max="5" width="10.57"/>
    <col customWidth="1" min="6" max="7" width="9.57"/>
    <col customWidth="1" min="8" max="8" width="10.57"/>
  </cols>
  <sheetData>
    <row r="1">
      <c r="A1" s="2" t="s">
        <v>1142</v>
      </c>
      <c r="B1" s="2" t="s">
        <v>1143</v>
      </c>
      <c r="C1" s="2" t="s">
        <v>1144</v>
      </c>
      <c r="D1" s="2" t="s">
        <v>1145</v>
      </c>
      <c r="E1" s="2" t="s">
        <v>1146</v>
      </c>
      <c r="F1" s="2" t="s">
        <v>1147</v>
      </c>
      <c r="G1" s="2" t="s">
        <v>1148</v>
      </c>
      <c r="H1" s="39" t="s">
        <v>1149</v>
      </c>
      <c r="I1" s="39" t="s">
        <v>1150</v>
      </c>
      <c r="J1" s="39" t="s">
        <v>1151</v>
      </c>
      <c r="K1" s="39" t="s">
        <v>1152</v>
      </c>
      <c r="L1" s="39" t="s">
        <v>1153</v>
      </c>
    </row>
    <row r="2">
      <c r="A2" s="94" t="s">
        <v>79</v>
      </c>
      <c r="B2" s="95">
        <v>43370.0</v>
      </c>
      <c r="C2" s="95">
        <v>43425.0</v>
      </c>
      <c r="D2" s="95">
        <v>43439.0</v>
      </c>
      <c r="E2" s="95">
        <v>43460.0</v>
      </c>
      <c r="F2" s="95">
        <v>43481.0</v>
      </c>
      <c r="G2" s="95">
        <v>43516.0</v>
      </c>
      <c r="H2" s="96">
        <v>43551.0</v>
      </c>
      <c r="I2" s="96">
        <v>43565.0</v>
      </c>
      <c r="J2" s="96">
        <v>43579.0</v>
      </c>
      <c r="K2" s="96">
        <v>43593.0</v>
      </c>
      <c r="L2" s="96">
        <v>43614.0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</row>
    <row r="3">
      <c r="A3" s="98" t="s">
        <v>1154</v>
      </c>
      <c r="B3" s="99">
        <f t="shared" ref="B3:L3" si="1">B2+5</f>
        <v>43375</v>
      </c>
      <c r="C3" s="99">
        <f t="shared" si="1"/>
        <v>43430</v>
      </c>
      <c r="D3" s="99">
        <f t="shared" si="1"/>
        <v>43444</v>
      </c>
      <c r="E3" s="99">
        <f t="shared" si="1"/>
        <v>43465</v>
      </c>
      <c r="F3" s="99">
        <f t="shared" si="1"/>
        <v>43486</v>
      </c>
      <c r="G3" s="99">
        <f t="shared" si="1"/>
        <v>43521</v>
      </c>
      <c r="H3" s="100">
        <f t="shared" si="1"/>
        <v>43556</v>
      </c>
      <c r="I3" s="100">
        <f t="shared" si="1"/>
        <v>43570</v>
      </c>
      <c r="J3" s="100">
        <f t="shared" si="1"/>
        <v>43584</v>
      </c>
      <c r="K3" s="100">
        <f t="shared" si="1"/>
        <v>43598</v>
      </c>
      <c r="L3" s="100">
        <f t="shared" si="1"/>
        <v>43619</v>
      </c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</row>
    <row r="4">
      <c r="A4" s="25" t="s">
        <v>91</v>
      </c>
      <c r="B4" s="43">
        <f t="shared" ref="B4:L4" si="2">B3+14</f>
        <v>43389</v>
      </c>
      <c r="C4" s="43">
        <f t="shared" si="2"/>
        <v>43444</v>
      </c>
      <c r="D4" s="43">
        <f t="shared" si="2"/>
        <v>43458</v>
      </c>
      <c r="E4" s="43">
        <f t="shared" si="2"/>
        <v>43479</v>
      </c>
      <c r="F4" s="43">
        <f t="shared" si="2"/>
        <v>43500</v>
      </c>
      <c r="G4" s="43">
        <f t="shared" si="2"/>
        <v>43535</v>
      </c>
      <c r="H4" s="102">
        <f t="shared" si="2"/>
        <v>43570</v>
      </c>
      <c r="I4" s="102">
        <f t="shared" si="2"/>
        <v>43584</v>
      </c>
      <c r="J4" s="102">
        <f t="shared" si="2"/>
        <v>43598</v>
      </c>
      <c r="K4" s="102">
        <f t="shared" si="2"/>
        <v>43612</v>
      </c>
      <c r="L4" s="102">
        <f t="shared" si="2"/>
        <v>43633</v>
      </c>
    </row>
    <row r="5">
      <c r="A5" s="25" t="s">
        <v>89</v>
      </c>
      <c r="B5" s="43">
        <f t="shared" ref="B5:L5" si="3">B4+35</f>
        <v>43424</v>
      </c>
      <c r="C5" s="43">
        <f t="shared" si="3"/>
        <v>43479</v>
      </c>
      <c r="D5" s="43">
        <f t="shared" si="3"/>
        <v>43493</v>
      </c>
      <c r="E5" s="43">
        <f t="shared" si="3"/>
        <v>43514</v>
      </c>
      <c r="F5" s="43">
        <f t="shared" si="3"/>
        <v>43535</v>
      </c>
      <c r="G5" s="43">
        <f t="shared" si="3"/>
        <v>43570</v>
      </c>
      <c r="H5" s="102">
        <f t="shared" si="3"/>
        <v>43605</v>
      </c>
      <c r="I5" s="102">
        <f t="shared" si="3"/>
        <v>43619</v>
      </c>
      <c r="J5" s="102">
        <f t="shared" si="3"/>
        <v>43633</v>
      </c>
      <c r="K5" s="102">
        <f t="shared" si="3"/>
        <v>43647</v>
      </c>
      <c r="L5" s="102">
        <f t="shared" si="3"/>
        <v>43668</v>
      </c>
    </row>
    <row r="6">
      <c r="A6" s="25" t="s">
        <v>87</v>
      </c>
      <c r="B6" s="43">
        <f t="shared" ref="B6:L6" si="4">B5+35</f>
        <v>43459</v>
      </c>
      <c r="C6" s="43">
        <f t="shared" si="4"/>
        <v>43514</v>
      </c>
      <c r="D6" s="43">
        <f t="shared" si="4"/>
        <v>43528</v>
      </c>
      <c r="E6" s="43">
        <f t="shared" si="4"/>
        <v>43549</v>
      </c>
      <c r="F6" s="43">
        <f t="shared" si="4"/>
        <v>43570</v>
      </c>
      <c r="G6" s="43">
        <f t="shared" si="4"/>
        <v>43605</v>
      </c>
      <c r="H6" s="102">
        <f t="shared" si="4"/>
        <v>43640</v>
      </c>
      <c r="I6" s="102">
        <f t="shared" si="4"/>
        <v>43654</v>
      </c>
      <c r="J6" s="102">
        <f t="shared" si="4"/>
        <v>43668</v>
      </c>
      <c r="K6" s="102">
        <f t="shared" si="4"/>
        <v>43682</v>
      </c>
      <c r="L6" s="102">
        <f t="shared" si="4"/>
        <v>43703</v>
      </c>
    </row>
    <row r="7">
      <c r="A7" s="25" t="s">
        <v>85</v>
      </c>
      <c r="B7" s="43">
        <f t="shared" ref="B7:L7" si="5">B6+21</f>
        <v>43480</v>
      </c>
      <c r="C7" s="43">
        <f t="shared" si="5"/>
        <v>43535</v>
      </c>
      <c r="D7" s="43">
        <f t="shared" si="5"/>
        <v>43549</v>
      </c>
      <c r="E7" s="43">
        <f t="shared" si="5"/>
        <v>43570</v>
      </c>
      <c r="F7" s="43">
        <f t="shared" si="5"/>
        <v>43591</v>
      </c>
      <c r="G7" s="43">
        <f t="shared" si="5"/>
        <v>43626</v>
      </c>
      <c r="H7" s="102">
        <f t="shared" si="5"/>
        <v>43661</v>
      </c>
      <c r="I7" s="102">
        <f t="shared" si="5"/>
        <v>43675</v>
      </c>
      <c r="J7" s="102">
        <f t="shared" si="5"/>
        <v>43689</v>
      </c>
      <c r="K7" s="102">
        <f t="shared" si="5"/>
        <v>43703</v>
      </c>
      <c r="L7" s="102">
        <f t="shared" si="5"/>
        <v>43724</v>
      </c>
    </row>
    <row r="8">
      <c r="A8" s="2" t="s">
        <v>1155</v>
      </c>
      <c r="B8" s="43">
        <f t="shared" ref="B8:L8" si="6">B7+14</f>
        <v>43494</v>
      </c>
      <c r="C8" s="43">
        <f t="shared" si="6"/>
        <v>43549</v>
      </c>
      <c r="D8" s="43">
        <f t="shared" si="6"/>
        <v>43563</v>
      </c>
      <c r="E8" s="43">
        <f t="shared" si="6"/>
        <v>43584</v>
      </c>
      <c r="F8" s="43">
        <f t="shared" si="6"/>
        <v>43605</v>
      </c>
      <c r="G8" s="43">
        <f t="shared" si="6"/>
        <v>43640</v>
      </c>
      <c r="H8" s="102">
        <f t="shared" si="6"/>
        <v>43675</v>
      </c>
      <c r="I8" s="102">
        <f t="shared" si="6"/>
        <v>43689</v>
      </c>
      <c r="J8" s="102">
        <f t="shared" si="6"/>
        <v>43703</v>
      </c>
      <c r="K8" s="102">
        <f t="shared" si="6"/>
        <v>43717</v>
      </c>
      <c r="L8" s="102">
        <f t="shared" si="6"/>
        <v>43738</v>
      </c>
    </row>
    <row r="9">
      <c r="A9" s="2" t="s">
        <v>1156</v>
      </c>
      <c r="B9" s="43">
        <f t="shared" ref="B9:L9" si="7">B8+14</f>
        <v>43508</v>
      </c>
      <c r="C9" s="43">
        <f t="shared" si="7"/>
        <v>43563</v>
      </c>
      <c r="D9" s="43">
        <f t="shared" si="7"/>
        <v>43577</v>
      </c>
      <c r="E9" s="43">
        <f t="shared" si="7"/>
        <v>43598</v>
      </c>
      <c r="F9" s="43">
        <f t="shared" si="7"/>
        <v>43619</v>
      </c>
      <c r="G9" s="43">
        <f t="shared" si="7"/>
        <v>43654</v>
      </c>
      <c r="H9" s="102">
        <f t="shared" si="7"/>
        <v>43689</v>
      </c>
      <c r="I9" s="102">
        <f t="shared" si="7"/>
        <v>43703</v>
      </c>
      <c r="J9" s="102">
        <f t="shared" si="7"/>
        <v>43717</v>
      </c>
      <c r="K9" s="102">
        <f t="shared" si="7"/>
        <v>43731</v>
      </c>
      <c r="L9" s="102">
        <f t="shared" si="7"/>
        <v>43752</v>
      </c>
    </row>
    <row r="10">
      <c r="A10" s="103" t="s">
        <v>1157</v>
      </c>
      <c r="B10" s="104">
        <f t="shared" ref="B10:L10" si="8">B2+170</f>
        <v>43540</v>
      </c>
      <c r="C10" s="104">
        <f t="shared" si="8"/>
        <v>43595</v>
      </c>
      <c r="D10" s="104">
        <f t="shared" si="8"/>
        <v>43609</v>
      </c>
      <c r="E10" s="104">
        <f t="shared" si="8"/>
        <v>43630</v>
      </c>
      <c r="F10" s="104">
        <f t="shared" si="8"/>
        <v>43651</v>
      </c>
      <c r="G10" s="104">
        <f t="shared" si="8"/>
        <v>43686</v>
      </c>
      <c r="H10" s="105">
        <f t="shared" si="8"/>
        <v>43721</v>
      </c>
      <c r="I10" s="105">
        <f t="shared" si="8"/>
        <v>43735</v>
      </c>
      <c r="J10" s="105">
        <f t="shared" si="8"/>
        <v>43749</v>
      </c>
      <c r="K10" s="105">
        <f t="shared" si="8"/>
        <v>43763</v>
      </c>
      <c r="L10" s="105">
        <f t="shared" si="8"/>
        <v>43784</v>
      </c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</row>
    <row r="11">
      <c r="A11" s="2" t="s">
        <v>1158</v>
      </c>
      <c r="B11" s="43">
        <f t="shared" ref="B11:L11" si="9">B2+184</f>
        <v>43554</v>
      </c>
      <c r="C11" s="43">
        <f t="shared" si="9"/>
        <v>43609</v>
      </c>
      <c r="D11" s="43">
        <f t="shared" si="9"/>
        <v>43623</v>
      </c>
      <c r="E11" s="43">
        <f t="shared" si="9"/>
        <v>43644</v>
      </c>
      <c r="F11" s="43">
        <f t="shared" si="9"/>
        <v>43665</v>
      </c>
      <c r="G11" s="43">
        <f t="shared" si="9"/>
        <v>43700</v>
      </c>
      <c r="H11" s="102">
        <f t="shared" si="9"/>
        <v>43735</v>
      </c>
      <c r="I11" s="102">
        <f t="shared" si="9"/>
        <v>43749</v>
      </c>
      <c r="J11" s="102">
        <f t="shared" si="9"/>
        <v>43763</v>
      </c>
      <c r="K11" s="102">
        <f t="shared" si="9"/>
        <v>43777</v>
      </c>
      <c r="L11" s="102">
        <f t="shared" si="9"/>
        <v>43798</v>
      </c>
    </row>
    <row r="12">
      <c r="A12" s="2" t="s">
        <v>1159</v>
      </c>
      <c r="B12" s="43">
        <f t="shared" ref="B12:L12" si="10">B11+28</f>
        <v>43582</v>
      </c>
      <c r="C12" s="43">
        <f t="shared" si="10"/>
        <v>43637</v>
      </c>
      <c r="D12" s="43">
        <f t="shared" si="10"/>
        <v>43651</v>
      </c>
      <c r="E12" s="43">
        <f t="shared" si="10"/>
        <v>43672</v>
      </c>
      <c r="F12" s="43">
        <f t="shared" si="10"/>
        <v>43693</v>
      </c>
      <c r="G12" s="43">
        <f t="shared" si="10"/>
        <v>43728</v>
      </c>
      <c r="H12" s="102">
        <f t="shared" si="10"/>
        <v>43763</v>
      </c>
      <c r="I12" s="102">
        <f t="shared" si="10"/>
        <v>43777</v>
      </c>
      <c r="J12" s="102">
        <f t="shared" si="10"/>
        <v>43791</v>
      </c>
      <c r="K12" s="102">
        <f t="shared" si="10"/>
        <v>43805</v>
      </c>
      <c r="L12" s="102">
        <f t="shared" si="10"/>
        <v>43826</v>
      </c>
    </row>
    <row r="13">
      <c r="E13" s="107"/>
      <c r="H13" s="35"/>
      <c r="I13" s="35"/>
      <c r="J13" s="35"/>
    </row>
    <row r="14">
      <c r="A14" s="2" t="s">
        <v>1160</v>
      </c>
      <c r="B14" s="2" t="s">
        <v>1161</v>
      </c>
      <c r="E14" s="108"/>
      <c r="H14" s="35"/>
      <c r="I14" s="35"/>
      <c r="J14" s="35"/>
    </row>
    <row r="15">
      <c r="A15" s="2" t="s">
        <v>1162</v>
      </c>
      <c r="B15" s="2" t="s">
        <v>1163</v>
      </c>
      <c r="E15" s="107"/>
      <c r="H15" s="35"/>
      <c r="I15" s="35"/>
      <c r="J15" s="35"/>
    </row>
    <row r="16">
      <c r="B16">
        <f>B11-TODAY()</f>
        <v>-144</v>
      </c>
      <c r="C16">
        <f>C12-TODAY()</f>
        <v>-61</v>
      </c>
      <c r="D16">
        <f t="shared" ref="D16:J16" si="11">D11-TODAY()</f>
        <v>-75</v>
      </c>
      <c r="E16">
        <f t="shared" si="11"/>
        <v>-54</v>
      </c>
      <c r="F16">
        <f t="shared" si="11"/>
        <v>-33</v>
      </c>
      <c r="G16">
        <f t="shared" si="11"/>
        <v>2</v>
      </c>
      <c r="H16">
        <f t="shared" si="11"/>
        <v>37</v>
      </c>
      <c r="I16">
        <f t="shared" si="11"/>
        <v>51</v>
      </c>
      <c r="J16">
        <f t="shared" si="11"/>
        <v>65</v>
      </c>
    </row>
    <row r="17">
      <c r="A17" s="2" t="s">
        <v>1164</v>
      </c>
      <c r="E17" s="107"/>
      <c r="G17" s="2" t="s">
        <v>1165</v>
      </c>
      <c r="H17" s="35"/>
    </row>
    <row r="18">
      <c r="A18" s="2" t="s">
        <v>955</v>
      </c>
      <c r="B18" s="2">
        <v>7.0</v>
      </c>
      <c r="E18" s="108"/>
      <c r="G18" s="2">
        <v>7.0</v>
      </c>
      <c r="H18" s="35"/>
    </row>
    <row r="19">
      <c r="A19" s="2" t="s">
        <v>956</v>
      </c>
      <c r="B19" s="2">
        <v>35.0</v>
      </c>
      <c r="E19" s="107"/>
      <c r="G19" s="2">
        <v>35.0</v>
      </c>
      <c r="H19" s="35"/>
    </row>
    <row r="20">
      <c r="A20" s="2" t="s">
        <v>957</v>
      </c>
      <c r="B20" s="2">
        <v>35.0</v>
      </c>
      <c r="E20" s="108"/>
      <c r="G20" s="2">
        <v>35.0</v>
      </c>
      <c r="H20" s="35"/>
    </row>
    <row r="21">
      <c r="A21" s="2" t="s">
        <v>1166</v>
      </c>
      <c r="B21" s="2">
        <v>14.0</v>
      </c>
      <c r="E21" s="107"/>
      <c r="G21" s="2">
        <v>14.0</v>
      </c>
      <c r="H21" s="35"/>
    </row>
    <row r="22">
      <c r="A22" s="2" t="s">
        <v>1167</v>
      </c>
      <c r="B22" s="2">
        <v>28.0</v>
      </c>
      <c r="E22" s="108"/>
      <c r="G22" s="2">
        <v>28.0</v>
      </c>
      <c r="H22" s="35"/>
    </row>
    <row r="23">
      <c r="A23" s="2" t="s">
        <v>1168</v>
      </c>
      <c r="B23" s="2">
        <v>14.0</v>
      </c>
      <c r="G23" s="2">
        <v>14.0</v>
      </c>
      <c r="H23" s="35"/>
    </row>
    <row r="24">
      <c r="A24" s="2" t="s">
        <v>1169</v>
      </c>
      <c r="G24" s="2">
        <v>33.0</v>
      </c>
      <c r="H24" s="35"/>
    </row>
    <row r="25">
      <c r="A25" s="2" t="s">
        <v>1170</v>
      </c>
      <c r="G25" s="2">
        <v>18.0</v>
      </c>
      <c r="H25" s="39" t="s">
        <v>1171</v>
      </c>
    </row>
    <row r="26">
      <c r="A26" s="2" t="s">
        <v>1172</v>
      </c>
      <c r="G26" s="2">
        <v>14.0</v>
      </c>
      <c r="H26" s="35"/>
    </row>
    <row r="27">
      <c r="A27" s="2" t="s">
        <v>1173</v>
      </c>
      <c r="G27" s="2">
        <v>28.0</v>
      </c>
      <c r="H27" s="35"/>
    </row>
    <row r="28">
      <c r="G28">
        <f>SUM(G18:G27)</f>
        <v>226</v>
      </c>
      <c r="H28" s="35"/>
    </row>
    <row r="29">
      <c r="H29" s="35"/>
    </row>
    <row r="30">
      <c r="H30" s="35"/>
    </row>
    <row r="31">
      <c r="H31" s="35"/>
    </row>
    <row r="32">
      <c r="H32" s="35"/>
    </row>
    <row r="33">
      <c r="H33" s="35"/>
    </row>
    <row r="34">
      <c r="H34" s="35"/>
    </row>
    <row r="35">
      <c r="H35" s="35"/>
    </row>
    <row r="36">
      <c r="H36" s="35"/>
    </row>
    <row r="37">
      <c r="H37" s="35"/>
    </row>
    <row r="38">
      <c r="H38" s="35"/>
    </row>
    <row r="39">
      <c r="H39" s="35"/>
    </row>
    <row r="40">
      <c r="H40" s="35"/>
    </row>
    <row r="41">
      <c r="H41" s="35"/>
    </row>
    <row r="42">
      <c r="H42" s="35"/>
    </row>
    <row r="43">
      <c r="H43" s="35"/>
    </row>
    <row r="44">
      <c r="H44" s="35"/>
    </row>
    <row r="45">
      <c r="H45" s="35"/>
    </row>
    <row r="46">
      <c r="H46" s="35"/>
    </row>
    <row r="47">
      <c r="H47" s="35"/>
    </row>
    <row r="48">
      <c r="H48" s="35"/>
    </row>
    <row r="49">
      <c r="H49" s="35"/>
    </row>
    <row r="50">
      <c r="H50" s="35"/>
    </row>
    <row r="51">
      <c r="H51" s="35"/>
    </row>
    <row r="52">
      <c r="H52" s="35"/>
    </row>
    <row r="53">
      <c r="H53" s="35"/>
    </row>
    <row r="54">
      <c r="H54" s="35"/>
    </row>
    <row r="55">
      <c r="H55" s="35"/>
    </row>
    <row r="56">
      <c r="H56" s="35"/>
    </row>
    <row r="57">
      <c r="H57" s="35"/>
    </row>
    <row r="58">
      <c r="H58" s="35"/>
    </row>
    <row r="59">
      <c r="H59" s="35"/>
    </row>
    <row r="60">
      <c r="H60" s="35"/>
    </row>
    <row r="61">
      <c r="H61" s="35"/>
    </row>
    <row r="62">
      <c r="H62" s="35"/>
    </row>
    <row r="63">
      <c r="H63" s="35"/>
    </row>
    <row r="64">
      <c r="H64" s="35"/>
    </row>
    <row r="65">
      <c r="H65" s="35"/>
    </row>
    <row r="66">
      <c r="H66" s="35"/>
    </row>
    <row r="67">
      <c r="H67" s="35"/>
    </row>
    <row r="68">
      <c r="H68" s="35"/>
    </row>
    <row r="69">
      <c r="H69" s="35"/>
    </row>
    <row r="70">
      <c r="H70" s="35"/>
    </row>
    <row r="71">
      <c r="H71" s="35"/>
    </row>
    <row r="72">
      <c r="H72" s="35"/>
    </row>
    <row r="73">
      <c r="H73" s="35"/>
    </row>
    <row r="74">
      <c r="H74" s="35"/>
    </row>
    <row r="75">
      <c r="H75" s="35"/>
    </row>
    <row r="76">
      <c r="H76" s="35"/>
    </row>
    <row r="77">
      <c r="H77" s="35"/>
    </row>
    <row r="78">
      <c r="H78" s="35"/>
    </row>
    <row r="79">
      <c r="H79" s="35"/>
    </row>
    <row r="80">
      <c r="H80" s="35"/>
    </row>
    <row r="81">
      <c r="H81" s="35"/>
    </row>
    <row r="82">
      <c r="H82" s="35"/>
    </row>
    <row r="83">
      <c r="H83" s="35"/>
    </row>
    <row r="84">
      <c r="H84" s="35"/>
    </row>
    <row r="85">
      <c r="H85" s="35"/>
    </row>
    <row r="86">
      <c r="H86" s="35"/>
    </row>
    <row r="87">
      <c r="H87" s="35"/>
    </row>
    <row r="88">
      <c r="H88" s="35"/>
    </row>
    <row r="89">
      <c r="H89" s="35"/>
    </row>
    <row r="90">
      <c r="H90" s="35"/>
    </row>
    <row r="91">
      <c r="H91" s="35"/>
    </row>
    <row r="92">
      <c r="H92" s="35"/>
    </row>
    <row r="93">
      <c r="H93" s="35"/>
    </row>
    <row r="94">
      <c r="H94" s="35"/>
    </row>
    <row r="95">
      <c r="H95" s="35"/>
    </row>
    <row r="96">
      <c r="H96" s="35"/>
    </row>
    <row r="97">
      <c r="H97" s="35"/>
    </row>
    <row r="98">
      <c r="H98" s="35"/>
    </row>
    <row r="99">
      <c r="H99" s="35"/>
    </row>
    <row r="100">
      <c r="H100" s="35"/>
    </row>
    <row r="101">
      <c r="H101" s="35"/>
    </row>
    <row r="102">
      <c r="H102" s="35"/>
    </row>
    <row r="103">
      <c r="H103" s="35"/>
    </row>
    <row r="104">
      <c r="H104" s="35"/>
    </row>
    <row r="105">
      <c r="H105" s="35"/>
    </row>
    <row r="106">
      <c r="H106" s="35"/>
    </row>
    <row r="107">
      <c r="H107" s="35"/>
    </row>
    <row r="108">
      <c r="H108" s="35"/>
    </row>
    <row r="109">
      <c r="H109" s="35"/>
    </row>
    <row r="110">
      <c r="H110" s="35"/>
    </row>
    <row r="111">
      <c r="H111" s="35"/>
    </row>
    <row r="112">
      <c r="H112" s="35"/>
    </row>
    <row r="113">
      <c r="H113" s="35"/>
    </row>
    <row r="114">
      <c r="H114" s="35"/>
    </row>
    <row r="115">
      <c r="H115" s="35"/>
    </row>
    <row r="116">
      <c r="H116" s="35"/>
    </row>
    <row r="117">
      <c r="H117" s="35"/>
    </row>
    <row r="118">
      <c r="H118" s="35"/>
    </row>
    <row r="119">
      <c r="H119" s="35"/>
    </row>
    <row r="120">
      <c r="H120" s="35"/>
    </row>
    <row r="121">
      <c r="H121" s="35"/>
    </row>
    <row r="122">
      <c r="H122" s="35"/>
    </row>
    <row r="123">
      <c r="H123" s="35"/>
    </row>
    <row r="124">
      <c r="H124" s="35"/>
    </row>
    <row r="125">
      <c r="H125" s="35"/>
    </row>
    <row r="126">
      <c r="H126" s="35"/>
    </row>
    <row r="127">
      <c r="H127" s="35"/>
    </row>
    <row r="128">
      <c r="H128" s="35"/>
    </row>
    <row r="129">
      <c r="H129" s="35"/>
    </row>
    <row r="130">
      <c r="H130" s="35"/>
    </row>
    <row r="131">
      <c r="H131" s="35"/>
    </row>
    <row r="132">
      <c r="H132" s="35"/>
    </row>
    <row r="133">
      <c r="H133" s="35"/>
    </row>
    <row r="134">
      <c r="H134" s="35"/>
    </row>
    <row r="135">
      <c r="H135" s="35"/>
    </row>
    <row r="136">
      <c r="H136" s="35"/>
    </row>
    <row r="137">
      <c r="H137" s="35"/>
    </row>
    <row r="138">
      <c r="H138" s="35"/>
    </row>
    <row r="139">
      <c r="H139" s="35"/>
    </row>
    <row r="140">
      <c r="H140" s="35"/>
    </row>
    <row r="141">
      <c r="H141" s="35"/>
    </row>
    <row r="142">
      <c r="H142" s="35"/>
    </row>
    <row r="143">
      <c r="H143" s="35"/>
    </row>
    <row r="144">
      <c r="H144" s="35"/>
    </row>
    <row r="145">
      <c r="H145" s="35"/>
    </row>
    <row r="146">
      <c r="H146" s="35"/>
    </row>
    <row r="147">
      <c r="H147" s="35"/>
    </row>
    <row r="148">
      <c r="H148" s="35"/>
    </row>
    <row r="149">
      <c r="H149" s="35"/>
    </row>
    <row r="150">
      <c r="H150" s="35"/>
    </row>
    <row r="151">
      <c r="H151" s="35"/>
    </row>
    <row r="152">
      <c r="H152" s="35"/>
    </row>
    <row r="153">
      <c r="H153" s="35"/>
    </row>
    <row r="154">
      <c r="H154" s="35"/>
    </row>
    <row r="155">
      <c r="H155" s="35"/>
    </row>
    <row r="156">
      <c r="H156" s="35"/>
    </row>
    <row r="157">
      <c r="H157" s="35"/>
    </row>
    <row r="158">
      <c r="H158" s="35"/>
    </row>
    <row r="159">
      <c r="H159" s="35"/>
    </row>
    <row r="160">
      <c r="H160" s="35"/>
    </row>
    <row r="161">
      <c r="H161" s="35"/>
    </row>
    <row r="162">
      <c r="H162" s="35"/>
    </row>
    <row r="163">
      <c r="H163" s="35"/>
    </row>
    <row r="164">
      <c r="H164" s="35"/>
    </row>
    <row r="165">
      <c r="H165" s="35"/>
    </row>
    <row r="166">
      <c r="H166" s="35"/>
    </row>
    <row r="167">
      <c r="H167" s="35"/>
    </row>
    <row r="168">
      <c r="H168" s="35"/>
    </row>
    <row r="169">
      <c r="H169" s="35"/>
    </row>
    <row r="170">
      <c r="H170" s="35"/>
    </row>
    <row r="171">
      <c r="H171" s="35"/>
    </row>
    <row r="172">
      <c r="H172" s="35"/>
    </row>
    <row r="173">
      <c r="H173" s="35"/>
    </row>
    <row r="174">
      <c r="H174" s="35"/>
    </row>
    <row r="175">
      <c r="H175" s="35"/>
    </row>
    <row r="176">
      <c r="H176" s="35"/>
    </row>
    <row r="177">
      <c r="H177" s="35"/>
    </row>
    <row r="178">
      <c r="H178" s="35"/>
    </row>
    <row r="179">
      <c r="H179" s="35"/>
    </row>
    <row r="180">
      <c r="H180" s="35"/>
    </row>
    <row r="181">
      <c r="H181" s="35"/>
    </row>
    <row r="182">
      <c r="H182" s="35"/>
    </row>
    <row r="183">
      <c r="H183" s="35"/>
    </row>
    <row r="184">
      <c r="H184" s="35"/>
    </row>
    <row r="185">
      <c r="H185" s="35"/>
    </row>
    <row r="186">
      <c r="H186" s="35"/>
    </row>
    <row r="187">
      <c r="H187" s="35"/>
    </row>
    <row r="188">
      <c r="H188" s="35"/>
    </row>
    <row r="189">
      <c r="H189" s="35"/>
    </row>
    <row r="190">
      <c r="H190" s="35"/>
    </row>
    <row r="191">
      <c r="H191" s="35"/>
    </row>
    <row r="192">
      <c r="H192" s="35"/>
    </row>
    <row r="193">
      <c r="H193" s="35"/>
    </row>
    <row r="194">
      <c r="H194" s="35"/>
    </row>
    <row r="195">
      <c r="H195" s="35"/>
    </row>
    <row r="196">
      <c r="H196" s="35"/>
    </row>
    <row r="197">
      <c r="H197" s="35"/>
    </row>
    <row r="198">
      <c r="H198" s="35"/>
    </row>
    <row r="199">
      <c r="H199" s="35"/>
    </row>
    <row r="200">
      <c r="H200" s="35"/>
    </row>
    <row r="201">
      <c r="H201" s="35"/>
    </row>
    <row r="202">
      <c r="H202" s="35"/>
    </row>
    <row r="203">
      <c r="H203" s="35"/>
    </row>
    <row r="204">
      <c r="H204" s="35"/>
    </row>
    <row r="205">
      <c r="H205" s="35"/>
    </row>
    <row r="206">
      <c r="H206" s="35"/>
    </row>
    <row r="207">
      <c r="H207" s="35"/>
    </row>
    <row r="208">
      <c r="H208" s="35"/>
    </row>
    <row r="209">
      <c r="H209" s="35"/>
    </row>
    <row r="210">
      <c r="H210" s="35"/>
    </row>
    <row r="211">
      <c r="H211" s="35"/>
    </row>
    <row r="212">
      <c r="H212" s="35"/>
    </row>
    <row r="213">
      <c r="H213" s="35"/>
    </row>
    <row r="214">
      <c r="H214" s="35"/>
    </row>
    <row r="215">
      <c r="H215" s="35"/>
    </row>
    <row r="216">
      <c r="H216" s="35"/>
    </row>
    <row r="217">
      <c r="H217" s="35"/>
    </row>
    <row r="218">
      <c r="H218" s="35"/>
    </row>
    <row r="219">
      <c r="H219" s="35"/>
    </row>
    <row r="220">
      <c r="H220" s="35"/>
    </row>
    <row r="221">
      <c r="H221" s="35"/>
    </row>
    <row r="222">
      <c r="H222" s="35"/>
    </row>
    <row r="223">
      <c r="H223" s="35"/>
    </row>
    <row r="224">
      <c r="H224" s="35"/>
    </row>
    <row r="225">
      <c r="H225" s="35"/>
    </row>
    <row r="226">
      <c r="H226" s="35"/>
    </row>
    <row r="227">
      <c r="H227" s="35"/>
    </row>
    <row r="228">
      <c r="H228" s="35"/>
    </row>
    <row r="229">
      <c r="H229" s="35"/>
    </row>
    <row r="230">
      <c r="H230" s="35"/>
    </row>
    <row r="231">
      <c r="H231" s="35"/>
    </row>
    <row r="232">
      <c r="H232" s="35"/>
    </row>
    <row r="233">
      <c r="H233" s="35"/>
    </row>
    <row r="234">
      <c r="H234" s="35"/>
    </row>
    <row r="235">
      <c r="H235" s="35"/>
    </row>
    <row r="236">
      <c r="H236" s="35"/>
    </row>
    <row r="237">
      <c r="H237" s="35"/>
    </row>
    <row r="238">
      <c r="H238" s="35"/>
    </row>
    <row r="239">
      <c r="H239" s="35"/>
    </row>
    <row r="240">
      <c r="H240" s="35"/>
    </row>
    <row r="241">
      <c r="H241" s="35"/>
    </row>
    <row r="242">
      <c r="H242" s="35"/>
    </row>
    <row r="243">
      <c r="H243" s="35"/>
    </row>
    <row r="244">
      <c r="H244" s="35"/>
    </row>
    <row r="245">
      <c r="H245" s="35"/>
    </row>
    <row r="246">
      <c r="H246" s="35"/>
    </row>
    <row r="247">
      <c r="H247" s="35"/>
    </row>
    <row r="248">
      <c r="H248" s="35"/>
    </row>
    <row r="249">
      <c r="H249" s="35"/>
    </row>
    <row r="250">
      <c r="H250" s="35"/>
    </row>
    <row r="251">
      <c r="H251" s="35"/>
    </row>
    <row r="252">
      <c r="H252" s="35"/>
    </row>
    <row r="253">
      <c r="H253" s="35"/>
    </row>
    <row r="254">
      <c r="H254" s="35"/>
    </row>
    <row r="255">
      <c r="H255" s="35"/>
    </row>
    <row r="256">
      <c r="H256" s="35"/>
    </row>
    <row r="257">
      <c r="H257" s="35"/>
    </row>
    <row r="258">
      <c r="H258" s="35"/>
    </row>
    <row r="259">
      <c r="H259" s="35"/>
    </row>
    <row r="260">
      <c r="H260" s="35"/>
    </row>
    <row r="261">
      <c r="H261" s="35"/>
    </row>
    <row r="262">
      <c r="H262" s="35"/>
    </row>
    <row r="263">
      <c r="H263" s="35"/>
    </row>
    <row r="264">
      <c r="H264" s="35"/>
    </row>
    <row r="265">
      <c r="H265" s="35"/>
    </row>
    <row r="266">
      <c r="H266" s="35"/>
    </row>
    <row r="267">
      <c r="H267" s="35"/>
    </row>
    <row r="268">
      <c r="H268" s="35"/>
    </row>
    <row r="269">
      <c r="H269" s="35"/>
    </row>
    <row r="270">
      <c r="H270" s="35"/>
    </row>
    <row r="271">
      <c r="H271" s="35"/>
    </row>
    <row r="272">
      <c r="H272" s="35"/>
    </row>
    <row r="273">
      <c r="H273" s="35"/>
    </row>
    <row r="274">
      <c r="H274" s="35"/>
    </row>
    <row r="275">
      <c r="H275" s="35"/>
    </row>
    <row r="276">
      <c r="H276" s="35"/>
    </row>
    <row r="277">
      <c r="H277" s="35"/>
    </row>
    <row r="278">
      <c r="H278" s="35"/>
    </row>
    <row r="279">
      <c r="H279" s="35"/>
    </row>
    <row r="280">
      <c r="H280" s="35"/>
    </row>
    <row r="281">
      <c r="H281" s="35"/>
    </row>
    <row r="282">
      <c r="H282" s="35"/>
    </row>
    <row r="283">
      <c r="H283" s="35"/>
    </row>
    <row r="284">
      <c r="H284" s="35"/>
    </row>
    <row r="285">
      <c r="H285" s="35"/>
    </row>
    <row r="286">
      <c r="H286" s="35"/>
    </row>
    <row r="287">
      <c r="H287" s="35"/>
    </row>
    <row r="288">
      <c r="H288" s="35"/>
    </row>
    <row r="289">
      <c r="H289" s="35"/>
    </row>
    <row r="290">
      <c r="H290" s="35"/>
    </row>
    <row r="291">
      <c r="H291" s="35"/>
    </row>
    <row r="292">
      <c r="H292" s="35"/>
    </row>
    <row r="293">
      <c r="H293" s="35"/>
    </row>
    <row r="294">
      <c r="H294" s="35"/>
    </row>
    <row r="295">
      <c r="H295" s="35"/>
    </row>
    <row r="296">
      <c r="H296" s="35"/>
    </row>
    <row r="297">
      <c r="H297" s="35"/>
    </row>
    <row r="298">
      <c r="H298" s="35"/>
    </row>
    <row r="299">
      <c r="H299" s="35"/>
    </row>
    <row r="300">
      <c r="H300" s="35"/>
    </row>
    <row r="301">
      <c r="H301" s="35"/>
    </row>
    <row r="302">
      <c r="H302" s="35"/>
    </row>
    <row r="303">
      <c r="H303" s="35"/>
    </row>
    <row r="304">
      <c r="H304" s="35"/>
    </row>
    <row r="305">
      <c r="H305" s="35"/>
    </row>
    <row r="306">
      <c r="H306" s="35"/>
    </row>
    <row r="307">
      <c r="H307" s="35"/>
    </row>
    <row r="308">
      <c r="H308" s="35"/>
    </row>
    <row r="309">
      <c r="H309" s="35"/>
    </row>
    <row r="310">
      <c r="H310" s="35"/>
    </row>
    <row r="311">
      <c r="H311" s="35"/>
    </row>
    <row r="312">
      <c r="H312" s="35"/>
    </row>
    <row r="313">
      <c r="H313" s="35"/>
    </row>
    <row r="314">
      <c r="H314" s="35"/>
    </row>
    <row r="315">
      <c r="H315" s="35"/>
    </row>
    <row r="316">
      <c r="H316" s="35"/>
    </row>
    <row r="317">
      <c r="H317" s="35"/>
    </row>
    <row r="318">
      <c r="H318" s="35"/>
    </row>
    <row r="319">
      <c r="H319" s="35"/>
    </row>
    <row r="320">
      <c r="H320" s="35"/>
    </row>
    <row r="321">
      <c r="H321" s="35"/>
    </row>
    <row r="322">
      <c r="H322" s="35"/>
    </row>
    <row r="323">
      <c r="H323" s="35"/>
    </row>
    <row r="324">
      <c r="H324" s="35"/>
    </row>
    <row r="325">
      <c r="H325" s="35"/>
    </row>
    <row r="326">
      <c r="H326" s="35"/>
    </row>
    <row r="327">
      <c r="H327" s="35"/>
    </row>
    <row r="328">
      <c r="H328" s="35"/>
    </row>
    <row r="329">
      <c r="H329" s="35"/>
    </row>
    <row r="330">
      <c r="H330" s="35"/>
    </row>
    <row r="331">
      <c r="H331" s="35"/>
    </row>
    <row r="332">
      <c r="H332" s="35"/>
    </row>
    <row r="333">
      <c r="H333" s="35"/>
    </row>
    <row r="334">
      <c r="H334" s="35"/>
    </row>
    <row r="335">
      <c r="H335" s="35"/>
    </row>
    <row r="336">
      <c r="H336" s="35"/>
    </row>
    <row r="337">
      <c r="H337" s="35"/>
    </row>
    <row r="338">
      <c r="H338" s="35"/>
    </row>
    <row r="339">
      <c r="H339" s="35"/>
    </row>
    <row r="340">
      <c r="H340" s="35"/>
    </row>
    <row r="341">
      <c r="H341" s="35"/>
    </row>
    <row r="342">
      <c r="H342" s="35"/>
    </row>
    <row r="343">
      <c r="H343" s="35"/>
    </row>
    <row r="344">
      <c r="H344" s="35"/>
    </row>
    <row r="345">
      <c r="H345" s="35"/>
    </row>
    <row r="346">
      <c r="H346" s="35"/>
    </row>
    <row r="347">
      <c r="H347" s="35"/>
    </row>
    <row r="348">
      <c r="H348" s="35"/>
    </row>
    <row r="349">
      <c r="H349" s="35"/>
    </row>
    <row r="350">
      <c r="H350" s="35"/>
    </row>
    <row r="351">
      <c r="H351" s="35"/>
    </row>
    <row r="352">
      <c r="H352" s="35"/>
    </row>
    <row r="353">
      <c r="H353" s="35"/>
    </row>
    <row r="354">
      <c r="H354" s="35"/>
    </row>
    <row r="355">
      <c r="H355" s="35"/>
    </row>
    <row r="356">
      <c r="H356" s="35"/>
    </row>
    <row r="357">
      <c r="H357" s="35"/>
    </row>
    <row r="358">
      <c r="H358" s="35"/>
    </row>
    <row r="359">
      <c r="H359" s="35"/>
    </row>
    <row r="360">
      <c r="H360" s="35"/>
    </row>
    <row r="361">
      <c r="H361" s="35"/>
    </row>
    <row r="362">
      <c r="H362" s="35"/>
    </row>
    <row r="363">
      <c r="H363" s="35"/>
    </row>
    <row r="364">
      <c r="H364" s="35"/>
    </row>
    <row r="365">
      <c r="H365" s="35"/>
    </row>
    <row r="366">
      <c r="H366" s="35"/>
    </row>
    <row r="367">
      <c r="H367" s="35"/>
    </row>
    <row r="368">
      <c r="H368" s="35"/>
    </row>
    <row r="369">
      <c r="H369" s="35"/>
    </row>
    <row r="370">
      <c r="H370" s="35"/>
    </row>
    <row r="371">
      <c r="H371" s="35"/>
    </row>
    <row r="372">
      <c r="H372" s="35"/>
    </row>
    <row r="373">
      <c r="H373" s="35"/>
    </row>
    <row r="374">
      <c r="H374" s="35"/>
    </row>
    <row r="375">
      <c r="H375" s="35"/>
    </row>
    <row r="376">
      <c r="H376" s="35"/>
    </row>
    <row r="377">
      <c r="H377" s="35"/>
    </row>
    <row r="378">
      <c r="H378" s="35"/>
    </row>
    <row r="379">
      <c r="H379" s="35"/>
    </row>
    <row r="380">
      <c r="H380" s="35"/>
    </row>
    <row r="381">
      <c r="H381" s="35"/>
    </row>
    <row r="382">
      <c r="H382" s="35"/>
    </row>
    <row r="383">
      <c r="H383" s="35"/>
    </row>
    <row r="384">
      <c r="H384" s="35"/>
    </row>
    <row r="385">
      <c r="H385" s="35"/>
    </row>
    <row r="386">
      <c r="H386" s="35"/>
    </row>
    <row r="387">
      <c r="H387" s="35"/>
    </row>
    <row r="388">
      <c r="H388" s="35"/>
    </row>
    <row r="389">
      <c r="H389" s="35"/>
    </row>
    <row r="390">
      <c r="H390" s="35"/>
    </row>
    <row r="391">
      <c r="H391" s="35"/>
    </row>
    <row r="392">
      <c r="H392" s="35"/>
    </row>
    <row r="393">
      <c r="H393" s="35"/>
    </row>
    <row r="394">
      <c r="H394" s="35"/>
    </row>
    <row r="395">
      <c r="H395" s="35"/>
    </row>
    <row r="396">
      <c r="H396" s="35"/>
    </row>
    <row r="397">
      <c r="H397" s="35"/>
    </row>
    <row r="398">
      <c r="H398" s="35"/>
    </row>
    <row r="399">
      <c r="H399" s="35"/>
    </row>
    <row r="400">
      <c r="H400" s="35"/>
    </row>
    <row r="401">
      <c r="H401" s="35"/>
    </row>
    <row r="402">
      <c r="H402" s="35"/>
    </row>
    <row r="403">
      <c r="H403" s="35"/>
    </row>
    <row r="404">
      <c r="H404" s="35"/>
    </row>
    <row r="405">
      <c r="H405" s="35"/>
    </row>
    <row r="406">
      <c r="H406" s="35"/>
    </row>
    <row r="407">
      <c r="H407" s="35"/>
    </row>
    <row r="408">
      <c r="H408" s="35"/>
    </row>
    <row r="409">
      <c r="H409" s="35"/>
    </row>
    <row r="410">
      <c r="H410" s="35"/>
    </row>
    <row r="411">
      <c r="H411" s="35"/>
    </row>
    <row r="412">
      <c r="H412" s="35"/>
    </row>
    <row r="413">
      <c r="H413" s="35"/>
    </row>
    <row r="414">
      <c r="H414" s="35"/>
    </row>
    <row r="415">
      <c r="H415" s="35"/>
    </row>
    <row r="416">
      <c r="H416" s="35"/>
    </row>
    <row r="417">
      <c r="H417" s="35"/>
    </row>
    <row r="418">
      <c r="H418" s="35"/>
    </row>
    <row r="419">
      <c r="H419" s="35"/>
    </row>
    <row r="420">
      <c r="H420" s="35"/>
    </row>
    <row r="421">
      <c r="H421" s="35"/>
    </row>
    <row r="422">
      <c r="H422" s="35"/>
    </row>
    <row r="423">
      <c r="H423" s="35"/>
    </row>
    <row r="424">
      <c r="H424" s="35"/>
    </row>
    <row r="425">
      <c r="H425" s="35"/>
    </row>
    <row r="426">
      <c r="H426" s="35"/>
    </row>
    <row r="427">
      <c r="H427" s="35"/>
    </row>
    <row r="428">
      <c r="H428" s="35"/>
    </row>
    <row r="429">
      <c r="H429" s="35"/>
    </row>
    <row r="430">
      <c r="H430" s="35"/>
    </row>
    <row r="431">
      <c r="H431" s="35"/>
    </row>
    <row r="432">
      <c r="H432" s="35"/>
    </row>
    <row r="433">
      <c r="H433" s="35"/>
    </row>
    <row r="434">
      <c r="H434" s="35"/>
    </row>
    <row r="435">
      <c r="H435" s="35"/>
    </row>
    <row r="436">
      <c r="H436" s="35"/>
    </row>
    <row r="437">
      <c r="H437" s="35"/>
    </row>
    <row r="438">
      <c r="H438" s="35"/>
    </row>
    <row r="439">
      <c r="H439" s="35"/>
    </row>
    <row r="440">
      <c r="H440" s="35"/>
    </row>
    <row r="441">
      <c r="H441" s="35"/>
    </row>
    <row r="442">
      <c r="H442" s="35"/>
    </row>
    <row r="443">
      <c r="H443" s="35"/>
    </row>
    <row r="444">
      <c r="H444" s="35"/>
    </row>
    <row r="445">
      <c r="H445" s="35"/>
    </row>
    <row r="446">
      <c r="H446" s="35"/>
    </row>
    <row r="447">
      <c r="H447" s="35"/>
    </row>
    <row r="448">
      <c r="H448" s="35"/>
    </row>
    <row r="449">
      <c r="H449" s="35"/>
    </row>
    <row r="450">
      <c r="H450" s="35"/>
    </row>
    <row r="451">
      <c r="H451" s="35"/>
    </row>
    <row r="452">
      <c r="H452" s="35"/>
    </row>
    <row r="453">
      <c r="H453" s="35"/>
    </row>
    <row r="454">
      <c r="H454" s="35"/>
    </row>
    <row r="455">
      <c r="H455" s="35"/>
    </row>
    <row r="456">
      <c r="H456" s="35"/>
    </row>
    <row r="457">
      <c r="H457" s="35"/>
    </row>
    <row r="458">
      <c r="H458" s="35"/>
    </row>
    <row r="459">
      <c r="H459" s="35"/>
    </row>
    <row r="460">
      <c r="H460" s="35"/>
    </row>
    <row r="461">
      <c r="H461" s="35"/>
    </row>
    <row r="462">
      <c r="H462" s="35"/>
    </row>
    <row r="463">
      <c r="H463" s="35"/>
    </row>
    <row r="464">
      <c r="H464" s="35"/>
    </row>
    <row r="465">
      <c r="H465" s="35"/>
    </row>
    <row r="466">
      <c r="H466" s="35"/>
    </row>
    <row r="467">
      <c r="H467" s="35"/>
    </row>
    <row r="468">
      <c r="H468" s="35"/>
    </row>
    <row r="469">
      <c r="H469" s="35"/>
    </row>
    <row r="470">
      <c r="H470" s="35"/>
    </row>
    <row r="471">
      <c r="H471" s="35"/>
    </row>
    <row r="472">
      <c r="H472" s="35"/>
    </row>
    <row r="473">
      <c r="H473" s="35"/>
    </row>
    <row r="474">
      <c r="H474" s="35"/>
    </row>
    <row r="475">
      <c r="H475" s="35"/>
    </row>
    <row r="476">
      <c r="H476" s="35"/>
    </row>
    <row r="477">
      <c r="H477" s="35"/>
    </row>
    <row r="478">
      <c r="H478" s="35"/>
    </row>
    <row r="479">
      <c r="H479" s="35"/>
    </row>
    <row r="480">
      <c r="H480" s="35"/>
    </row>
    <row r="481">
      <c r="H481" s="35"/>
    </row>
    <row r="482">
      <c r="H482" s="35"/>
    </row>
    <row r="483">
      <c r="H483" s="35"/>
    </row>
    <row r="484">
      <c r="H484" s="35"/>
    </row>
    <row r="485">
      <c r="H485" s="35"/>
    </row>
    <row r="486">
      <c r="H486" s="35"/>
    </row>
    <row r="487">
      <c r="H487" s="35"/>
    </row>
    <row r="488">
      <c r="H488" s="35"/>
    </row>
    <row r="489">
      <c r="H489" s="35"/>
    </row>
    <row r="490">
      <c r="H490" s="35"/>
    </row>
    <row r="491">
      <c r="H491" s="35"/>
    </row>
    <row r="492">
      <c r="H492" s="35"/>
    </row>
    <row r="493">
      <c r="H493" s="35"/>
    </row>
    <row r="494">
      <c r="H494" s="35"/>
    </row>
    <row r="495">
      <c r="H495" s="35"/>
    </row>
    <row r="496">
      <c r="H496" s="35"/>
    </row>
    <row r="497">
      <c r="H497" s="35"/>
    </row>
    <row r="498">
      <c r="H498" s="35"/>
    </row>
    <row r="499">
      <c r="H499" s="35"/>
    </row>
    <row r="500">
      <c r="H500" s="35"/>
    </row>
    <row r="501">
      <c r="H501" s="35"/>
    </row>
    <row r="502">
      <c r="H502" s="35"/>
    </row>
    <row r="503">
      <c r="H503" s="35"/>
    </row>
    <row r="504">
      <c r="H504" s="35"/>
    </row>
    <row r="505">
      <c r="H505" s="35"/>
    </row>
    <row r="506">
      <c r="H506" s="35"/>
    </row>
    <row r="507">
      <c r="H507" s="35"/>
    </row>
    <row r="508">
      <c r="H508" s="35"/>
    </row>
    <row r="509">
      <c r="H509" s="35"/>
    </row>
    <row r="510">
      <c r="H510" s="35"/>
    </row>
    <row r="511">
      <c r="H511" s="35"/>
    </row>
    <row r="512">
      <c r="H512" s="35"/>
    </row>
    <row r="513">
      <c r="H513" s="35"/>
    </row>
    <row r="514">
      <c r="H514" s="35"/>
    </row>
    <row r="515">
      <c r="H515" s="35"/>
    </row>
    <row r="516">
      <c r="H516" s="35"/>
    </row>
    <row r="517">
      <c r="H517" s="35"/>
    </row>
    <row r="518">
      <c r="H518" s="35"/>
    </row>
    <row r="519">
      <c r="H519" s="35"/>
    </row>
    <row r="520">
      <c r="H520" s="35"/>
    </row>
    <row r="521">
      <c r="H521" s="35"/>
    </row>
    <row r="522">
      <c r="H522" s="35"/>
    </row>
    <row r="523">
      <c r="H523" s="35"/>
    </row>
    <row r="524">
      <c r="H524" s="35"/>
    </row>
    <row r="525">
      <c r="H525" s="35"/>
    </row>
    <row r="526">
      <c r="H526" s="35"/>
    </row>
    <row r="527">
      <c r="H527" s="35"/>
    </row>
    <row r="528">
      <c r="H528" s="35"/>
    </row>
    <row r="529">
      <c r="H529" s="35"/>
    </row>
    <row r="530">
      <c r="H530" s="35"/>
    </row>
    <row r="531">
      <c r="H531" s="35"/>
    </row>
    <row r="532">
      <c r="H532" s="35"/>
    </row>
    <row r="533">
      <c r="H533" s="35"/>
    </row>
    <row r="534">
      <c r="H534" s="35"/>
    </row>
    <row r="535">
      <c r="H535" s="35"/>
    </row>
    <row r="536">
      <c r="H536" s="35"/>
    </row>
    <row r="537">
      <c r="H537" s="35"/>
    </row>
    <row r="538">
      <c r="H538" s="35"/>
    </row>
    <row r="539">
      <c r="H539" s="35"/>
    </row>
    <row r="540">
      <c r="H540" s="35"/>
    </row>
    <row r="541">
      <c r="H541" s="35"/>
    </row>
    <row r="542">
      <c r="H542" s="35"/>
    </row>
    <row r="543">
      <c r="H543" s="35"/>
    </row>
    <row r="544">
      <c r="H544" s="35"/>
    </row>
    <row r="545">
      <c r="H545" s="35"/>
    </row>
    <row r="546">
      <c r="H546" s="35"/>
    </row>
    <row r="547">
      <c r="H547" s="35"/>
    </row>
    <row r="548">
      <c r="H548" s="35"/>
    </row>
    <row r="549">
      <c r="H549" s="35"/>
    </row>
    <row r="550">
      <c r="H550" s="35"/>
    </row>
    <row r="551">
      <c r="H551" s="35"/>
    </row>
    <row r="552">
      <c r="H552" s="35"/>
    </row>
    <row r="553">
      <c r="H553" s="35"/>
    </row>
    <row r="554">
      <c r="H554" s="35"/>
    </row>
    <row r="555">
      <c r="H555" s="35"/>
    </row>
    <row r="556">
      <c r="H556" s="35"/>
    </row>
    <row r="557">
      <c r="H557" s="35"/>
    </row>
    <row r="558">
      <c r="H558" s="35"/>
    </row>
    <row r="559">
      <c r="H559" s="35"/>
    </row>
    <row r="560">
      <c r="H560" s="35"/>
    </row>
    <row r="561">
      <c r="H561" s="35"/>
    </row>
    <row r="562">
      <c r="H562" s="35"/>
    </row>
    <row r="563">
      <c r="H563" s="35"/>
    </row>
    <row r="564">
      <c r="H564" s="35"/>
    </row>
    <row r="565">
      <c r="H565" s="35"/>
    </row>
    <row r="566">
      <c r="H566" s="35"/>
    </row>
    <row r="567">
      <c r="H567" s="35"/>
    </row>
    <row r="568">
      <c r="H568" s="35"/>
    </row>
    <row r="569">
      <c r="H569" s="35"/>
    </row>
    <row r="570">
      <c r="H570" s="35"/>
    </row>
    <row r="571">
      <c r="H571" s="35"/>
    </row>
    <row r="572">
      <c r="H572" s="35"/>
    </row>
    <row r="573">
      <c r="H573" s="35"/>
    </row>
    <row r="574">
      <c r="H574" s="35"/>
    </row>
    <row r="575">
      <c r="H575" s="35"/>
    </row>
    <row r="576">
      <c r="H576" s="35"/>
    </row>
    <row r="577">
      <c r="H577" s="35"/>
    </row>
    <row r="578">
      <c r="H578" s="35"/>
    </row>
    <row r="579">
      <c r="H579" s="35"/>
    </row>
    <row r="580">
      <c r="H580" s="35"/>
    </row>
    <row r="581">
      <c r="H581" s="35"/>
    </row>
    <row r="582">
      <c r="H582" s="35"/>
    </row>
    <row r="583">
      <c r="H583" s="35"/>
    </row>
    <row r="584">
      <c r="H584" s="35"/>
    </row>
    <row r="585">
      <c r="H585" s="35"/>
    </row>
    <row r="586">
      <c r="H586" s="35"/>
    </row>
    <row r="587">
      <c r="H587" s="35"/>
    </row>
    <row r="588">
      <c r="H588" s="35"/>
    </row>
    <row r="589">
      <c r="H589" s="35"/>
    </row>
    <row r="590">
      <c r="H590" s="35"/>
    </row>
    <row r="591">
      <c r="H591" s="35"/>
    </row>
    <row r="592">
      <c r="H592" s="35"/>
    </row>
    <row r="593">
      <c r="H593" s="35"/>
    </row>
    <row r="594">
      <c r="H594" s="35"/>
    </row>
    <row r="595">
      <c r="H595" s="35"/>
    </row>
    <row r="596">
      <c r="H596" s="35"/>
    </row>
    <row r="597">
      <c r="H597" s="35"/>
    </row>
    <row r="598">
      <c r="H598" s="35"/>
    </row>
    <row r="599">
      <c r="H599" s="35"/>
    </row>
    <row r="600">
      <c r="H600" s="35"/>
    </row>
    <row r="601">
      <c r="H601" s="35"/>
    </row>
    <row r="602">
      <c r="H602" s="35"/>
    </row>
    <row r="603">
      <c r="H603" s="35"/>
    </row>
    <row r="604">
      <c r="H604" s="35"/>
    </row>
    <row r="605">
      <c r="H605" s="35"/>
    </row>
    <row r="606">
      <c r="H606" s="35"/>
    </row>
    <row r="607">
      <c r="H607" s="35"/>
    </row>
    <row r="608">
      <c r="H608" s="35"/>
    </row>
    <row r="609">
      <c r="H609" s="35"/>
    </row>
    <row r="610">
      <c r="H610" s="35"/>
    </row>
    <row r="611">
      <c r="H611" s="35"/>
    </row>
    <row r="612">
      <c r="H612" s="35"/>
    </row>
    <row r="613">
      <c r="H613" s="35"/>
    </row>
    <row r="614">
      <c r="H614" s="35"/>
    </row>
    <row r="615">
      <c r="H615" s="35"/>
    </row>
    <row r="616">
      <c r="H616" s="35"/>
    </row>
    <row r="617">
      <c r="H617" s="35"/>
    </row>
    <row r="618">
      <c r="H618" s="35"/>
    </row>
    <row r="619">
      <c r="H619" s="35"/>
    </row>
    <row r="620">
      <c r="H620" s="35"/>
    </row>
    <row r="621">
      <c r="H621" s="35"/>
    </row>
    <row r="622">
      <c r="H622" s="35"/>
    </row>
    <row r="623">
      <c r="H623" s="35"/>
    </row>
    <row r="624">
      <c r="H624" s="35"/>
    </row>
    <row r="625">
      <c r="H625" s="35"/>
    </row>
    <row r="626">
      <c r="H626" s="35"/>
    </row>
    <row r="627">
      <c r="H627" s="35"/>
    </row>
    <row r="628">
      <c r="H628" s="35"/>
    </row>
    <row r="629">
      <c r="H629" s="35"/>
    </row>
    <row r="630">
      <c r="H630" s="35"/>
    </row>
    <row r="631">
      <c r="H631" s="35"/>
    </row>
    <row r="632">
      <c r="H632" s="35"/>
    </row>
    <row r="633">
      <c r="H633" s="35"/>
    </row>
    <row r="634">
      <c r="H634" s="35"/>
    </row>
    <row r="635">
      <c r="H635" s="35"/>
    </row>
    <row r="636">
      <c r="H636" s="35"/>
    </row>
    <row r="637">
      <c r="H637" s="35"/>
    </row>
    <row r="638">
      <c r="H638" s="35"/>
    </row>
    <row r="639">
      <c r="H639" s="35"/>
    </row>
    <row r="640">
      <c r="H640" s="35"/>
    </row>
    <row r="641">
      <c r="H641" s="35"/>
    </row>
    <row r="642">
      <c r="H642" s="35"/>
    </row>
    <row r="643">
      <c r="H643" s="35"/>
    </row>
    <row r="644">
      <c r="H644" s="35"/>
    </row>
    <row r="645">
      <c r="H645" s="35"/>
    </row>
    <row r="646">
      <c r="H646" s="35"/>
    </row>
    <row r="647">
      <c r="H647" s="35"/>
    </row>
    <row r="648">
      <c r="H648" s="35"/>
    </row>
    <row r="649">
      <c r="H649" s="35"/>
    </row>
    <row r="650">
      <c r="H650" s="35"/>
    </row>
    <row r="651">
      <c r="H651" s="35"/>
    </row>
    <row r="652">
      <c r="H652" s="35"/>
    </row>
    <row r="653">
      <c r="H653" s="35"/>
    </row>
    <row r="654">
      <c r="H654" s="35"/>
    </row>
    <row r="655">
      <c r="H655" s="35"/>
    </row>
    <row r="656">
      <c r="H656" s="35"/>
    </row>
    <row r="657">
      <c r="H657" s="35"/>
    </row>
    <row r="658">
      <c r="H658" s="35"/>
    </row>
    <row r="659">
      <c r="H659" s="35"/>
    </row>
    <row r="660">
      <c r="H660" s="35"/>
    </row>
    <row r="661">
      <c r="H661" s="35"/>
    </row>
    <row r="662">
      <c r="H662" s="35"/>
    </row>
    <row r="663">
      <c r="H663" s="35"/>
    </row>
    <row r="664">
      <c r="H664" s="35"/>
    </row>
    <row r="665">
      <c r="H665" s="35"/>
    </row>
    <row r="666">
      <c r="H666" s="35"/>
    </row>
    <row r="667">
      <c r="H667" s="35"/>
    </row>
    <row r="668">
      <c r="H668" s="35"/>
    </row>
    <row r="669">
      <c r="H669" s="35"/>
    </row>
    <row r="670">
      <c r="H670" s="35"/>
    </row>
    <row r="671">
      <c r="H671" s="35"/>
    </row>
    <row r="672">
      <c r="H672" s="35"/>
    </row>
    <row r="673">
      <c r="H673" s="35"/>
    </row>
    <row r="674">
      <c r="H674" s="35"/>
    </row>
    <row r="675">
      <c r="H675" s="35"/>
    </row>
    <row r="676">
      <c r="H676" s="35"/>
    </row>
    <row r="677">
      <c r="H677" s="35"/>
    </row>
    <row r="678">
      <c r="H678" s="35"/>
    </row>
    <row r="679">
      <c r="H679" s="35"/>
    </row>
    <row r="680">
      <c r="H680" s="35"/>
    </row>
    <row r="681">
      <c r="H681" s="35"/>
    </row>
    <row r="682">
      <c r="H682" s="35"/>
    </row>
    <row r="683">
      <c r="H683" s="35"/>
    </row>
    <row r="684">
      <c r="H684" s="35"/>
    </row>
    <row r="685">
      <c r="H685" s="35"/>
    </row>
    <row r="686">
      <c r="H686" s="35"/>
    </row>
    <row r="687">
      <c r="H687" s="35"/>
    </row>
    <row r="688">
      <c r="H688" s="35"/>
    </row>
    <row r="689">
      <c r="H689" s="35"/>
    </row>
    <row r="690">
      <c r="H690" s="35"/>
    </row>
    <row r="691">
      <c r="H691" s="35"/>
    </row>
    <row r="692">
      <c r="H692" s="35"/>
    </row>
    <row r="693">
      <c r="H693" s="35"/>
    </row>
    <row r="694">
      <c r="H694" s="35"/>
    </row>
    <row r="695">
      <c r="H695" s="35"/>
    </row>
    <row r="696">
      <c r="H696" s="35"/>
    </row>
    <row r="697">
      <c r="H697" s="35"/>
    </row>
    <row r="698">
      <c r="H698" s="35"/>
    </row>
    <row r="699">
      <c r="H699" s="35"/>
    </row>
    <row r="700">
      <c r="H700" s="35"/>
    </row>
    <row r="701">
      <c r="H701" s="35"/>
    </row>
    <row r="702">
      <c r="H702" s="35"/>
    </row>
    <row r="703">
      <c r="H703" s="35"/>
    </row>
    <row r="704">
      <c r="H704" s="35"/>
    </row>
    <row r="705">
      <c r="H705" s="35"/>
    </row>
    <row r="706">
      <c r="H706" s="35"/>
    </row>
    <row r="707">
      <c r="H707" s="35"/>
    </row>
    <row r="708">
      <c r="H708" s="35"/>
    </row>
    <row r="709">
      <c r="H709" s="35"/>
    </row>
    <row r="710">
      <c r="H710" s="35"/>
    </row>
    <row r="711">
      <c r="H711" s="35"/>
    </row>
    <row r="712">
      <c r="H712" s="35"/>
    </row>
    <row r="713">
      <c r="H713" s="35"/>
    </row>
    <row r="714">
      <c r="H714" s="35"/>
    </row>
    <row r="715">
      <c r="H715" s="35"/>
    </row>
    <row r="716">
      <c r="H716" s="35"/>
    </row>
    <row r="717">
      <c r="H717" s="35"/>
    </row>
    <row r="718">
      <c r="H718" s="35"/>
    </row>
    <row r="719">
      <c r="H719" s="35"/>
    </row>
    <row r="720">
      <c r="H720" s="35"/>
    </row>
    <row r="721">
      <c r="H721" s="35"/>
    </row>
    <row r="722">
      <c r="H722" s="35"/>
    </row>
    <row r="723">
      <c r="H723" s="35"/>
    </row>
    <row r="724">
      <c r="H724" s="35"/>
    </row>
    <row r="725">
      <c r="H725" s="35"/>
    </row>
    <row r="726">
      <c r="H726" s="35"/>
    </row>
    <row r="727">
      <c r="H727" s="35"/>
    </row>
    <row r="728">
      <c r="H728" s="35"/>
    </row>
    <row r="729">
      <c r="H729" s="35"/>
    </row>
    <row r="730">
      <c r="H730" s="35"/>
    </row>
    <row r="731">
      <c r="H731" s="35"/>
    </row>
    <row r="732">
      <c r="H732" s="35"/>
    </row>
    <row r="733">
      <c r="H733" s="35"/>
    </row>
    <row r="734">
      <c r="H734" s="35"/>
    </row>
    <row r="735">
      <c r="H735" s="35"/>
    </row>
    <row r="736">
      <c r="H736" s="35"/>
    </row>
    <row r="737">
      <c r="H737" s="35"/>
    </row>
    <row r="738">
      <c r="H738" s="35"/>
    </row>
    <row r="739">
      <c r="H739" s="35"/>
    </row>
    <row r="740">
      <c r="H740" s="35"/>
    </row>
    <row r="741">
      <c r="H741" s="35"/>
    </row>
    <row r="742">
      <c r="H742" s="35"/>
    </row>
    <row r="743">
      <c r="H743" s="35"/>
    </row>
    <row r="744">
      <c r="H744" s="35"/>
    </row>
    <row r="745">
      <c r="H745" s="35"/>
    </row>
    <row r="746">
      <c r="H746" s="35"/>
    </row>
    <row r="747">
      <c r="H747" s="35"/>
    </row>
    <row r="748">
      <c r="H748" s="35"/>
    </row>
    <row r="749">
      <c r="H749" s="35"/>
    </row>
    <row r="750">
      <c r="H750" s="35"/>
    </row>
    <row r="751">
      <c r="H751" s="35"/>
    </row>
    <row r="752">
      <c r="H752" s="35"/>
    </row>
    <row r="753">
      <c r="H753" s="35"/>
    </row>
    <row r="754">
      <c r="H754" s="35"/>
    </row>
    <row r="755">
      <c r="H755" s="35"/>
    </row>
    <row r="756">
      <c r="H756" s="35"/>
    </row>
    <row r="757">
      <c r="H757" s="35"/>
    </row>
    <row r="758">
      <c r="H758" s="35"/>
    </row>
    <row r="759">
      <c r="H759" s="35"/>
    </row>
    <row r="760">
      <c r="H760" s="35"/>
    </row>
    <row r="761">
      <c r="H761" s="35"/>
    </row>
    <row r="762">
      <c r="H762" s="35"/>
    </row>
    <row r="763">
      <c r="H763" s="35"/>
    </row>
    <row r="764">
      <c r="H764" s="35"/>
    </row>
    <row r="765">
      <c r="H765" s="35"/>
    </row>
    <row r="766">
      <c r="H766" s="35"/>
    </row>
    <row r="767">
      <c r="H767" s="35"/>
    </row>
    <row r="768">
      <c r="H768" s="35"/>
    </row>
    <row r="769">
      <c r="H769" s="35"/>
    </row>
    <row r="770">
      <c r="H770" s="35"/>
    </row>
    <row r="771">
      <c r="H771" s="35"/>
    </row>
    <row r="772">
      <c r="H772" s="35"/>
    </row>
    <row r="773">
      <c r="H773" s="35"/>
    </row>
    <row r="774">
      <c r="H774" s="35"/>
    </row>
    <row r="775">
      <c r="H775" s="35"/>
    </row>
    <row r="776">
      <c r="H776" s="35"/>
    </row>
    <row r="777">
      <c r="H777" s="35"/>
    </row>
    <row r="778">
      <c r="H778" s="35"/>
    </row>
    <row r="779">
      <c r="H779" s="35"/>
    </row>
    <row r="780">
      <c r="H780" s="35"/>
    </row>
    <row r="781">
      <c r="H781" s="35"/>
    </row>
    <row r="782">
      <c r="H782" s="35"/>
    </row>
    <row r="783">
      <c r="H783" s="35"/>
    </row>
    <row r="784">
      <c r="H784" s="35"/>
    </row>
    <row r="785">
      <c r="H785" s="35"/>
    </row>
    <row r="786">
      <c r="H786" s="35"/>
    </row>
    <row r="787">
      <c r="H787" s="35"/>
    </row>
    <row r="788">
      <c r="H788" s="35"/>
    </row>
    <row r="789">
      <c r="H789" s="35"/>
    </row>
    <row r="790">
      <c r="H790" s="35"/>
    </row>
    <row r="791">
      <c r="H791" s="35"/>
    </row>
    <row r="792">
      <c r="H792" s="35"/>
    </row>
    <row r="793">
      <c r="H793" s="35"/>
    </row>
    <row r="794">
      <c r="H794" s="35"/>
    </row>
    <row r="795">
      <c r="H795" s="35"/>
    </row>
    <row r="796">
      <c r="H796" s="35"/>
    </row>
    <row r="797">
      <c r="H797" s="35"/>
    </row>
    <row r="798">
      <c r="H798" s="35"/>
    </row>
    <row r="799">
      <c r="H799" s="35"/>
    </row>
    <row r="800">
      <c r="H800" s="35"/>
    </row>
    <row r="801">
      <c r="H801" s="35"/>
    </row>
    <row r="802">
      <c r="H802" s="35"/>
    </row>
    <row r="803">
      <c r="H803" s="35"/>
    </row>
    <row r="804">
      <c r="H804" s="35"/>
    </row>
    <row r="805">
      <c r="H805" s="35"/>
    </row>
    <row r="806">
      <c r="H806" s="35"/>
    </row>
    <row r="807">
      <c r="H807" s="35"/>
    </row>
    <row r="808">
      <c r="H808" s="35"/>
    </row>
    <row r="809">
      <c r="H809" s="35"/>
    </row>
    <row r="810">
      <c r="H810" s="35"/>
    </row>
    <row r="811">
      <c r="H811" s="35"/>
    </row>
    <row r="812">
      <c r="H812" s="35"/>
    </row>
    <row r="813">
      <c r="H813" s="35"/>
    </row>
    <row r="814">
      <c r="H814" s="35"/>
    </row>
    <row r="815">
      <c r="H815" s="35"/>
    </row>
    <row r="816">
      <c r="H816" s="35"/>
    </row>
    <row r="817">
      <c r="H817" s="35"/>
    </row>
    <row r="818">
      <c r="H818" s="35"/>
    </row>
    <row r="819">
      <c r="H819" s="35"/>
    </row>
    <row r="820">
      <c r="H820" s="35"/>
    </row>
    <row r="821">
      <c r="H821" s="35"/>
    </row>
    <row r="822">
      <c r="H822" s="35"/>
    </row>
    <row r="823">
      <c r="H823" s="35"/>
    </row>
    <row r="824">
      <c r="H824" s="35"/>
    </row>
    <row r="825">
      <c r="H825" s="35"/>
    </row>
    <row r="826">
      <c r="H826" s="35"/>
    </row>
    <row r="827">
      <c r="H827" s="35"/>
    </row>
    <row r="828">
      <c r="H828" s="35"/>
    </row>
    <row r="829">
      <c r="H829" s="35"/>
    </row>
    <row r="830">
      <c r="H830" s="35"/>
    </row>
    <row r="831">
      <c r="H831" s="35"/>
    </row>
    <row r="832">
      <c r="H832" s="35"/>
    </row>
    <row r="833">
      <c r="H833" s="35"/>
    </row>
    <row r="834">
      <c r="H834" s="35"/>
    </row>
    <row r="835">
      <c r="H835" s="35"/>
    </row>
    <row r="836">
      <c r="H836" s="35"/>
    </row>
    <row r="837">
      <c r="H837" s="35"/>
    </row>
    <row r="838">
      <c r="H838" s="35"/>
    </row>
    <row r="839">
      <c r="H839" s="35"/>
    </row>
    <row r="840">
      <c r="H840" s="35"/>
    </row>
    <row r="841">
      <c r="H841" s="35"/>
    </row>
    <row r="842">
      <c r="H842" s="35"/>
    </row>
    <row r="843">
      <c r="H843" s="35"/>
    </row>
    <row r="844">
      <c r="H844" s="35"/>
    </row>
    <row r="845">
      <c r="H845" s="35"/>
    </row>
    <row r="846">
      <c r="H846" s="35"/>
    </row>
    <row r="847">
      <c r="H847" s="35"/>
    </row>
    <row r="848">
      <c r="H848" s="35"/>
    </row>
    <row r="849">
      <c r="H849" s="35"/>
    </row>
    <row r="850">
      <c r="H850" s="35"/>
    </row>
    <row r="851">
      <c r="H851" s="35"/>
    </row>
    <row r="852">
      <c r="H852" s="35"/>
    </row>
    <row r="853">
      <c r="H853" s="35"/>
    </row>
    <row r="854">
      <c r="H854" s="35"/>
    </row>
    <row r="855">
      <c r="H855" s="35"/>
    </row>
    <row r="856">
      <c r="H856" s="35"/>
    </row>
    <row r="857">
      <c r="H857" s="35"/>
    </row>
    <row r="858">
      <c r="H858" s="35"/>
    </row>
    <row r="859">
      <c r="H859" s="35"/>
    </row>
    <row r="860">
      <c r="H860" s="35"/>
    </row>
    <row r="861">
      <c r="H861" s="35"/>
    </row>
    <row r="862">
      <c r="H862" s="35"/>
    </row>
    <row r="863">
      <c r="H863" s="35"/>
    </row>
    <row r="864">
      <c r="H864" s="35"/>
    </row>
    <row r="865">
      <c r="H865" s="35"/>
    </row>
    <row r="866">
      <c r="H866" s="35"/>
    </row>
    <row r="867">
      <c r="H867" s="35"/>
    </row>
    <row r="868">
      <c r="H868" s="35"/>
    </row>
    <row r="869">
      <c r="H869" s="35"/>
    </row>
    <row r="870">
      <c r="H870" s="35"/>
    </row>
    <row r="871">
      <c r="H871" s="35"/>
    </row>
    <row r="872">
      <c r="H872" s="35"/>
    </row>
    <row r="873">
      <c r="H873" s="35"/>
    </row>
    <row r="874">
      <c r="H874" s="35"/>
    </row>
    <row r="875">
      <c r="H875" s="35"/>
    </row>
    <row r="876">
      <c r="H876" s="35"/>
    </row>
    <row r="877">
      <c r="H877" s="35"/>
    </row>
    <row r="878">
      <c r="H878" s="35"/>
    </row>
    <row r="879">
      <c r="H879" s="35"/>
    </row>
    <row r="880">
      <c r="H880" s="35"/>
    </row>
    <row r="881">
      <c r="H881" s="35"/>
    </row>
    <row r="882">
      <c r="H882" s="35"/>
    </row>
    <row r="883">
      <c r="H883" s="35"/>
    </row>
    <row r="884">
      <c r="H884" s="35"/>
    </row>
    <row r="885">
      <c r="H885" s="35"/>
    </row>
    <row r="886">
      <c r="H886" s="35"/>
    </row>
    <row r="887">
      <c r="H887" s="35"/>
    </row>
    <row r="888">
      <c r="H888" s="35"/>
    </row>
    <row r="889">
      <c r="H889" s="35"/>
    </row>
    <row r="890">
      <c r="H890" s="35"/>
    </row>
    <row r="891">
      <c r="H891" s="35"/>
    </row>
    <row r="892">
      <c r="H892" s="35"/>
    </row>
    <row r="893">
      <c r="H893" s="35"/>
    </row>
    <row r="894">
      <c r="H894" s="35"/>
    </row>
    <row r="895">
      <c r="H895" s="35"/>
    </row>
    <row r="896">
      <c r="H896" s="35"/>
    </row>
    <row r="897">
      <c r="H897" s="35"/>
    </row>
    <row r="898">
      <c r="H898" s="35"/>
    </row>
    <row r="899">
      <c r="H899" s="35"/>
    </row>
    <row r="900">
      <c r="H900" s="35"/>
    </row>
    <row r="901">
      <c r="H901" s="35"/>
    </row>
    <row r="902">
      <c r="H902" s="35"/>
    </row>
    <row r="903">
      <c r="H903" s="35"/>
    </row>
    <row r="904">
      <c r="H904" s="35"/>
    </row>
    <row r="905">
      <c r="H905" s="35"/>
    </row>
    <row r="906">
      <c r="H906" s="35"/>
    </row>
    <row r="907">
      <c r="H907" s="35"/>
    </row>
    <row r="908">
      <c r="H908" s="35"/>
    </row>
    <row r="909">
      <c r="H909" s="35"/>
    </row>
    <row r="910">
      <c r="H910" s="35"/>
    </row>
    <row r="911">
      <c r="H911" s="35"/>
    </row>
    <row r="912">
      <c r="H912" s="35"/>
    </row>
    <row r="913">
      <c r="H913" s="35"/>
    </row>
    <row r="914">
      <c r="H914" s="35"/>
    </row>
    <row r="915">
      <c r="H915" s="35"/>
    </row>
    <row r="916">
      <c r="H916" s="35"/>
    </row>
    <row r="917">
      <c r="H917" s="35"/>
    </row>
    <row r="918">
      <c r="H918" s="35"/>
    </row>
    <row r="919">
      <c r="H919" s="35"/>
    </row>
    <row r="920">
      <c r="H920" s="35"/>
    </row>
    <row r="921">
      <c r="H921" s="35"/>
    </row>
    <row r="922">
      <c r="H922" s="35"/>
    </row>
    <row r="923">
      <c r="H923" s="35"/>
    </row>
    <row r="924">
      <c r="H924" s="35"/>
    </row>
    <row r="925">
      <c r="H925" s="35"/>
    </row>
    <row r="926">
      <c r="H926" s="35"/>
    </row>
    <row r="927">
      <c r="H927" s="35"/>
    </row>
    <row r="928">
      <c r="H928" s="35"/>
    </row>
    <row r="929">
      <c r="H929" s="35"/>
    </row>
    <row r="930">
      <c r="H930" s="35"/>
    </row>
    <row r="931">
      <c r="H931" s="35"/>
    </row>
    <row r="932">
      <c r="H932" s="35"/>
    </row>
    <row r="933">
      <c r="H933" s="35"/>
    </row>
    <row r="934">
      <c r="H934" s="35"/>
    </row>
    <row r="935">
      <c r="H935" s="35"/>
    </row>
    <row r="936">
      <c r="H936" s="35"/>
    </row>
    <row r="937">
      <c r="H937" s="35"/>
    </row>
    <row r="938">
      <c r="H938" s="35"/>
    </row>
    <row r="939">
      <c r="H939" s="35"/>
    </row>
    <row r="940">
      <c r="H940" s="35"/>
    </row>
    <row r="941">
      <c r="H941" s="35"/>
    </row>
    <row r="942">
      <c r="H942" s="35"/>
    </row>
    <row r="943">
      <c r="H943" s="35"/>
    </row>
    <row r="944">
      <c r="H944" s="35"/>
    </row>
    <row r="945">
      <c r="H945" s="35"/>
    </row>
    <row r="946">
      <c r="H946" s="35"/>
    </row>
    <row r="947">
      <c r="H947" s="35"/>
    </row>
    <row r="948">
      <c r="H948" s="35"/>
    </row>
    <row r="949">
      <c r="H949" s="35"/>
    </row>
    <row r="950">
      <c r="H950" s="35"/>
    </row>
    <row r="951">
      <c r="H951" s="35"/>
    </row>
    <row r="952">
      <c r="H952" s="35"/>
    </row>
    <row r="953">
      <c r="H953" s="35"/>
    </row>
    <row r="954">
      <c r="H954" s="35"/>
    </row>
    <row r="955">
      <c r="H955" s="35"/>
    </row>
    <row r="956">
      <c r="H956" s="35"/>
    </row>
    <row r="957">
      <c r="H957" s="35"/>
    </row>
    <row r="958">
      <c r="H958" s="35"/>
    </row>
    <row r="959">
      <c r="H959" s="35"/>
    </row>
    <row r="960">
      <c r="H960" s="35"/>
    </row>
    <row r="961">
      <c r="H961" s="35"/>
    </row>
    <row r="962">
      <c r="H962" s="35"/>
    </row>
    <row r="963">
      <c r="H963" s="35"/>
    </row>
    <row r="964">
      <c r="H964" s="35"/>
    </row>
    <row r="965">
      <c r="H965" s="35"/>
    </row>
    <row r="966">
      <c r="H966" s="35"/>
    </row>
    <row r="967">
      <c r="H967" s="35"/>
    </row>
    <row r="968">
      <c r="H968" s="35"/>
    </row>
    <row r="969">
      <c r="H969" s="35"/>
    </row>
    <row r="970">
      <c r="H970" s="35"/>
    </row>
    <row r="971">
      <c r="H971" s="35"/>
    </row>
    <row r="972">
      <c r="H972" s="35"/>
    </row>
    <row r="973">
      <c r="H973" s="35"/>
    </row>
    <row r="974">
      <c r="H974" s="35"/>
    </row>
    <row r="975">
      <c r="H975" s="35"/>
    </row>
    <row r="976">
      <c r="H976" s="35"/>
    </row>
    <row r="977">
      <c r="H977" s="35"/>
    </row>
    <row r="978">
      <c r="H978" s="35"/>
    </row>
    <row r="979">
      <c r="H979" s="35"/>
    </row>
    <row r="980">
      <c r="H980" s="35"/>
    </row>
    <row r="981">
      <c r="H981" s="35"/>
    </row>
    <row r="982">
      <c r="H982" s="35"/>
    </row>
    <row r="983">
      <c r="H983" s="35"/>
    </row>
    <row r="984">
      <c r="H984" s="35"/>
    </row>
    <row r="985">
      <c r="H985" s="35"/>
    </row>
    <row r="986">
      <c r="H986" s="35"/>
    </row>
    <row r="987">
      <c r="H987" s="35"/>
    </row>
    <row r="988">
      <c r="H988" s="35"/>
    </row>
    <row r="989">
      <c r="H989" s="35"/>
    </row>
    <row r="990">
      <c r="H990" s="35"/>
    </row>
    <row r="991">
      <c r="H991" s="35"/>
    </row>
    <row r="992">
      <c r="H992" s="35"/>
    </row>
    <row r="993">
      <c r="H993" s="35"/>
    </row>
    <row r="994">
      <c r="H994" s="35"/>
    </row>
    <row r="995">
      <c r="H995" s="35"/>
    </row>
    <row r="996">
      <c r="H996" s="35"/>
    </row>
    <row r="997">
      <c r="H997" s="35"/>
    </row>
    <row r="998">
      <c r="H998" s="35"/>
    </row>
    <row r="999">
      <c r="H999" s="35"/>
    </row>
    <row r="1000">
      <c r="H1000" s="35"/>
    </row>
    <row r="1001">
      <c r="H1001" s="35"/>
    </row>
    <row r="1002">
      <c r="H1002" s="35"/>
    </row>
    <row r="1003">
      <c r="H1003" s="35"/>
    </row>
    <row r="1004">
      <c r="H1004" s="35"/>
    </row>
    <row r="1005">
      <c r="H1005" s="35"/>
    </row>
  </sheetData>
  <conditionalFormatting sqref="A4:A7">
    <cfRule type="beginsWith" dxfId="0" priority="1" operator="beginsWith" text="passed">
      <formula>LEFT((A4),LEN("passed"))=("passed")</formula>
    </cfRule>
  </conditionalFormatting>
  <conditionalFormatting sqref="A4:A7">
    <cfRule type="beginsWith" dxfId="1" priority="2" operator="beginsWith" text="failed">
      <formula>LEFT((A4),LEN("failed"))=("failed")</formula>
    </cfRule>
  </conditionalFormatting>
  <conditionalFormatting sqref="A4:A7">
    <cfRule type="containsBlanks" dxfId="2" priority="3">
      <formula>LEN(TRIM(A4))=0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6" width="13.0"/>
  </cols>
  <sheetData>
    <row r="1">
      <c r="A1" s="109" t="s">
        <v>1176</v>
      </c>
      <c r="B1" s="110"/>
      <c r="C1" s="110"/>
      <c r="D1" s="110"/>
      <c r="E1" s="111"/>
      <c r="F1" s="109" t="s">
        <v>1177</v>
      </c>
      <c r="G1" s="110"/>
      <c r="H1" s="110"/>
      <c r="I1" s="110"/>
      <c r="J1" s="111"/>
      <c r="K1" s="109" t="s">
        <v>1178</v>
      </c>
      <c r="L1" s="110"/>
      <c r="M1" s="110"/>
      <c r="N1" s="110"/>
      <c r="O1" s="111"/>
    </row>
    <row r="2">
      <c r="A2" s="112" t="s">
        <v>1179</v>
      </c>
      <c r="B2" s="111"/>
      <c r="C2" s="113">
        <v>43649.0</v>
      </c>
      <c r="D2" s="110"/>
      <c r="E2" s="110"/>
      <c r="F2" s="112" t="s">
        <v>1180</v>
      </c>
      <c r="G2" s="111"/>
      <c r="H2" s="114" t="s">
        <v>1181</v>
      </c>
      <c r="K2" s="112" t="s">
        <v>1182</v>
      </c>
      <c r="L2" s="111"/>
      <c r="M2" s="112" t="s">
        <v>1183</v>
      </c>
      <c r="N2" s="110"/>
      <c r="O2" s="111"/>
    </row>
    <row r="3">
      <c r="A3" s="115" t="s">
        <v>1184</v>
      </c>
      <c r="B3" s="115" t="s">
        <v>1185</v>
      </c>
      <c r="C3" s="116" t="s">
        <v>1186</v>
      </c>
      <c r="D3" s="110"/>
      <c r="E3" s="111"/>
      <c r="F3" s="115" t="s">
        <v>1184</v>
      </c>
      <c r="G3" s="115" t="s">
        <v>1185</v>
      </c>
      <c r="H3" s="116" t="s">
        <v>1186</v>
      </c>
      <c r="I3" s="110"/>
      <c r="J3" s="111"/>
      <c r="K3" s="115" t="s">
        <v>1184</v>
      </c>
      <c r="L3" s="115" t="s">
        <v>1185</v>
      </c>
      <c r="M3" s="116" t="s">
        <v>1186</v>
      </c>
      <c r="N3" s="110"/>
      <c r="O3" s="111"/>
    </row>
    <row r="4">
      <c r="A4" s="117" t="s">
        <v>1187</v>
      </c>
      <c r="B4" s="118">
        <f>C2</f>
        <v>43649</v>
      </c>
      <c r="C4" s="119" t="s">
        <v>1188</v>
      </c>
      <c r="D4" s="120"/>
      <c r="E4" s="121"/>
      <c r="F4" s="117" t="s">
        <v>1189</v>
      </c>
      <c r="G4" s="118">
        <f>B33+1</f>
        <v>43717</v>
      </c>
      <c r="H4" s="119" t="s">
        <v>1190</v>
      </c>
      <c r="I4" s="120"/>
      <c r="J4" s="121"/>
      <c r="K4" s="122" t="s">
        <v>1191</v>
      </c>
      <c r="L4" s="118">
        <f>G33+1</f>
        <v>43787</v>
      </c>
      <c r="M4" s="119" t="s">
        <v>1169</v>
      </c>
      <c r="N4" s="120"/>
      <c r="O4" s="121"/>
    </row>
    <row r="5">
      <c r="A5" s="123"/>
      <c r="B5" s="115" t="s">
        <v>1192</v>
      </c>
      <c r="C5" s="124"/>
      <c r="E5" s="125"/>
      <c r="F5" s="123"/>
      <c r="G5" s="115" t="s">
        <v>1192</v>
      </c>
      <c r="H5" s="124"/>
      <c r="J5" s="125"/>
      <c r="K5" s="123"/>
      <c r="L5" s="115" t="s">
        <v>1192</v>
      </c>
      <c r="M5" s="124"/>
      <c r="O5" s="125"/>
    </row>
    <row r="6">
      <c r="A6" s="126"/>
      <c r="B6" s="127">
        <f>C2+ (7-WEEKDAY(C2,2))</f>
        <v>43653</v>
      </c>
      <c r="C6" s="128" t="s">
        <v>1113</v>
      </c>
      <c r="D6" s="110"/>
      <c r="E6" s="111"/>
      <c r="F6" s="126"/>
      <c r="G6" s="118">
        <f>G4+6</f>
        <v>43723</v>
      </c>
      <c r="H6" s="124"/>
      <c r="J6" s="125"/>
      <c r="K6" s="126"/>
      <c r="L6" s="118">
        <f>L4+6</f>
        <v>43793</v>
      </c>
      <c r="M6" s="124"/>
      <c r="O6" s="125"/>
    </row>
    <row r="7">
      <c r="A7" s="117" t="s">
        <v>1193</v>
      </c>
      <c r="B7" s="118">
        <f>B6+1</f>
        <v>43654</v>
      </c>
      <c r="C7" s="119" t="s">
        <v>1194</v>
      </c>
      <c r="D7" s="120"/>
      <c r="E7" s="121"/>
      <c r="F7" s="117" t="s">
        <v>1195</v>
      </c>
      <c r="G7" s="118">
        <f>G6+1</f>
        <v>43724</v>
      </c>
      <c r="H7" s="124"/>
      <c r="J7" s="125"/>
      <c r="K7" s="122" t="s">
        <v>1197</v>
      </c>
      <c r="L7" s="118">
        <f>L6+1</f>
        <v>43794</v>
      </c>
      <c r="M7" s="124"/>
      <c r="O7" s="125"/>
    </row>
    <row r="8">
      <c r="A8" s="123"/>
      <c r="B8" s="115" t="s">
        <v>1192</v>
      </c>
      <c r="C8" s="129"/>
      <c r="D8" s="130"/>
      <c r="E8" s="131"/>
      <c r="F8" s="123"/>
      <c r="G8" s="115" t="s">
        <v>1192</v>
      </c>
      <c r="H8" s="124"/>
      <c r="J8" s="125"/>
      <c r="K8" s="123"/>
      <c r="L8" s="115" t="s">
        <v>1192</v>
      </c>
      <c r="M8" s="124"/>
      <c r="O8" s="125"/>
    </row>
    <row r="9">
      <c r="A9" s="126"/>
      <c r="B9" s="127">
        <f>B7+6</f>
        <v>43660</v>
      </c>
      <c r="C9" s="128" t="s">
        <v>1198</v>
      </c>
      <c r="D9" s="110"/>
      <c r="E9" s="111"/>
      <c r="F9" s="126"/>
      <c r="G9" s="127">
        <f>G7+6</f>
        <v>43730</v>
      </c>
      <c r="H9" s="128" t="s">
        <v>1133</v>
      </c>
      <c r="I9" s="110"/>
      <c r="J9" s="111"/>
      <c r="K9" s="126"/>
      <c r="L9" s="127">
        <f>L7+6</f>
        <v>43800</v>
      </c>
      <c r="M9" s="128" t="s">
        <v>1137</v>
      </c>
      <c r="N9" s="110"/>
      <c r="O9" s="111"/>
    </row>
    <row r="10">
      <c r="A10" s="117" t="s">
        <v>1199</v>
      </c>
      <c r="B10" s="118">
        <f>B9+1</f>
        <v>43661</v>
      </c>
      <c r="C10" s="119" t="s">
        <v>1200</v>
      </c>
      <c r="D10" s="120"/>
      <c r="E10" s="121"/>
      <c r="F10" s="117" t="s">
        <v>1201</v>
      </c>
      <c r="G10" s="118">
        <f>G9+1</f>
        <v>43731</v>
      </c>
      <c r="H10" s="132" t="s">
        <v>1190</v>
      </c>
      <c r="J10" s="125"/>
      <c r="K10" s="122" t="s">
        <v>1202</v>
      </c>
      <c r="L10" s="118">
        <f>L9+1</f>
        <v>43801</v>
      </c>
      <c r="M10" s="119" t="s">
        <v>1169</v>
      </c>
      <c r="N10" s="120"/>
      <c r="O10" s="121"/>
    </row>
    <row r="11">
      <c r="A11" s="123"/>
      <c r="B11" s="115" t="s">
        <v>1192</v>
      </c>
      <c r="C11" s="124"/>
      <c r="E11" s="125"/>
      <c r="F11" s="123"/>
      <c r="G11" s="115" t="s">
        <v>1192</v>
      </c>
      <c r="H11" s="124"/>
      <c r="J11" s="125"/>
      <c r="K11" s="123"/>
      <c r="L11" s="115" t="s">
        <v>1192</v>
      </c>
      <c r="M11" s="124"/>
      <c r="O11" s="125"/>
    </row>
    <row r="12">
      <c r="A12" s="126"/>
      <c r="B12" s="118">
        <f>B10+6</f>
        <v>43667</v>
      </c>
      <c r="C12" s="124"/>
      <c r="E12" s="125"/>
      <c r="F12" s="126"/>
      <c r="G12" s="118">
        <f>G10+6</f>
        <v>43737</v>
      </c>
      <c r="H12" s="124"/>
      <c r="J12" s="125"/>
      <c r="K12" s="126"/>
      <c r="L12" s="118">
        <f>L10+6</f>
        <v>43807</v>
      </c>
      <c r="M12" s="124"/>
      <c r="O12" s="125"/>
    </row>
    <row r="13">
      <c r="A13" s="117" t="s">
        <v>1203</v>
      </c>
      <c r="B13" s="118">
        <f>B12+1</f>
        <v>43668</v>
      </c>
      <c r="C13" s="124"/>
      <c r="E13" s="125"/>
      <c r="F13" s="117" t="s">
        <v>1204</v>
      </c>
      <c r="G13" s="118">
        <f>G12+1</f>
        <v>43738</v>
      </c>
      <c r="H13" s="124"/>
      <c r="J13" s="125"/>
      <c r="K13" s="122" t="s">
        <v>1205</v>
      </c>
      <c r="L13" s="118">
        <f>L12+1</f>
        <v>43808</v>
      </c>
      <c r="M13" s="119" t="s">
        <v>1170</v>
      </c>
      <c r="N13" s="120"/>
      <c r="O13" s="121"/>
    </row>
    <row r="14">
      <c r="A14" s="123"/>
      <c r="B14" s="115" t="s">
        <v>1192</v>
      </c>
      <c r="C14" s="124"/>
      <c r="E14" s="125"/>
      <c r="F14" s="123"/>
      <c r="G14" s="115" t="s">
        <v>1192</v>
      </c>
      <c r="H14" s="124"/>
      <c r="J14" s="125"/>
      <c r="K14" s="123"/>
      <c r="L14" s="115" t="s">
        <v>1192</v>
      </c>
      <c r="M14" s="124"/>
      <c r="O14" s="125"/>
    </row>
    <row r="15">
      <c r="A15" s="126"/>
      <c r="B15" s="127">
        <f>B13+6</f>
        <v>43674</v>
      </c>
      <c r="C15" s="128" t="s">
        <v>1121</v>
      </c>
      <c r="D15" s="110"/>
      <c r="E15" s="111"/>
      <c r="F15" s="126"/>
      <c r="G15" s="118">
        <f>G13+6</f>
        <v>43744</v>
      </c>
      <c r="H15" s="124"/>
      <c r="J15" s="125"/>
      <c r="K15" s="126"/>
      <c r="L15" s="118">
        <f>L13+6</f>
        <v>43814</v>
      </c>
      <c r="M15" s="124"/>
      <c r="O15" s="125"/>
    </row>
    <row r="16">
      <c r="A16" s="117" t="s">
        <v>1206</v>
      </c>
      <c r="B16" s="118">
        <f>B15+1</f>
        <v>43675</v>
      </c>
      <c r="C16" s="119" t="s">
        <v>1200</v>
      </c>
      <c r="D16" s="120"/>
      <c r="E16" s="121"/>
      <c r="F16" s="122" t="s">
        <v>1207</v>
      </c>
      <c r="G16" s="118">
        <f>G15+1</f>
        <v>43745</v>
      </c>
      <c r="H16" s="124"/>
      <c r="J16" s="125"/>
      <c r="K16" s="122" t="s">
        <v>1208</v>
      </c>
      <c r="L16" s="118">
        <f>L15+1</f>
        <v>43815</v>
      </c>
      <c r="M16" s="124"/>
      <c r="O16" s="125"/>
    </row>
    <row r="17">
      <c r="A17" s="123"/>
      <c r="B17" s="115" t="s">
        <v>1192</v>
      </c>
      <c r="C17" s="124"/>
      <c r="E17" s="125"/>
      <c r="F17" s="123"/>
      <c r="G17" s="115" t="s">
        <v>1192</v>
      </c>
      <c r="H17" s="124"/>
      <c r="J17" s="125"/>
      <c r="K17" s="123"/>
      <c r="L17" s="115" t="s">
        <v>1192</v>
      </c>
      <c r="M17" s="124"/>
      <c r="O17" s="125"/>
    </row>
    <row r="18">
      <c r="A18" s="126"/>
      <c r="B18" s="118">
        <f>B16+6</f>
        <v>43681</v>
      </c>
      <c r="C18" s="124"/>
      <c r="E18" s="125"/>
      <c r="F18" s="126"/>
      <c r="G18" s="118">
        <f>G16+6</f>
        <v>43751</v>
      </c>
      <c r="H18" s="124"/>
      <c r="J18" s="125"/>
      <c r="K18" s="126"/>
      <c r="L18" s="127">
        <f>L16+6</f>
        <v>43821</v>
      </c>
      <c r="M18" s="128" t="s">
        <v>1140</v>
      </c>
      <c r="N18" s="110"/>
      <c r="O18" s="111"/>
    </row>
    <row r="19">
      <c r="A19" s="117" t="s">
        <v>1209</v>
      </c>
      <c r="B19" s="118">
        <f>B18+1</f>
        <v>43682</v>
      </c>
      <c r="C19" s="124"/>
      <c r="E19" s="125"/>
      <c r="F19" s="122" t="s">
        <v>1210</v>
      </c>
      <c r="G19" s="118">
        <f>G18+1</f>
        <v>43752</v>
      </c>
      <c r="H19" s="124"/>
      <c r="J19" s="125"/>
      <c r="K19" s="122" t="s">
        <v>1211</v>
      </c>
      <c r="L19" s="118">
        <f>L18+1</f>
        <v>43822</v>
      </c>
      <c r="M19" s="132" t="s">
        <v>1170</v>
      </c>
      <c r="O19" s="125"/>
    </row>
    <row r="20">
      <c r="A20" s="123"/>
      <c r="B20" s="115" t="s">
        <v>1192</v>
      </c>
      <c r="C20" s="124"/>
      <c r="E20" s="125"/>
      <c r="F20" s="123"/>
      <c r="G20" s="115" t="s">
        <v>1192</v>
      </c>
      <c r="H20" s="124"/>
      <c r="J20" s="125"/>
      <c r="K20" s="123"/>
      <c r="L20" s="115" t="s">
        <v>1192</v>
      </c>
      <c r="M20" s="124"/>
      <c r="O20" s="125"/>
    </row>
    <row r="21">
      <c r="A21" s="126"/>
      <c r="B21" s="118">
        <f>B19+6</f>
        <v>43688</v>
      </c>
      <c r="C21" s="124"/>
      <c r="E21" s="125"/>
      <c r="F21" s="126"/>
      <c r="G21" s="118">
        <f>G19+6</f>
        <v>43758</v>
      </c>
      <c r="H21" s="129"/>
      <c r="I21" s="130"/>
      <c r="J21" s="131"/>
      <c r="K21" s="126"/>
      <c r="L21" s="118">
        <f>L19+6</f>
        <v>43828</v>
      </c>
      <c r="M21" s="129"/>
      <c r="N21" s="130"/>
      <c r="O21" s="131"/>
    </row>
    <row r="22">
      <c r="A22" s="117" t="s">
        <v>1212</v>
      </c>
      <c r="B22" s="118">
        <f>B21+1</f>
        <v>43689</v>
      </c>
      <c r="C22" s="119" t="s">
        <v>1213</v>
      </c>
      <c r="D22" s="120"/>
      <c r="E22" s="121"/>
      <c r="F22" s="122" t="s">
        <v>1214</v>
      </c>
      <c r="G22" s="118">
        <f>G21+1</f>
        <v>43759</v>
      </c>
      <c r="H22" s="119" t="s">
        <v>1215</v>
      </c>
      <c r="I22" s="120"/>
      <c r="J22" s="121"/>
      <c r="K22" s="133"/>
      <c r="L22" s="133"/>
      <c r="M22" s="133"/>
      <c r="N22" s="133"/>
      <c r="O22" s="133"/>
    </row>
    <row r="23">
      <c r="A23" s="123"/>
      <c r="B23" s="115" t="s">
        <v>1192</v>
      </c>
      <c r="C23" s="124"/>
      <c r="E23" s="125"/>
      <c r="F23" s="123"/>
      <c r="G23" s="115" t="s">
        <v>1192</v>
      </c>
      <c r="H23" s="124"/>
      <c r="J23" s="125"/>
      <c r="K23" s="133"/>
      <c r="L23" s="133"/>
      <c r="M23" s="133"/>
      <c r="N23" s="133"/>
      <c r="O23" s="133"/>
    </row>
    <row r="24">
      <c r="A24" s="126"/>
      <c r="B24" s="118">
        <f>B22+6</f>
        <v>43695</v>
      </c>
      <c r="C24" s="124"/>
      <c r="E24" s="125"/>
      <c r="F24" s="126"/>
      <c r="G24" s="118">
        <f>G22+6</f>
        <v>43765</v>
      </c>
      <c r="H24" s="124"/>
      <c r="J24" s="125"/>
      <c r="K24" s="133"/>
      <c r="L24" s="133"/>
      <c r="M24" s="133"/>
      <c r="N24" s="133"/>
      <c r="O24" s="133"/>
    </row>
    <row r="25">
      <c r="A25" s="117" t="s">
        <v>1216</v>
      </c>
      <c r="B25" s="118">
        <f>B24+1</f>
        <v>43696</v>
      </c>
      <c r="C25" s="124"/>
      <c r="E25" s="125"/>
      <c r="F25" s="122" t="s">
        <v>1217</v>
      </c>
      <c r="G25" s="118">
        <f>G24+1</f>
        <v>43766</v>
      </c>
      <c r="H25" s="124"/>
      <c r="J25" s="125"/>
      <c r="K25" s="133"/>
      <c r="L25" s="133"/>
      <c r="M25" s="133"/>
      <c r="N25" s="133"/>
      <c r="O25" s="133"/>
    </row>
    <row r="26">
      <c r="A26" s="123"/>
      <c r="B26" s="115" t="s">
        <v>1192</v>
      </c>
      <c r="C26" s="124"/>
      <c r="E26" s="125"/>
      <c r="F26" s="123"/>
      <c r="G26" s="115" t="s">
        <v>1192</v>
      </c>
      <c r="H26" s="124"/>
      <c r="J26" s="125"/>
      <c r="K26" s="133"/>
      <c r="L26" s="133"/>
      <c r="M26" s="133"/>
      <c r="N26" s="133"/>
      <c r="O26" s="133"/>
    </row>
    <row r="27">
      <c r="A27" s="126"/>
      <c r="B27" s="127">
        <f>B25+6</f>
        <v>43702</v>
      </c>
      <c r="C27" s="128" t="s">
        <v>1127</v>
      </c>
      <c r="D27" s="110"/>
      <c r="E27" s="111"/>
      <c r="F27" s="126"/>
      <c r="G27" s="127">
        <f>G25+6</f>
        <v>43772</v>
      </c>
      <c r="H27" s="128" t="s">
        <v>1136</v>
      </c>
      <c r="I27" s="110"/>
      <c r="J27" s="111"/>
      <c r="K27" s="133"/>
      <c r="L27" s="133"/>
      <c r="M27" s="133"/>
      <c r="N27" s="133"/>
      <c r="O27" s="133"/>
    </row>
    <row r="28">
      <c r="A28" s="117" t="s">
        <v>1218</v>
      </c>
      <c r="B28" s="118">
        <f>B27+1</f>
        <v>43703</v>
      </c>
      <c r="C28" s="119" t="s">
        <v>1213</v>
      </c>
      <c r="D28" s="120"/>
      <c r="E28" s="121"/>
      <c r="F28" s="122" t="s">
        <v>1219</v>
      </c>
      <c r="G28" s="118">
        <f>G27+1</f>
        <v>43773</v>
      </c>
      <c r="H28" s="119" t="s">
        <v>1215</v>
      </c>
      <c r="I28" s="120"/>
      <c r="J28" s="121"/>
      <c r="K28" s="133"/>
      <c r="L28" s="133"/>
      <c r="M28" s="133"/>
      <c r="N28" s="133"/>
      <c r="O28" s="133"/>
    </row>
    <row r="29">
      <c r="A29" s="123"/>
      <c r="B29" s="115" t="s">
        <v>1192</v>
      </c>
      <c r="C29" s="124"/>
      <c r="E29" s="125"/>
      <c r="F29" s="123"/>
      <c r="G29" s="115" t="s">
        <v>1192</v>
      </c>
      <c r="H29" s="124"/>
      <c r="J29" s="125"/>
      <c r="K29" s="133"/>
      <c r="L29" s="133"/>
      <c r="M29" s="133"/>
      <c r="N29" s="133"/>
      <c r="O29" s="133"/>
    </row>
    <row r="30">
      <c r="A30" s="126"/>
      <c r="B30" s="118">
        <f>B28+6</f>
        <v>43709</v>
      </c>
      <c r="C30" s="129"/>
      <c r="D30" s="130"/>
      <c r="E30" s="131"/>
      <c r="F30" s="126"/>
      <c r="G30" s="118">
        <f>G28+6</f>
        <v>43779</v>
      </c>
      <c r="H30" s="124"/>
      <c r="J30" s="125"/>
      <c r="K30" s="133"/>
      <c r="L30" s="133"/>
      <c r="M30" s="133"/>
      <c r="N30" s="133"/>
      <c r="O30" s="133"/>
    </row>
    <row r="31">
      <c r="A31" s="117" t="s">
        <v>1220</v>
      </c>
      <c r="B31" s="118">
        <f>B30+1</f>
        <v>43710</v>
      </c>
      <c r="C31" s="132" t="s">
        <v>1221</v>
      </c>
      <c r="E31" s="125"/>
      <c r="F31" s="122" t="s">
        <v>1222</v>
      </c>
      <c r="G31" s="118">
        <f>G30+1</f>
        <v>43780</v>
      </c>
      <c r="H31" s="124"/>
      <c r="J31" s="125"/>
      <c r="K31" s="133"/>
      <c r="L31" s="133"/>
      <c r="M31" s="133"/>
      <c r="N31" s="133"/>
      <c r="O31" s="133"/>
    </row>
    <row r="32">
      <c r="A32" s="123"/>
      <c r="B32" s="115" t="s">
        <v>1192</v>
      </c>
      <c r="C32" s="124"/>
      <c r="E32" s="125"/>
      <c r="F32" s="123"/>
      <c r="G32" s="115" t="s">
        <v>1192</v>
      </c>
      <c r="H32" s="124"/>
      <c r="J32" s="125"/>
      <c r="K32" s="133"/>
      <c r="L32" s="133"/>
      <c r="M32" s="133"/>
      <c r="N32" s="133"/>
      <c r="O32" s="133"/>
    </row>
    <row r="33">
      <c r="A33" s="126"/>
      <c r="B33" s="118">
        <f>B31+6</f>
        <v>43716</v>
      </c>
      <c r="C33" s="129"/>
      <c r="D33" s="130"/>
      <c r="E33" s="131"/>
      <c r="F33" s="126"/>
      <c r="G33" s="118">
        <f>G31+6</f>
        <v>43786</v>
      </c>
      <c r="H33" s="129"/>
      <c r="I33" s="130"/>
      <c r="J33" s="131"/>
      <c r="K33" s="133"/>
      <c r="L33" s="133"/>
      <c r="M33" s="133"/>
      <c r="N33" s="133"/>
      <c r="O33" s="133"/>
    </row>
    <row r="34">
      <c r="A34" s="134"/>
      <c r="B34" s="135"/>
      <c r="C34" s="133"/>
    </row>
    <row r="35">
      <c r="B35" s="134"/>
    </row>
  </sheetData>
  <mergeCells count="63">
    <mergeCell ref="A16:A18"/>
    <mergeCell ref="A19:A21"/>
    <mergeCell ref="A34:A35"/>
    <mergeCell ref="A31:A33"/>
    <mergeCell ref="A10:A12"/>
    <mergeCell ref="A7:A9"/>
    <mergeCell ref="A4:A6"/>
    <mergeCell ref="A25:A27"/>
    <mergeCell ref="A28:A30"/>
    <mergeCell ref="A13:A15"/>
    <mergeCell ref="A22:A24"/>
    <mergeCell ref="C16:E21"/>
    <mergeCell ref="C22:E26"/>
    <mergeCell ref="C31:E33"/>
    <mergeCell ref="C34:E35"/>
    <mergeCell ref="C28:E30"/>
    <mergeCell ref="F7:F9"/>
    <mergeCell ref="F10:F12"/>
    <mergeCell ref="F13:F15"/>
    <mergeCell ref="C15:E15"/>
    <mergeCell ref="C3:E3"/>
    <mergeCell ref="C4:E5"/>
    <mergeCell ref="F4:F6"/>
    <mergeCell ref="F22:F24"/>
    <mergeCell ref="F25:F27"/>
    <mergeCell ref="C27:E27"/>
    <mergeCell ref="C9:E9"/>
    <mergeCell ref="C10:E14"/>
    <mergeCell ref="F1:J1"/>
    <mergeCell ref="K1:O1"/>
    <mergeCell ref="K2:L2"/>
    <mergeCell ref="A1:E1"/>
    <mergeCell ref="C2:E2"/>
    <mergeCell ref="F2:G2"/>
    <mergeCell ref="M2:O2"/>
    <mergeCell ref="M3:O3"/>
    <mergeCell ref="A2:B2"/>
    <mergeCell ref="K4:K6"/>
    <mergeCell ref="K16:K18"/>
    <mergeCell ref="K7:K9"/>
    <mergeCell ref="K13:K15"/>
    <mergeCell ref="K10:K12"/>
    <mergeCell ref="K19:K21"/>
    <mergeCell ref="F28:F30"/>
    <mergeCell ref="F31:F33"/>
    <mergeCell ref="H28:J33"/>
    <mergeCell ref="H27:J27"/>
    <mergeCell ref="H22:J26"/>
    <mergeCell ref="F16:F18"/>
    <mergeCell ref="F19:F21"/>
    <mergeCell ref="H10:J21"/>
    <mergeCell ref="C6:E6"/>
    <mergeCell ref="C7:E8"/>
    <mergeCell ref="M13:O17"/>
    <mergeCell ref="M18:O18"/>
    <mergeCell ref="M19:O21"/>
    <mergeCell ref="H2:J2"/>
    <mergeCell ref="H3:J3"/>
    <mergeCell ref="M10:O12"/>
    <mergeCell ref="H4:J8"/>
    <mergeCell ref="H9:J9"/>
    <mergeCell ref="M4:O8"/>
    <mergeCell ref="M9:O9"/>
  </mergeCells>
  <dataValidations>
    <dataValidation type="custom" allowBlank="1" showDropDown="1" showInputMessage="1" showErrorMessage="1" prompt="Enter a valid date" sqref="C2">
      <formula1>OR(NOT(ISERROR(DATEVALUE(C2))), AND(ISNUMBER(C2), LEFT(CELL("format", C2))="D"))</formula1>
    </dataValidation>
  </dataValidations>
  <printOptions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6" width="13.0"/>
  </cols>
  <sheetData>
    <row r="1">
      <c r="A1" s="109" t="s">
        <v>1176</v>
      </c>
      <c r="B1" s="110"/>
      <c r="C1" s="110"/>
      <c r="D1" s="110"/>
      <c r="E1" s="111"/>
      <c r="F1" s="109" t="s">
        <v>1177</v>
      </c>
      <c r="G1" s="110"/>
      <c r="H1" s="110"/>
      <c r="I1" s="110"/>
      <c r="J1" s="111"/>
      <c r="K1" s="109" t="s">
        <v>1178</v>
      </c>
      <c r="L1" s="110"/>
      <c r="M1" s="110"/>
      <c r="N1" s="110"/>
      <c r="O1" s="111"/>
    </row>
    <row r="2">
      <c r="A2" s="112" t="s">
        <v>1179</v>
      </c>
      <c r="B2" s="111"/>
      <c r="C2" s="113">
        <v>43677.0</v>
      </c>
      <c r="D2" s="110"/>
      <c r="E2" s="110"/>
      <c r="F2" s="112" t="s">
        <v>1180</v>
      </c>
      <c r="G2" s="111"/>
      <c r="H2" s="114" t="s">
        <v>1196</v>
      </c>
      <c r="K2" s="112" t="s">
        <v>1182</v>
      </c>
      <c r="L2" s="111"/>
      <c r="M2" s="112" t="s">
        <v>1183</v>
      </c>
      <c r="N2" s="110"/>
      <c r="O2" s="111"/>
    </row>
    <row r="3">
      <c r="A3" s="115" t="s">
        <v>1184</v>
      </c>
      <c r="B3" s="115" t="s">
        <v>1185</v>
      </c>
      <c r="C3" s="116" t="s">
        <v>1186</v>
      </c>
      <c r="D3" s="110"/>
      <c r="E3" s="111"/>
      <c r="F3" s="115" t="s">
        <v>1184</v>
      </c>
      <c r="G3" s="115" t="s">
        <v>1185</v>
      </c>
      <c r="H3" s="116" t="s">
        <v>1186</v>
      </c>
      <c r="I3" s="110"/>
      <c r="J3" s="111"/>
      <c r="K3" s="115" t="s">
        <v>1184</v>
      </c>
      <c r="L3" s="115" t="s">
        <v>1185</v>
      </c>
      <c r="M3" s="116" t="s">
        <v>1186</v>
      </c>
      <c r="N3" s="110"/>
      <c r="O3" s="111"/>
    </row>
    <row r="4">
      <c r="A4" s="117" t="s">
        <v>1187</v>
      </c>
      <c r="B4" s="118">
        <f>C2</f>
        <v>43677</v>
      </c>
      <c r="C4" s="119" t="s">
        <v>1188</v>
      </c>
      <c r="D4" s="120"/>
      <c r="E4" s="121"/>
      <c r="F4" s="117" t="s">
        <v>1189</v>
      </c>
      <c r="G4" s="118">
        <f>B33+1</f>
        <v>43745</v>
      </c>
      <c r="H4" s="119" t="s">
        <v>1190</v>
      </c>
      <c r="I4" s="120"/>
      <c r="J4" s="121"/>
      <c r="K4" s="122" t="s">
        <v>1191</v>
      </c>
      <c r="L4" s="118">
        <f>G33+1</f>
        <v>43815</v>
      </c>
      <c r="M4" s="119" t="s">
        <v>1169</v>
      </c>
      <c r="N4" s="120"/>
      <c r="O4" s="121"/>
    </row>
    <row r="5">
      <c r="A5" s="123"/>
      <c r="B5" s="115" t="s">
        <v>1192</v>
      </c>
      <c r="C5" s="124"/>
      <c r="E5" s="125"/>
      <c r="F5" s="123"/>
      <c r="G5" s="115" t="s">
        <v>1192</v>
      </c>
      <c r="H5" s="124"/>
      <c r="J5" s="125"/>
      <c r="K5" s="123"/>
      <c r="L5" s="115" t="s">
        <v>1192</v>
      </c>
      <c r="M5" s="124"/>
      <c r="O5" s="125"/>
    </row>
    <row r="6">
      <c r="A6" s="126"/>
      <c r="B6" s="127">
        <f>C2+ (7-WEEKDAY(C2,2))</f>
        <v>43681</v>
      </c>
      <c r="C6" s="128" t="s">
        <v>1198</v>
      </c>
      <c r="D6" s="110"/>
      <c r="E6" s="111"/>
      <c r="F6" s="126"/>
      <c r="G6" s="118">
        <f>G4+6</f>
        <v>43751</v>
      </c>
      <c r="H6" s="124"/>
      <c r="J6" s="125"/>
      <c r="K6" s="126"/>
      <c r="L6" s="118">
        <f>L4+6</f>
        <v>43821</v>
      </c>
      <c r="M6" s="124"/>
      <c r="O6" s="125"/>
    </row>
    <row r="7">
      <c r="A7" s="117" t="s">
        <v>1193</v>
      </c>
      <c r="B7" s="118">
        <f>B6+1</f>
        <v>43682</v>
      </c>
      <c r="C7" s="119" t="s">
        <v>1194</v>
      </c>
      <c r="D7" s="120"/>
      <c r="E7" s="121"/>
      <c r="F7" s="117" t="s">
        <v>1195</v>
      </c>
      <c r="G7" s="118">
        <f>G6+1</f>
        <v>43752</v>
      </c>
      <c r="H7" s="124"/>
      <c r="J7" s="125"/>
      <c r="K7" s="122" t="s">
        <v>1197</v>
      </c>
      <c r="L7" s="118">
        <f>L6+1</f>
        <v>43822</v>
      </c>
      <c r="M7" s="124"/>
      <c r="O7" s="125"/>
    </row>
    <row r="8">
      <c r="A8" s="123"/>
      <c r="B8" s="115" t="s">
        <v>1192</v>
      </c>
      <c r="C8" s="124"/>
      <c r="E8" s="125"/>
      <c r="F8" s="123"/>
      <c r="G8" s="115" t="s">
        <v>1192</v>
      </c>
      <c r="H8" s="124"/>
      <c r="J8" s="125"/>
      <c r="K8" s="123"/>
      <c r="L8" s="115" t="s">
        <v>1192</v>
      </c>
      <c r="M8" s="124"/>
      <c r="O8" s="125"/>
    </row>
    <row r="9">
      <c r="A9" s="126"/>
      <c r="B9" s="118">
        <f>B7+5</f>
        <v>43687</v>
      </c>
      <c r="C9" s="129"/>
      <c r="D9" s="130"/>
      <c r="E9" s="131"/>
      <c r="F9" s="126"/>
      <c r="G9" s="127">
        <f>G7+5</f>
        <v>43757</v>
      </c>
      <c r="H9" s="128" t="s">
        <v>1133</v>
      </c>
      <c r="I9" s="110"/>
      <c r="J9" s="111"/>
      <c r="K9" s="126"/>
      <c r="L9" s="127">
        <f>L7+5</f>
        <v>43827</v>
      </c>
      <c r="M9" s="128" t="s">
        <v>1137</v>
      </c>
      <c r="N9" s="110"/>
      <c r="O9" s="111"/>
    </row>
    <row r="10">
      <c r="A10" s="117" t="s">
        <v>1199</v>
      </c>
      <c r="B10" s="118">
        <f>B9+2</f>
        <v>43689</v>
      </c>
      <c r="C10" s="119" t="s">
        <v>1200</v>
      </c>
      <c r="D10" s="120"/>
      <c r="E10" s="121"/>
      <c r="F10" s="117" t="s">
        <v>1201</v>
      </c>
      <c r="G10" s="118">
        <f>G9+2</f>
        <v>43759</v>
      </c>
      <c r="H10" s="132" t="s">
        <v>1190</v>
      </c>
      <c r="J10" s="125"/>
      <c r="K10" s="122" t="s">
        <v>1202</v>
      </c>
      <c r="L10" s="118">
        <f>L9+2</f>
        <v>43829</v>
      </c>
      <c r="M10" s="119" t="s">
        <v>1169</v>
      </c>
      <c r="N10" s="120"/>
      <c r="O10" s="121"/>
    </row>
    <row r="11">
      <c r="A11" s="123"/>
      <c r="B11" s="115" t="s">
        <v>1192</v>
      </c>
      <c r="C11" s="124"/>
      <c r="E11" s="125"/>
      <c r="F11" s="123"/>
      <c r="G11" s="115" t="s">
        <v>1192</v>
      </c>
      <c r="H11" s="124"/>
      <c r="J11" s="125"/>
      <c r="K11" s="123"/>
      <c r="L11" s="115" t="s">
        <v>1192</v>
      </c>
      <c r="M11" s="124"/>
      <c r="O11" s="125"/>
    </row>
    <row r="12">
      <c r="A12" s="126"/>
      <c r="B12" s="118">
        <f>B10+6</f>
        <v>43695</v>
      </c>
      <c r="C12" s="124"/>
      <c r="E12" s="125"/>
      <c r="F12" s="126"/>
      <c r="G12" s="118">
        <f>G10+6</f>
        <v>43765</v>
      </c>
      <c r="H12" s="124"/>
      <c r="J12" s="125"/>
      <c r="K12" s="126"/>
      <c r="L12" s="118">
        <f>L10+6</f>
        <v>43835</v>
      </c>
      <c r="M12" s="124"/>
      <c r="O12" s="125"/>
    </row>
    <row r="13">
      <c r="A13" s="117" t="s">
        <v>1203</v>
      </c>
      <c r="B13" s="118">
        <f>B12+1</f>
        <v>43696</v>
      </c>
      <c r="C13" s="124"/>
      <c r="E13" s="125"/>
      <c r="F13" s="117" t="s">
        <v>1204</v>
      </c>
      <c r="G13" s="118">
        <f>G12+1</f>
        <v>43766</v>
      </c>
      <c r="H13" s="124"/>
      <c r="J13" s="125"/>
      <c r="K13" s="122" t="s">
        <v>1205</v>
      </c>
      <c r="L13" s="118">
        <f>L12+1</f>
        <v>43836</v>
      </c>
      <c r="M13" s="119" t="s">
        <v>1170</v>
      </c>
      <c r="N13" s="120"/>
      <c r="O13" s="121"/>
    </row>
    <row r="14">
      <c r="A14" s="123"/>
      <c r="B14" s="115" t="s">
        <v>1192</v>
      </c>
      <c r="C14" s="124"/>
      <c r="E14" s="125"/>
      <c r="F14" s="123"/>
      <c r="G14" s="115" t="s">
        <v>1192</v>
      </c>
      <c r="H14" s="124"/>
      <c r="J14" s="125"/>
      <c r="K14" s="123"/>
      <c r="L14" s="115" t="s">
        <v>1192</v>
      </c>
      <c r="M14" s="124"/>
      <c r="O14" s="125"/>
    </row>
    <row r="15">
      <c r="A15" s="126"/>
      <c r="B15" s="127">
        <f>B13+5</f>
        <v>43701</v>
      </c>
      <c r="C15" s="128" t="s">
        <v>1121</v>
      </c>
      <c r="D15" s="110"/>
      <c r="E15" s="111"/>
      <c r="F15" s="126"/>
      <c r="G15" s="118">
        <f>G13+6</f>
        <v>43772</v>
      </c>
      <c r="H15" s="124"/>
      <c r="J15" s="125"/>
      <c r="K15" s="126"/>
      <c r="L15" s="118">
        <f>L13+6</f>
        <v>43842</v>
      </c>
      <c r="M15" s="124"/>
      <c r="O15" s="125"/>
    </row>
    <row r="16">
      <c r="A16" s="117" t="s">
        <v>1206</v>
      </c>
      <c r="B16" s="118">
        <f>B15+2</f>
        <v>43703</v>
      </c>
      <c r="C16" s="119" t="s">
        <v>1200</v>
      </c>
      <c r="D16" s="120"/>
      <c r="E16" s="121"/>
      <c r="F16" s="122" t="s">
        <v>1207</v>
      </c>
      <c r="G16" s="118">
        <f>G15+1</f>
        <v>43773</v>
      </c>
      <c r="H16" s="124"/>
      <c r="J16" s="125"/>
      <c r="K16" s="122" t="s">
        <v>1208</v>
      </c>
      <c r="L16" s="118">
        <f>L15+1</f>
        <v>43843</v>
      </c>
      <c r="M16" s="124"/>
      <c r="O16" s="125"/>
    </row>
    <row r="17">
      <c r="A17" s="123"/>
      <c r="B17" s="115" t="s">
        <v>1192</v>
      </c>
      <c r="C17" s="124"/>
      <c r="E17" s="125"/>
      <c r="F17" s="123"/>
      <c r="G17" s="115" t="s">
        <v>1192</v>
      </c>
      <c r="H17" s="124"/>
      <c r="J17" s="125"/>
      <c r="K17" s="123"/>
      <c r="L17" s="115" t="s">
        <v>1192</v>
      </c>
      <c r="M17" s="124"/>
      <c r="O17" s="125"/>
    </row>
    <row r="18">
      <c r="A18" s="126"/>
      <c r="B18" s="118">
        <f>B16+6</f>
        <v>43709</v>
      </c>
      <c r="C18" s="124"/>
      <c r="E18" s="125"/>
      <c r="F18" s="126"/>
      <c r="G18" s="118">
        <f>G16+6</f>
        <v>43779</v>
      </c>
      <c r="H18" s="124"/>
      <c r="J18" s="125"/>
      <c r="K18" s="126"/>
      <c r="L18" s="127">
        <f>L16+5</f>
        <v>43848</v>
      </c>
      <c r="M18" s="128" t="s">
        <v>1140</v>
      </c>
      <c r="N18" s="110"/>
      <c r="O18" s="111"/>
    </row>
    <row r="19">
      <c r="A19" s="117" t="s">
        <v>1209</v>
      </c>
      <c r="B19" s="118">
        <f>B18+1</f>
        <v>43710</v>
      </c>
      <c r="C19" s="124"/>
      <c r="E19" s="125"/>
      <c r="F19" s="122" t="s">
        <v>1210</v>
      </c>
      <c r="G19" s="118">
        <f>G18+1</f>
        <v>43780</v>
      </c>
      <c r="H19" s="124"/>
      <c r="J19" s="125"/>
      <c r="K19" s="122" t="s">
        <v>1211</v>
      </c>
      <c r="L19" s="118">
        <f>L18+2</f>
        <v>43850</v>
      </c>
      <c r="M19" s="132" t="s">
        <v>1170</v>
      </c>
      <c r="O19" s="125"/>
    </row>
    <row r="20">
      <c r="A20" s="123"/>
      <c r="B20" s="115" t="s">
        <v>1192</v>
      </c>
      <c r="C20" s="124"/>
      <c r="E20" s="125"/>
      <c r="F20" s="123"/>
      <c r="G20" s="115" t="s">
        <v>1192</v>
      </c>
      <c r="H20" s="124"/>
      <c r="J20" s="125"/>
      <c r="K20" s="123"/>
      <c r="L20" s="115" t="s">
        <v>1192</v>
      </c>
      <c r="M20" s="124"/>
      <c r="O20" s="125"/>
    </row>
    <row r="21">
      <c r="A21" s="126"/>
      <c r="B21" s="118">
        <f>B19+6</f>
        <v>43716</v>
      </c>
      <c r="C21" s="124"/>
      <c r="E21" s="125"/>
      <c r="F21" s="126"/>
      <c r="G21" s="118">
        <f>G19+6</f>
        <v>43786</v>
      </c>
      <c r="H21" s="129"/>
      <c r="I21" s="130"/>
      <c r="J21" s="131"/>
      <c r="K21" s="126"/>
      <c r="L21" s="118">
        <f>L19+6</f>
        <v>43856</v>
      </c>
      <c r="M21" s="129"/>
      <c r="N21" s="130"/>
      <c r="O21" s="131"/>
    </row>
    <row r="22">
      <c r="A22" s="117" t="s">
        <v>1212</v>
      </c>
      <c r="B22" s="118">
        <f>B21+1</f>
        <v>43717</v>
      </c>
      <c r="C22" s="119" t="s">
        <v>1213</v>
      </c>
      <c r="D22" s="120"/>
      <c r="E22" s="121"/>
      <c r="F22" s="122" t="s">
        <v>1214</v>
      </c>
      <c r="G22" s="118">
        <f>G21+1</f>
        <v>43787</v>
      </c>
      <c r="H22" s="119" t="s">
        <v>1215</v>
      </c>
      <c r="I22" s="120"/>
      <c r="J22" s="121"/>
      <c r="K22" s="133"/>
      <c r="L22" s="133"/>
      <c r="M22" s="133"/>
      <c r="N22" s="133"/>
      <c r="O22" s="133"/>
    </row>
    <row r="23">
      <c r="A23" s="123"/>
      <c r="B23" s="115" t="s">
        <v>1192</v>
      </c>
      <c r="C23" s="124"/>
      <c r="E23" s="125"/>
      <c r="F23" s="123"/>
      <c r="G23" s="115" t="s">
        <v>1192</v>
      </c>
      <c r="H23" s="124"/>
      <c r="J23" s="125"/>
      <c r="K23" s="133"/>
      <c r="L23" s="133"/>
      <c r="M23" s="133"/>
      <c r="N23" s="133"/>
      <c r="O23" s="133"/>
    </row>
    <row r="24">
      <c r="A24" s="126"/>
      <c r="B24" s="118">
        <f>B22+6</f>
        <v>43723</v>
      </c>
      <c r="C24" s="124"/>
      <c r="E24" s="125"/>
      <c r="F24" s="126"/>
      <c r="G24" s="118">
        <f>G22+6</f>
        <v>43793</v>
      </c>
      <c r="H24" s="124"/>
      <c r="J24" s="125"/>
      <c r="K24" s="133"/>
      <c r="L24" s="133"/>
      <c r="M24" s="133"/>
      <c r="N24" s="133"/>
      <c r="O24" s="133"/>
    </row>
    <row r="25">
      <c r="A25" s="117" t="s">
        <v>1216</v>
      </c>
      <c r="B25" s="118">
        <f>B24+1</f>
        <v>43724</v>
      </c>
      <c r="C25" s="124"/>
      <c r="E25" s="125"/>
      <c r="F25" s="122" t="s">
        <v>1217</v>
      </c>
      <c r="G25" s="118">
        <f>G24+1</f>
        <v>43794</v>
      </c>
      <c r="H25" s="124"/>
      <c r="J25" s="125"/>
      <c r="K25" s="133"/>
      <c r="L25" s="133"/>
      <c r="M25" s="133"/>
      <c r="N25" s="133"/>
      <c r="O25" s="133"/>
    </row>
    <row r="26">
      <c r="A26" s="123"/>
      <c r="B26" s="115" t="s">
        <v>1192</v>
      </c>
      <c r="C26" s="124"/>
      <c r="E26" s="125"/>
      <c r="F26" s="123"/>
      <c r="G26" s="115" t="s">
        <v>1192</v>
      </c>
      <c r="H26" s="124"/>
      <c r="J26" s="125"/>
      <c r="K26" s="133"/>
      <c r="L26" s="133"/>
      <c r="M26" s="133"/>
      <c r="N26" s="133"/>
      <c r="O26" s="133"/>
    </row>
    <row r="27">
      <c r="A27" s="126"/>
      <c r="B27" s="127">
        <f>B25+5</f>
        <v>43729</v>
      </c>
      <c r="C27" s="128" t="s">
        <v>1127</v>
      </c>
      <c r="D27" s="110"/>
      <c r="E27" s="111"/>
      <c r="F27" s="126"/>
      <c r="G27" s="127">
        <f>G25+5</f>
        <v>43799</v>
      </c>
      <c r="H27" s="128" t="s">
        <v>1136</v>
      </c>
      <c r="I27" s="110"/>
      <c r="J27" s="111"/>
      <c r="K27" s="133"/>
      <c r="L27" s="133"/>
      <c r="M27" s="133"/>
      <c r="N27" s="133"/>
      <c r="O27" s="133"/>
    </row>
    <row r="28">
      <c r="A28" s="117" t="s">
        <v>1218</v>
      </c>
      <c r="B28" s="118">
        <f>B27+2</f>
        <v>43731</v>
      </c>
      <c r="C28" s="119" t="s">
        <v>1213</v>
      </c>
      <c r="D28" s="120"/>
      <c r="E28" s="121"/>
      <c r="F28" s="122" t="s">
        <v>1219</v>
      </c>
      <c r="G28" s="118">
        <f>G27+2</f>
        <v>43801</v>
      </c>
      <c r="H28" s="119" t="s">
        <v>1215</v>
      </c>
      <c r="I28" s="120"/>
      <c r="J28" s="121"/>
      <c r="K28" s="133"/>
      <c r="L28" s="133"/>
      <c r="M28" s="133"/>
      <c r="N28" s="133"/>
      <c r="O28" s="133"/>
    </row>
    <row r="29">
      <c r="A29" s="123"/>
      <c r="B29" s="115" t="s">
        <v>1192</v>
      </c>
      <c r="C29" s="124"/>
      <c r="E29" s="125"/>
      <c r="F29" s="123"/>
      <c r="G29" s="115" t="s">
        <v>1192</v>
      </c>
      <c r="H29" s="124"/>
      <c r="J29" s="125"/>
      <c r="K29" s="133"/>
      <c r="L29" s="133"/>
      <c r="M29" s="133"/>
      <c r="N29" s="133"/>
      <c r="O29" s="133"/>
    </row>
    <row r="30">
      <c r="A30" s="126"/>
      <c r="B30" s="118">
        <f>B28+6</f>
        <v>43737</v>
      </c>
      <c r="C30" s="129"/>
      <c r="D30" s="130"/>
      <c r="E30" s="131"/>
      <c r="F30" s="126"/>
      <c r="G30" s="118">
        <f>G28+6</f>
        <v>43807</v>
      </c>
      <c r="H30" s="124"/>
      <c r="J30" s="125"/>
      <c r="K30" s="133"/>
      <c r="L30" s="133"/>
      <c r="M30" s="133"/>
      <c r="N30" s="133"/>
      <c r="O30" s="133"/>
    </row>
    <row r="31">
      <c r="A31" s="117" t="s">
        <v>1220</v>
      </c>
      <c r="B31" s="118">
        <f>B30+1</f>
        <v>43738</v>
      </c>
      <c r="C31" s="132" t="s">
        <v>1221</v>
      </c>
      <c r="E31" s="125"/>
      <c r="F31" s="122" t="s">
        <v>1222</v>
      </c>
      <c r="G31" s="118">
        <f>G30+1</f>
        <v>43808</v>
      </c>
      <c r="H31" s="124"/>
      <c r="J31" s="125"/>
      <c r="K31" s="133"/>
      <c r="L31" s="133"/>
      <c r="M31" s="133"/>
      <c r="N31" s="133"/>
      <c r="O31" s="133"/>
    </row>
    <row r="32">
      <c r="A32" s="123"/>
      <c r="B32" s="115" t="s">
        <v>1192</v>
      </c>
      <c r="C32" s="124"/>
      <c r="E32" s="125"/>
      <c r="F32" s="123"/>
      <c r="G32" s="115" t="s">
        <v>1192</v>
      </c>
      <c r="H32" s="124"/>
      <c r="J32" s="125"/>
      <c r="K32" s="133"/>
      <c r="L32" s="133"/>
      <c r="M32" s="133"/>
      <c r="N32" s="133"/>
      <c r="O32" s="133"/>
    </row>
    <row r="33">
      <c r="A33" s="126"/>
      <c r="B33" s="118">
        <f>B31+6</f>
        <v>43744</v>
      </c>
      <c r="C33" s="129"/>
      <c r="D33" s="130"/>
      <c r="E33" s="131"/>
      <c r="F33" s="126"/>
      <c r="G33" s="118">
        <f>G31+6</f>
        <v>43814</v>
      </c>
      <c r="H33" s="129"/>
      <c r="I33" s="130"/>
      <c r="J33" s="131"/>
      <c r="K33" s="133"/>
      <c r="L33" s="133"/>
      <c r="M33" s="133"/>
      <c r="N33" s="133"/>
      <c r="O33" s="133"/>
    </row>
    <row r="34">
      <c r="A34" s="134"/>
      <c r="B34" s="135"/>
      <c r="C34" s="133"/>
    </row>
    <row r="35">
      <c r="B35" s="134"/>
    </row>
  </sheetData>
  <mergeCells count="62">
    <mergeCell ref="H22:J26"/>
    <mergeCell ref="H27:J27"/>
    <mergeCell ref="F19:F21"/>
    <mergeCell ref="F25:F27"/>
    <mergeCell ref="F22:F24"/>
    <mergeCell ref="F28:F30"/>
    <mergeCell ref="K13:K15"/>
    <mergeCell ref="H10:J21"/>
    <mergeCell ref="H28:J33"/>
    <mergeCell ref="M2:O2"/>
    <mergeCell ref="K2:L2"/>
    <mergeCell ref="H2:J2"/>
    <mergeCell ref="H3:J3"/>
    <mergeCell ref="C2:E2"/>
    <mergeCell ref="A1:E1"/>
    <mergeCell ref="F2:G2"/>
    <mergeCell ref="F1:J1"/>
    <mergeCell ref="K1:O1"/>
    <mergeCell ref="M3:O3"/>
    <mergeCell ref="C3:E3"/>
    <mergeCell ref="A28:A30"/>
    <mergeCell ref="A25:A27"/>
    <mergeCell ref="A22:A24"/>
    <mergeCell ref="A19:A21"/>
    <mergeCell ref="C31:E33"/>
    <mergeCell ref="C34:E35"/>
    <mergeCell ref="F31:F33"/>
    <mergeCell ref="C28:E30"/>
    <mergeCell ref="C27:E27"/>
    <mergeCell ref="A31:A33"/>
    <mergeCell ref="A34:A35"/>
    <mergeCell ref="K16:K18"/>
    <mergeCell ref="K19:K21"/>
    <mergeCell ref="K7:K9"/>
    <mergeCell ref="K4:K6"/>
    <mergeCell ref="K10:K12"/>
    <mergeCell ref="H9:J9"/>
    <mergeCell ref="H4:J8"/>
    <mergeCell ref="M9:O9"/>
    <mergeCell ref="M4:O8"/>
    <mergeCell ref="M13:O17"/>
    <mergeCell ref="M10:O12"/>
    <mergeCell ref="M18:O18"/>
    <mergeCell ref="M19:O21"/>
    <mergeCell ref="F7:F9"/>
    <mergeCell ref="C7:E9"/>
    <mergeCell ref="C10:E14"/>
    <mergeCell ref="C16:E21"/>
    <mergeCell ref="F4:F6"/>
    <mergeCell ref="F13:F15"/>
    <mergeCell ref="F10:F12"/>
    <mergeCell ref="F16:F18"/>
    <mergeCell ref="C22:E26"/>
    <mergeCell ref="C6:E6"/>
    <mergeCell ref="C4:E5"/>
    <mergeCell ref="C15:E15"/>
    <mergeCell ref="A13:A15"/>
    <mergeCell ref="A16:A18"/>
    <mergeCell ref="A4:A6"/>
    <mergeCell ref="A7:A9"/>
    <mergeCell ref="A10:A12"/>
    <mergeCell ref="A2:B2"/>
  </mergeCells>
  <dataValidations>
    <dataValidation type="custom" allowBlank="1" showDropDown="1" showInputMessage="1" showErrorMessage="1" prompt="Enter a valid date" sqref="C2">
      <formula1>OR(NOT(ISERROR(DATEVALUE(C2))), AND(ISNUMBER(C2), LEFT(CELL("format", C2))="D"))</formula1>
    </dataValidation>
  </dataValidations>
  <printOptions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40.14"/>
    <col customWidth="1" min="4" max="4" width="36.29"/>
    <col customWidth="1" min="5" max="5" width="25.86"/>
  </cols>
  <sheetData>
    <row r="1" ht="39.75" customHeight="1">
      <c r="A1" s="109" t="s">
        <v>1223</v>
      </c>
      <c r="B1" s="110"/>
      <c r="C1" s="110"/>
      <c r="D1" s="110"/>
      <c r="E1" s="111"/>
    </row>
    <row r="2">
      <c r="A2" s="112" t="s">
        <v>1179</v>
      </c>
      <c r="B2" s="111"/>
      <c r="C2" s="113">
        <v>43551.0</v>
      </c>
      <c r="D2" s="110"/>
      <c r="E2" s="110"/>
      <c r="F2" s="136"/>
    </row>
    <row r="3">
      <c r="A3" s="137" t="s">
        <v>1224</v>
      </c>
      <c r="B3" s="138"/>
      <c r="C3" s="138"/>
      <c r="D3" s="139"/>
      <c r="E3" s="140"/>
    </row>
    <row r="4">
      <c r="A4" s="141"/>
      <c r="B4" s="142" t="s">
        <v>1185</v>
      </c>
      <c r="C4" s="142" t="s">
        <v>1225</v>
      </c>
      <c r="D4" s="142" t="s">
        <v>1226</v>
      </c>
      <c r="E4" s="142" t="s">
        <v>1227</v>
      </c>
    </row>
    <row r="5">
      <c r="A5" s="117" t="s">
        <v>1187</v>
      </c>
      <c r="B5" s="143">
        <f>C2</f>
        <v>43551</v>
      </c>
      <c r="C5" s="122" t="s">
        <v>1228</v>
      </c>
      <c r="D5" s="122" t="s">
        <v>1229</v>
      </c>
      <c r="E5" s="142" t="s">
        <v>1230</v>
      </c>
    </row>
    <row r="6">
      <c r="A6" s="123"/>
      <c r="B6" s="142" t="s">
        <v>1192</v>
      </c>
      <c r="C6" s="126"/>
      <c r="D6" s="126"/>
      <c r="E6" s="142" t="s">
        <v>1231</v>
      </c>
    </row>
    <row r="7">
      <c r="A7" s="126"/>
      <c r="B7" s="127">
        <f>C2+ (7-WEEKDAY(C2,2))</f>
        <v>43555</v>
      </c>
      <c r="C7" s="128" t="s">
        <v>1099</v>
      </c>
      <c r="D7" s="111"/>
      <c r="E7" s="144" t="s">
        <v>1232</v>
      </c>
    </row>
    <row r="8">
      <c r="A8" s="117" t="s">
        <v>1193</v>
      </c>
      <c r="B8" s="143">
        <f>B7+1</f>
        <v>43556</v>
      </c>
      <c r="C8" s="122" t="s">
        <v>1233</v>
      </c>
      <c r="D8" s="122" t="s">
        <v>1234</v>
      </c>
      <c r="E8" s="122" t="s">
        <v>1235</v>
      </c>
    </row>
    <row r="9">
      <c r="A9" s="123"/>
      <c r="B9" s="142" t="s">
        <v>1192</v>
      </c>
      <c r="C9" s="126"/>
      <c r="D9" s="126"/>
      <c r="E9" s="126"/>
    </row>
    <row r="10">
      <c r="A10" s="126"/>
      <c r="B10" s="127">
        <f>B8+6</f>
        <v>43562</v>
      </c>
      <c r="C10" s="128" t="s">
        <v>1068</v>
      </c>
      <c r="D10" s="111"/>
      <c r="E10" s="144" t="s">
        <v>1232</v>
      </c>
    </row>
    <row r="11">
      <c r="A11" s="117" t="s">
        <v>1199</v>
      </c>
      <c r="B11" s="143">
        <f>B10+1</f>
        <v>43563</v>
      </c>
      <c r="C11" s="122" t="s">
        <v>1233</v>
      </c>
      <c r="D11" s="122" t="s">
        <v>1236</v>
      </c>
      <c r="E11" s="122" t="s">
        <v>1237</v>
      </c>
    </row>
    <row r="12">
      <c r="A12" s="123"/>
      <c r="B12" s="142" t="s">
        <v>1192</v>
      </c>
      <c r="C12" s="123"/>
      <c r="D12" s="123"/>
      <c r="E12" s="123"/>
    </row>
    <row r="13">
      <c r="A13" s="126"/>
      <c r="B13" s="143">
        <f>B11+6</f>
        <v>43569</v>
      </c>
      <c r="C13" s="126"/>
      <c r="D13" s="126"/>
      <c r="E13" s="126"/>
    </row>
    <row r="14">
      <c r="A14" s="117" t="s">
        <v>1203</v>
      </c>
      <c r="B14" s="143">
        <f>B13+1</f>
        <v>43570</v>
      </c>
      <c r="C14" s="122" t="s">
        <v>1238</v>
      </c>
      <c r="D14" s="122" t="s">
        <v>1239</v>
      </c>
      <c r="E14" s="122" t="s">
        <v>1240</v>
      </c>
    </row>
    <row r="15">
      <c r="A15" s="123"/>
      <c r="B15" s="142" t="s">
        <v>1192</v>
      </c>
      <c r="C15" s="126"/>
      <c r="D15" s="126"/>
      <c r="E15" s="126"/>
    </row>
    <row r="16">
      <c r="A16" s="126"/>
      <c r="B16" s="127">
        <f>B14+6</f>
        <v>43576</v>
      </c>
      <c r="C16" s="128" t="s">
        <v>1100</v>
      </c>
      <c r="D16" s="111"/>
      <c r="E16" s="144" t="s">
        <v>1232</v>
      </c>
    </row>
    <row r="17">
      <c r="A17" s="117" t="s">
        <v>1206</v>
      </c>
      <c r="B17" s="143">
        <f>B16+1</f>
        <v>43577</v>
      </c>
      <c r="C17" s="122" t="s">
        <v>1238</v>
      </c>
      <c r="D17" s="122" t="s">
        <v>1239</v>
      </c>
      <c r="E17" s="145" t="s">
        <v>1241</v>
      </c>
    </row>
    <row r="18">
      <c r="A18" s="123"/>
      <c r="B18" s="142" t="s">
        <v>1192</v>
      </c>
      <c r="C18" s="123"/>
      <c r="D18" s="123"/>
      <c r="E18" s="123"/>
    </row>
    <row r="19">
      <c r="A19" s="126"/>
      <c r="B19" s="143">
        <f>B17+6</f>
        <v>43583</v>
      </c>
      <c r="C19" s="126"/>
      <c r="D19" s="126"/>
      <c r="E19" s="126"/>
    </row>
    <row r="20">
      <c r="A20" s="117" t="s">
        <v>1209</v>
      </c>
      <c r="B20" s="143">
        <f>B19+1</f>
        <v>43584</v>
      </c>
      <c r="C20" s="122" t="s">
        <v>1238</v>
      </c>
      <c r="D20" s="122" t="s">
        <v>1239</v>
      </c>
      <c r="E20" s="122" t="s">
        <v>1242</v>
      </c>
    </row>
    <row r="21">
      <c r="A21" s="123"/>
      <c r="B21" s="142" t="s">
        <v>1192</v>
      </c>
      <c r="C21" s="126"/>
      <c r="D21" s="126"/>
      <c r="E21" s="126"/>
    </row>
    <row r="22">
      <c r="A22" s="126"/>
      <c r="B22" s="127">
        <f>B20+6</f>
        <v>43590</v>
      </c>
      <c r="C22" s="128" t="s">
        <v>1105</v>
      </c>
      <c r="D22" s="111"/>
      <c r="E22" s="144" t="s">
        <v>1232</v>
      </c>
    </row>
    <row r="23">
      <c r="A23" s="117" t="s">
        <v>1212</v>
      </c>
      <c r="B23" s="143">
        <f>B22+1</f>
        <v>43591</v>
      </c>
      <c r="C23" s="122" t="s">
        <v>1238</v>
      </c>
      <c r="D23" s="122" t="s">
        <v>1239</v>
      </c>
      <c r="E23" s="122" t="s">
        <v>1243</v>
      </c>
    </row>
    <row r="24">
      <c r="A24" s="123"/>
      <c r="B24" s="142" t="s">
        <v>1192</v>
      </c>
      <c r="C24" s="123"/>
      <c r="D24" s="123"/>
      <c r="E24" s="123"/>
    </row>
    <row r="25">
      <c r="A25" s="126"/>
      <c r="B25" s="143">
        <f>B23+6</f>
        <v>43597</v>
      </c>
      <c r="C25" s="126"/>
      <c r="D25" s="126"/>
      <c r="E25" s="123"/>
    </row>
    <row r="26">
      <c r="A26" s="117" t="s">
        <v>1216</v>
      </c>
      <c r="B26" s="143">
        <f>B25+1</f>
        <v>43598</v>
      </c>
      <c r="C26" s="122" t="s">
        <v>1238</v>
      </c>
      <c r="D26" s="122" t="s">
        <v>1239</v>
      </c>
      <c r="E26" s="123"/>
    </row>
    <row r="27">
      <c r="A27" s="123"/>
      <c r="B27" s="142" t="s">
        <v>1192</v>
      </c>
      <c r="C27" s="126"/>
      <c r="D27" s="126"/>
      <c r="E27" s="126"/>
    </row>
    <row r="28">
      <c r="A28" s="126"/>
      <c r="B28" s="127">
        <f>B26+6</f>
        <v>43604</v>
      </c>
      <c r="C28" s="128" t="s">
        <v>1110</v>
      </c>
      <c r="D28" s="111"/>
      <c r="E28" s="144" t="s">
        <v>1232</v>
      </c>
    </row>
    <row r="29">
      <c r="A29" s="117" t="s">
        <v>1218</v>
      </c>
      <c r="B29" s="143">
        <f>B28+1</f>
        <v>43605</v>
      </c>
      <c r="C29" s="122" t="s">
        <v>1244</v>
      </c>
      <c r="D29" s="122" t="s">
        <v>1245</v>
      </c>
      <c r="E29" s="122" t="s">
        <v>1246</v>
      </c>
    </row>
    <row r="30">
      <c r="A30" s="123"/>
      <c r="B30" s="142" t="s">
        <v>1192</v>
      </c>
      <c r="C30" s="123"/>
      <c r="D30" s="123"/>
      <c r="E30" s="123"/>
    </row>
    <row r="31">
      <c r="A31" s="126"/>
      <c r="B31" s="143">
        <f>B29+6</f>
        <v>43611</v>
      </c>
      <c r="C31" s="126"/>
      <c r="D31" s="126"/>
      <c r="E31" s="126"/>
    </row>
    <row r="32">
      <c r="A32" s="117" t="s">
        <v>1220</v>
      </c>
      <c r="B32" s="143">
        <f>B31+1</f>
        <v>43612</v>
      </c>
      <c r="C32" s="122" t="s">
        <v>1244</v>
      </c>
      <c r="D32" s="122" t="s">
        <v>1245</v>
      </c>
      <c r="E32" s="122" t="s">
        <v>1247</v>
      </c>
    </row>
    <row r="33">
      <c r="A33" s="123"/>
      <c r="B33" s="142" t="s">
        <v>1192</v>
      </c>
      <c r="C33" s="126"/>
      <c r="D33" s="126"/>
      <c r="E33" s="126"/>
    </row>
    <row r="34">
      <c r="A34" s="126"/>
      <c r="B34" s="127">
        <f>B32+6</f>
        <v>43618</v>
      </c>
      <c r="C34" s="128" t="s">
        <v>1091</v>
      </c>
      <c r="D34" s="111"/>
      <c r="E34" s="144" t="s">
        <v>1232</v>
      </c>
    </row>
    <row r="35">
      <c r="A35" s="117" t="s">
        <v>1189</v>
      </c>
      <c r="B35" s="143">
        <f>B34+1</f>
        <v>43619</v>
      </c>
      <c r="C35" s="122" t="s">
        <v>1244</v>
      </c>
      <c r="D35" s="122" t="s">
        <v>1245</v>
      </c>
      <c r="E35" s="122" t="s">
        <v>1248</v>
      </c>
    </row>
    <row r="36">
      <c r="A36" s="123"/>
      <c r="B36" s="142" t="s">
        <v>1192</v>
      </c>
      <c r="C36" s="126"/>
      <c r="D36" s="126"/>
      <c r="E36" s="126"/>
    </row>
    <row r="37">
      <c r="A37" s="126"/>
      <c r="B37" s="127">
        <f>B35+6</f>
        <v>43625</v>
      </c>
      <c r="C37" s="128" t="s">
        <v>1249</v>
      </c>
      <c r="D37" s="111"/>
      <c r="E37" s="144" t="s">
        <v>1232</v>
      </c>
    </row>
    <row r="38">
      <c r="A38" s="117" t="s">
        <v>1195</v>
      </c>
      <c r="B38" s="143">
        <f>B37+1</f>
        <v>43626</v>
      </c>
      <c r="C38" s="122" t="s">
        <v>1244</v>
      </c>
      <c r="D38" s="122" t="s">
        <v>1245</v>
      </c>
      <c r="E38" s="122" t="s">
        <v>1250</v>
      </c>
    </row>
    <row r="39">
      <c r="A39" s="123"/>
      <c r="B39" s="142" t="s">
        <v>1192</v>
      </c>
      <c r="C39" s="123"/>
      <c r="D39" s="123"/>
      <c r="E39" s="123"/>
    </row>
    <row r="40">
      <c r="A40" s="126"/>
      <c r="B40" s="143">
        <f>B38+6</f>
        <v>43632</v>
      </c>
      <c r="C40" s="126"/>
      <c r="D40" s="126"/>
      <c r="E40" s="123"/>
    </row>
    <row r="41">
      <c r="A41" s="117" t="s">
        <v>1201</v>
      </c>
      <c r="B41" s="143">
        <f>B40+1</f>
        <v>43633</v>
      </c>
      <c r="C41" s="122" t="s">
        <v>1244</v>
      </c>
      <c r="D41" s="122" t="s">
        <v>1245</v>
      </c>
      <c r="E41" s="123"/>
    </row>
    <row r="42">
      <c r="A42" s="123"/>
      <c r="B42" s="142" t="s">
        <v>1192</v>
      </c>
      <c r="C42" s="126"/>
      <c r="D42" s="126"/>
      <c r="E42" s="126"/>
    </row>
    <row r="43">
      <c r="A43" s="126"/>
      <c r="B43" s="127">
        <f>B41+6</f>
        <v>43639</v>
      </c>
      <c r="C43" s="128" t="s">
        <v>1104</v>
      </c>
      <c r="D43" s="111"/>
      <c r="E43" s="144" t="s">
        <v>1232</v>
      </c>
    </row>
    <row r="44">
      <c r="A44" s="117" t="s">
        <v>1204</v>
      </c>
      <c r="B44" s="143">
        <f>B43+1</f>
        <v>43640</v>
      </c>
      <c r="C44" s="122" t="s">
        <v>1251</v>
      </c>
      <c r="D44" s="146" t="s">
        <v>1252</v>
      </c>
      <c r="E44" s="122" t="s">
        <v>1253</v>
      </c>
    </row>
    <row r="45">
      <c r="A45" s="123"/>
      <c r="B45" s="142" t="s">
        <v>1192</v>
      </c>
      <c r="C45" s="126"/>
      <c r="D45" s="126"/>
      <c r="E45" s="126"/>
    </row>
    <row r="46">
      <c r="A46" s="126"/>
      <c r="B46" s="127">
        <f>B44+6</f>
        <v>43646</v>
      </c>
      <c r="C46" s="128" t="s">
        <v>1084</v>
      </c>
      <c r="D46" s="111"/>
      <c r="E46" s="144" t="s">
        <v>1232</v>
      </c>
    </row>
    <row r="47">
      <c r="A47" s="122" t="s">
        <v>1207</v>
      </c>
      <c r="B47" s="143">
        <f>B46+1</f>
        <v>43647</v>
      </c>
      <c r="C47" s="122" t="s">
        <v>1251</v>
      </c>
      <c r="D47" s="146" t="s">
        <v>1252</v>
      </c>
      <c r="E47" s="122" t="s">
        <v>1254</v>
      </c>
    </row>
    <row r="48">
      <c r="A48" s="123"/>
      <c r="B48" s="142" t="s">
        <v>1192</v>
      </c>
      <c r="C48" s="126"/>
      <c r="D48" s="126"/>
      <c r="E48" s="126"/>
    </row>
    <row r="49">
      <c r="A49" s="126"/>
      <c r="B49" s="127">
        <f>B47+6</f>
        <v>43653</v>
      </c>
      <c r="C49" s="128" t="s">
        <v>1255</v>
      </c>
      <c r="D49" s="111"/>
      <c r="E49" s="144" t="s">
        <v>1232</v>
      </c>
    </row>
    <row r="50">
      <c r="A50" s="122" t="s">
        <v>1210</v>
      </c>
      <c r="B50" s="143">
        <f>B49+1</f>
        <v>43654</v>
      </c>
      <c r="C50" s="122" t="s">
        <v>1251</v>
      </c>
      <c r="D50" s="122" t="s">
        <v>1252</v>
      </c>
      <c r="E50" s="122" t="s">
        <v>1256</v>
      </c>
    </row>
    <row r="51">
      <c r="A51" s="123"/>
      <c r="B51" s="142" t="s">
        <v>1192</v>
      </c>
      <c r="C51" s="126"/>
      <c r="D51" s="126"/>
      <c r="E51" s="126"/>
    </row>
    <row r="52">
      <c r="A52" s="126"/>
      <c r="B52" s="127">
        <f>B50+6</f>
        <v>43660</v>
      </c>
      <c r="C52" s="128" t="s">
        <v>1097</v>
      </c>
      <c r="D52" s="111"/>
      <c r="E52" s="144" t="s">
        <v>1232</v>
      </c>
    </row>
    <row r="53">
      <c r="A53" s="122" t="s">
        <v>1214</v>
      </c>
      <c r="B53" s="143">
        <f>B52+1</f>
        <v>43661</v>
      </c>
      <c r="C53" s="122" t="s">
        <v>1257</v>
      </c>
      <c r="D53" s="122" t="s">
        <v>1258</v>
      </c>
      <c r="E53" s="122" t="s">
        <v>1259</v>
      </c>
    </row>
    <row r="54">
      <c r="A54" s="123"/>
      <c r="B54" s="142" t="s">
        <v>1192</v>
      </c>
      <c r="C54" s="123"/>
      <c r="D54" s="123"/>
      <c r="E54" s="123"/>
    </row>
    <row r="55">
      <c r="A55" s="126"/>
      <c r="B55" s="143">
        <f>B53+6</f>
        <v>43667</v>
      </c>
      <c r="C55" s="126"/>
      <c r="D55" s="126"/>
      <c r="E55" s="126"/>
    </row>
    <row r="56">
      <c r="A56" s="122" t="s">
        <v>1217</v>
      </c>
      <c r="B56" s="143">
        <f>B55+1</f>
        <v>43668</v>
      </c>
      <c r="C56" s="122" t="s">
        <v>1257</v>
      </c>
      <c r="D56" s="146" t="s">
        <v>1260</v>
      </c>
      <c r="E56" s="122" t="s">
        <v>1261</v>
      </c>
    </row>
    <row r="57">
      <c r="A57" s="123"/>
      <c r="B57" s="142" t="s">
        <v>1192</v>
      </c>
      <c r="C57" s="126"/>
      <c r="D57" s="123"/>
      <c r="E57" s="126"/>
    </row>
    <row r="58">
      <c r="A58" s="126"/>
      <c r="B58" s="127">
        <f>B56+6</f>
        <v>43674</v>
      </c>
      <c r="C58" s="128" t="s">
        <v>1073</v>
      </c>
      <c r="D58" s="111"/>
      <c r="E58" s="144" t="s">
        <v>1232</v>
      </c>
    </row>
    <row r="59">
      <c r="A59" s="122" t="s">
        <v>1219</v>
      </c>
      <c r="B59" s="143">
        <f>B58+1</f>
        <v>43675</v>
      </c>
      <c r="C59" s="122" t="s">
        <v>1262</v>
      </c>
      <c r="D59" s="122" t="s">
        <v>1263</v>
      </c>
      <c r="E59" s="142" t="s">
        <v>1264</v>
      </c>
    </row>
    <row r="60">
      <c r="A60" s="123"/>
      <c r="B60" s="142" t="s">
        <v>1192</v>
      </c>
      <c r="C60" s="123"/>
      <c r="D60" s="123"/>
      <c r="E60" s="142" t="s">
        <v>1265</v>
      </c>
    </row>
    <row r="61">
      <c r="A61" s="126"/>
      <c r="B61" s="143">
        <f>B59+6</f>
        <v>43681</v>
      </c>
      <c r="C61" s="126"/>
      <c r="D61" s="126"/>
      <c r="E61" s="142" t="s">
        <v>1266</v>
      </c>
    </row>
    <row r="62">
      <c r="A62" s="122" t="s">
        <v>1222</v>
      </c>
      <c r="B62" s="143">
        <f>B61+1</f>
        <v>43682</v>
      </c>
      <c r="C62" s="122" t="s">
        <v>1262</v>
      </c>
      <c r="D62" s="146" t="s">
        <v>1263</v>
      </c>
      <c r="E62" s="122" t="s">
        <v>1267</v>
      </c>
    </row>
    <row r="63">
      <c r="A63" s="123"/>
      <c r="B63" s="142" t="s">
        <v>1192</v>
      </c>
      <c r="C63" s="123"/>
      <c r="D63" s="123"/>
      <c r="E63" s="126"/>
    </row>
    <row r="64">
      <c r="A64" s="126"/>
      <c r="B64" s="127">
        <f>B62+6</f>
        <v>43688</v>
      </c>
      <c r="C64" s="128" t="s">
        <v>1268</v>
      </c>
      <c r="D64" s="111"/>
      <c r="E64" s="144" t="s">
        <v>1232</v>
      </c>
    </row>
    <row r="65">
      <c r="A65" s="122" t="s">
        <v>1191</v>
      </c>
      <c r="B65" s="143">
        <f>B64+1</f>
        <v>43689</v>
      </c>
      <c r="C65" s="122" t="s">
        <v>1262</v>
      </c>
      <c r="D65" s="122" t="s">
        <v>1269</v>
      </c>
      <c r="E65" s="122" t="s">
        <v>1270</v>
      </c>
    </row>
    <row r="66">
      <c r="A66" s="123"/>
      <c r="B66" s="142" t="s">
        <v>1192</v>
      </c>
      <c r="C66" s="123"/>
      <c r="D66" s="123"/>
      <c r="E66" s="123"/>
    </row>
    <row r="67">
      <c r="A67" s="126"/>
      <c r="B67" s="118">
        <f>B65+6</f>
        <v>43695</v>
      </c>
      <c r="C67" s="126"/>
      <c r="D67" s="126"/>
      <c r="E67" s="126"/>
    </row>
    <row r="68">
      <c r="A68" s="122" t="s">
        <v>1197</v>
      </c>
      <c r="B68" s="143">
        <f>B67+1</f>
        <v>43696</v>
      </c>
      <c r="C68" s="122" t="s">
        <v>1262</v>
      </c>
      <c r="D68" s="122" t="s">
        <v>1269</v>
      </c>
      <c r="E68" s="122" t="s">
        <v>1271</v>
      </c>
    </row>
    <row r="69">
      <c r="A69" s="123"/>
      <c r="B69" s="142" t="s">
        <v>1192</v>
      </c>
      <c r="C69" s="123"/>
      <c r="D69" s="123"/>
      <c r="E69" s="123"/>
    </row>
    <row r="70">
      <c r="A70" s="126"/>
      <c r="B70" s="143">
        <f>B68+6</f>
        <v>43702</v>
      </c>
      <c r="C70" s="126"/>
      <c r="D70" s="126"/>
      <c r="E70" s="126"/>
    </row>
    <row r="71">
      <c r="A71" s="122" t="s">
        <v>1202</v>
      </c>
      <c r="B71" s="143">
        <f>B70+1</f>
        <v>43703</v>
      </c>
      <c r="C71" s="122" t="s">
        <v>1272</v>
      </c>
      <c r="D71" s="122" t="s">
        <v>1273</v>
      </c>
      <c r="E71" s="122" t="s">
        <v>1274</v>
      </c>
    </row>
    <row r="72">
      <c r="A72" s="123"/>
      <c r="B72" s="142" t="s">
        <v>1192</v>
      </c>
      <c r="C72" s="123"/>
      <c r="D72" s="123"/>
      <c r="E72" s="123"/>
    </row>
    <row r="73">
      <c r="A73" s="126"/>
      <c r="B73" s="143">
        <f>B71+6</f>
        <v>43709</v>
      </c>
      <c r="C73" s="126"/>
      <c r="D73" s="126"/>
      <c r="E73" s="126"/>
      <c r="F73" s="63"/>
    </row>
    <row r="74">
      <c r="A74" s="122" t="s">
        <v>1205</v>
      </c>
      <c r="B74" s="143">
        <f>B73+1</f>
        <v>43710</v>
      </c>
      <c r="C74" s="119" t="s">
        <v>1275</v>
      </c>
      <c r="D74" s="120"/>
      <c r="E74" s="121"/>
    </row>
    <row r="75">
      <c r="A75" s="123"/>
      <c r="B75" s="142" t="s">
        <v>1192</v>
      </c>
      <c r="C75" s="124"/>
      <c r="E75" s="125"/>
    </row>
    <row r="76">
      <c r="A76" s="126"/>
      <c r="B76" s="143">
        <f>B74+6</f>
        <v>43716</v>
      </c>
      <c r="C76" s="124"/>
      <c r="E76" s="125"/>
    </row>
    <row r="77">
      <c r="A77" s="122" t="s">
        <v>1208</v>
      </c>
      <c r="B77" s="143">
        <f>B76+1</f>
        <v>43717</v>
      </c>
      <c r="C77" s="124"/>
      <c r="E77" s="125"/>
    </row>
    <row r="78">
      <c r="A78" s="123"/>
      <c r="B78" s="142" t="s">
        <v>1192</v>
      </c>
      <c r="C78" s="124"/>
      <c r="E78" s="125"/>
    </row>
    <row r="79">
      <c r="A79" s="126"/>
      <c r="B79" s="143">
        <f>B77+6</f>
        <v>43723</v>
      </c>
      <c r="C79" s="124"/>
      <c r="E79" s="125"/>
    </row>
    <row r="80">
      <c r="A80" s="122" t="s">
        <v>1211</v>
      </c>
      <c r="B80" s="143">
        <f>B79+1</f>
        <v>43724</v>
      </c>
      <c r="C80" s="124"/>
      <c r="E80" s="125"/>
    </row>
    <row r="81">
      <c r="A81" s="123"/>
      <c r="B81" s="142" t="s">
        <v>1192</v>
      </c>
      <c r="C81" s="124"/>
      <c r="E81" s="125"/>
    </row>
    <row r="82">
      <c r="A82" s="126"/>
      <c r="B82" s="143">
        <f>B80+6</f>
        <v>43730</v>
      </c>
      <c r="C82" s="129"/>
      <c r="D82" s="130"/>
      <c r="E82" s="131"/>
    </row>
    <row r="83">
      <c r="A83" s="147" t="s">
        <v>1276</v>
      </c>
      <c r="B83" s="148">
        <f>C2+184</f>
        <v>43735</v>
      </c>
      <c r="C83" s="149"/>
      <c r="D83" s="110"/>
      <c r="E83" s="111"/>
    </row>
    <row r="84">
      <c r="D84" s="150"/>
    </row>
    <row r="85">
      <c r="D85" s="150"/>
    </row>
    <row r="86">
      <c r="D86" s="150"/>
    </row>
    <row r="87">
      <c r="D87" s="150"/>
    </row>
    <row r="88">
      <c r="D88" s="150"/>
    </row>
    <row r="89">
      <c r="D89" s="150"/>
    </row>
    <row r="90">
      <c r="D90" s="150"/>
    </row>
    <row r="91">
      <c r="D91" s="150"/>
    </row>
    <row r="92">
      <c r="D92" s="150"/>
    </row>
    <row r="93">
      <c r="D93" s="150"/>
    </row>
    <row r="94">
      <c r="D94" s="150"/>
    </row>
    <row r="95">
      <c r="D95" s="150"/>
    </row>
    <row r="96">
      <c r="D96" s="150"/>
    </row>
    <row r="97">
      <c r="D97" s="150"/>
    </row>
    <row r="98">
      <c r="D98" s="150"/>
    </row>
    <row r="99">
      <c r="D99" s="150"/>
    </row>
    <row r="100">
      <c r="D100" s="150"/>
    </row>
    <row r="101">
      <c r="D101" s="150"/>
    </row>
    <row r="102">
      <c r="D102" s="150"/>
    </row>
    <row r="103">
      <c r="D103" s="150"/>
    </row>
    <row r="104">
      <c r="D104" s="150"/>
    </row>
    <row r="105">
      <c r="D105" s="150"/>
    </row>
    <row r="106">
      <c r="D106" s="150"/>
    </row>
    <row r="107">
      <c r="D107" s="150"/>
    </row>
    <row r="108">
      <c r="D108" s="150"/>
    </row>
    <row r="109">
      <c r="D109" s="150"/>
    </row>
    <row r="110">
      <c r="D110" s="150"/>
    </row>
    <row r="111">
      <c r="D111" s="150"/>
    </row>
    <row r="112">
      <c r="D112" s="150"/>
    </row>
    <row r="113">
      <c r="D113" s="150"/>
    </row>
    <row r="114">
      <c r="D114" s="150"/>
    </row>
    <row r="115">
      <c r="D115" s="150"/>
    </row>
    <row r="116">
      <c r="D116" s="150"/>
    </row>
    <row r="117">
      <c r="D117" s="150"/>
    </row>
    <row r="118">
      <c r="D118" s="150"/>
    </row>
    <row r="119">
      <c r="D119" s="150"/>
    </row>
    <row r="120">
      <c r="D120" s="150"/>
    </row>
    <row r="121">
      <c r="D121" s="150"/>
    </row>
    <row r="122">
      <c r="D122" s="150"/>
    </row>
    <row r="123">
      <c r="D123" s="150"/>
    </row>
    <row r="124">
      <c r="D124" s="150"/>
    </row>
    <row r="125">
      <c r="D125" s="150"/>
    </row>
    <row r="126">
      <c r="D126" s="150"/>
    </row>
    <row r="127">
      <c r="D127" s="150"/>
    </row>
    <row r="128">
      <c r="D128" s="150"/>
    </row>
    <row r="129">
      <c r="D129" s="150"/>
    </row>
    <row r="130">
      <c r="D130" s="150"/>
    </row>
    <row r="131">
      <c r="D131" s="150"/>
    </row>
    <row r="132">
      <c r="D132" s="150"/>
    </row>
    <row r="133">
      <c r="D133" s="150"/>
    </row>
    <row r="134">
      <c r="D134" s="150"/>
    </row>
    <row r="135">
      <c r="D135" s="150"/>
    </row>
    <row r="136">
      <c r="D136" s="150"/>
    </row>
    <row r="137">
      <c r="D137" s="150"/>
    </row>
    <row r="138">
      <c r="D138" s="150"/>
    </row>
    <row r="139">
      <c r="D139" s="150"/>
    </row>
    <row r="140">
      <c r="D140" s="150"/>
    </row>
    <row r="141">
      <c r="D141" s="150"/>
    </row>
    <row r="142">
      <c r="D142" s="150"/>
    </row>
    <row r="143">
      <c r="D143" s="150"/>
    </row>
    <row r="144">
      <c r="D144" s="150"/>
    </row>
    <row r="145">
      <c r="D145" s="150"/>
    </row>
    <row r="146">
      <c r="D146" s="150"/>
    </row>
    <row r="147">
      <c r="D147" s="150"/>
    </row>
    <row r="148">
      <c r="D148" s="150"/>
    </row>
    <row r="149">
      <c r="D149" s="150"/>
    </row>
    <row r="150">
      <c r="D150" s="150"/>
    </row>
    <row r="151">
      <c r="D151" s="150"/>
    </row>
    <row r="152">
      <c r="D152" s="150"/>
    </row>
    <row r="153">
      <c r="D153" s="150"/>
    </row>
    <row r="154">
      <c r="D154" s="150"/>
    </row>
    <row r="155">
      <c r="D155" s="150"/>
    </row>
    <row r="156">
      <c r="D156" s="150"/>
    </row>
    <row r="157">
      <c r="D157" s="150"/>
    </row>
    <row r="158">
      <c r="D158" s="150"/>
    </row>
    <row r="159">
      <c r="D159" s="150"/>
    </row>
    <row r="160">
      <c r="D160" s="150"/>
    </row>
    <row r="161">
      <c r="D161" s="150"/>
    </row>
    <row r="162">
      <c r="D162" s="150"/>
    </row>
    <row r="163">
      <c r="D163" s="150"/>
    </row>
    <row r="164">
      <c r="D164" s="150"/>
    </row>
    <row r="165">
      <c r="D165" s="150"/>
    </row>
    <row r="166">
      <c r="D166" s="150"/>
    </row>
    <row r="167">
      <c r="D167" s="150"/>
    </row>
    <row r="168">
      <c r="D168" s="150"/>
    </row>
    <row r="169">
      <c r="D169" s="150"/>
    </row>
    <row r="170">
      <c r="D170" s="150"/>
    </row>
    <row r="171">
      <c r="D171" s="150"/>
    </row>
    <row r="172">
      <c r="D172" s="150"/>
    </row>
    <row r="173">
      <c r="D173" s="150"/>
    </row>
    <row r="174">
      <c r="D174" s="150"/>
    </row>
    <row r="175">
      <c r="D175" s="150"/>
    </row>
    <row r="176">
      <c r="D176" s="150"/>
    </row>
    <row r="177">
      <c r="D177" s="150"/>
    </row>
    <row r="178">
      <c r="D178" s="150"/>
    </row>
    <row r="179">
      <c r="D179" s="150"/>
    </row>
    <row r="180">
      <c r="D180" s="150"/>
    </row>
    <row r="181">
      <c r="D181" s="150"/>
    </row>
    <row r="182">
      <c r="D182" s="150"/>
    </row>
    <row r="183">
      <c r="D183" s="150"/>
    </row>
    <row r="184">
      <c r="D184" s="150"/>
    </row>
    <row r="185">
      <c r="D185" s="150"/>
    </row>
    <row r="186">
      <c r="D186" s="150"/>
    </row>
    <row r="187">
      <c r="D187" s="150"/>
    </row>
    <row r="188">
      <c r="D188" s="150"/>
    </row>
    <row r="189">
      <c r="D189" s="150"/>
    </row>
    <row r="190">
      <c r="D190" s="150"/>
    </row>
    <row r="191">
      <c r="D191" s="150"/>
    </row>
    <row r="192">
      <c r="D192" s="150"/>
    </row>
    <row r="193">
      <c r="D193" s="150"/>
    </row>
    <row r="194">
      <c r="D194" s="150"/>
    </row>
    <row r="195">
      <c r="D195" s="150"/>
    </row>
    <row r="196">
      <c r="D196" s="150"/>
    </row>
    <row r="197">
      <c r="D197" s="150"/>
    </row>
    <row r="198">
      <c r="D198" s="150"/>
    </row>
    <row r="199">
      <c r="D199" s="150"/>
    </row>
    <row r="200">
      <c r="D200" s="150"/>
    </row>
    <row r="201">
      <c r="D201" s="150"/>
    </row>
    <row r="202">
      <c r="D202" s="150"/>
    </row>
    <row r="203">
      <c r="D203" s="150"/>
    </row>
    <row r="204">
      <c r="D204" s="150"/>
    </row>
    <row r="205">
      <c r="D205" s="150"/>
    </row>
    <row r="206">
      <c r="D206" s="150"/>
    </row>
    <row r="207">
      <c r="D207" s="150"/>
    </row>
    <row r="208">
      <c r="D208" s="150"/>
    </row>
    <row r="209">
      <c r="D209" s="150"/>
    </row>
    <row r="210">
      <c r="D210" s="150"/>
    </row>
    <row r="211">
      <c r="D211" s="150"/>
    </row>
    <row r="212">
      <c r="D212" s="150"/>
    </row>
    <row r="213">
      <c r="D213" s="150"/>
    </row>
    <row r="214">
      <c r="D214" s="150"/>
    </row>
    <row r="215">
      <c r="D215" s="150"/>
    </row>
    <row r="216">
      <c r="D216" s="150"/>
    </row>
    <row r="217">
      <c r="D217" s="150"/>
    </row>
    <row r="218">
      <c r="D218" s="150"/>
    </row>
    <row r="219">
      <c r="D219" s="150"/>
    </row>
    <row r="220">
      <c r="D220" s="150"/>
    </row>
    <row r="221">
      <c r="D221" s="150"/>
    </row>
    <row r="222">
      <c r="D222" s="150"/>
    </row>
    <row r="223">
      <c r="D223" s="150"/>
    </row>
    <row r="224">
      <c r="D224" s="150"/>
    </row>
    <row r="225">
      <c r="D225" s="150"/>
    </row>
    <row r="226">
      <c r="D226" s="150"/>
    </row>
    <row r="227">
      <c r="D227" s="150"/>
    </row>
    <row r="228">
      <c r="D228" s="150"/>
    </row>
    <row r="229">
      <c r="D229" s="150"/>
    </row>
    <row r="230">
      <c r="D230" s="150"/>
    </row>
    <row r="231">
      <c r="D231" s="150"/>
    </row>
    <row r="232">
      <c r="D232" s="150"/>
    </row>
    <row r="233">
      <c r="D233" s="150"/>
    </row>
    <row r="234">
      <c r="D234" s="150"/>
    </row>
    <row r="235">
      <c r="D235" s="150"/>
    </row>
    <row r="236">
      <c r="D236" s="150"/>
    </row>
    <row r="237">
      <c r="D237" s="150"/>
    </row>
    <row r="238">
      <c r="D238" s="150"/>
    </row>
    <row r="239">
      <c r="D239" s="150"/>
    </row>
    <row r="240">
      <c r="D240" s="150"/>
    </row>
    <row r="241">
      <c r="D241" s="150"/>
    </row>
    <row r="242">
      <c r="D242" s="150"/>
    </row>
    <row r="243">
      <c r="D243" s="150"/>
    </row>
    <row r="244">
      <c r="D244" s="150"/>
    </row>
    <row r="245">
      <c r="D245" s="150"/>
    </row>
    <row r="246">
      <c r="D246" s="150"/>
    </row>
    <row r="247">
      <c r="D247" s="150"/>
    </row>
    <row r="248">
      <c r="D248" s="150"/>
    </row>
    <row r="249">
      <c r="D249" s="150"/>
    </row>
    <row r="250">
      <c r="D250" s="150"/>
    </row>
    <row r="251">
      <c r="D251" s="150"/>
    </row>
    <row r="252">
      <c r="D252" s="150"/>
    </row>
    <row r="253">
      <c r="D253" s="150"/>
    </row>
    <row r="254">
      <c r="D254" s="150"/>
    </row>
    <row r="255">
      <c r="D255" s="150"/>
    </row>
    <row r="256">
      <c r="D256" s="150"/>
    </row>
    <row r="257">
      <c r="D257" s="150"/>
    </row>
    <row r="258">
      <c r="D258" s="150"/>
    </row>
    <row r="259">
      <c r="D259" s="150"/>
    </row>
    <row r="260">
      <c r="D260" s="150"/>
    </row>
    <row r="261">
      <c r="D261" s="150"/>
    </row>
    <row r="262">
      <c r="D262" s="150"/>
    </row>
    <row r="263">
      <c r="D263" s="150"/>
    </row>
    <row r="264">
      <c r="D264" s="150"/>
    </row>
    <row r="265">
      <c r="D265" s="150"/>
    </row>
    <row r="266">
      <c r="D266" s="150"/>
    </row>
    <row r="267">
      <c r="D267" s="150"/>
    </row>
    <row r="268">
      <c r="D268" s="150"/>
    </row>
    <row r="269">
      <c r="D269" s="150"/>
    </row>
    <row r="270">
      <c r="D270" s="150"/>
    </row>
    <row r="271">
      <c r="D271" s="150"/>
    </row>
    <row r="272">
      <c r="D272" s="150"/>
    </row>
    <row r="273">
      <c r="D273" s="150"/>
    </row>
    <row r="274">
      <c r="D274" s="150"/>
    </row>
    <row r="275">
      <c r="D275" s="150"/>
    </row>
    <row r="276">
      <c r="D276" s="150"/>
    </row>
    <row r="277">
      <c r="D277" s="150"/>
    </row>
    <row r="278">
      <c r="D278" s="150"/>
    </row>
    <row r="279">
      <c r="D279" s="150"/>
    </row>
    <row r="280">
      <c r="D280" s="150"/>
    </row>
    <row r="281">
      <c r="D281" s="150"/>
    </row>
    <row r="282">
      <c r="D282" s="150"/>
    </row>
    <row r="283">
      <c r="D283" s="150"/>
    </row>
    <row r="284">
      <c r="D284" s="150"/>
    </row>
    <row r="285">
      <c r="D285" s="150"/>
    </row>
    <row r="286">
      <c r="D286" s="150"/>
    </row>
    <row r="287">
      <c r="D287" s="150"/>
    </row>
    <row r="288">
      <c r="D288" s="150"/>
    </row>
    <row r="289">
      <c r="D289" s="150"/>
    </row>
    <row r="290">
      <c r="D290" s="150"/>
    </row>
    <row r="291">
      <c r="D291" s="150"/>
    </row>
    <row r="292">
      <c r="D292" s="150"/>
    </row>
    <row r="293">
      <c r="D293" s="150"/>
    </row>
    <row r="294">
      <c r="D294" s="150"/>
    </row>
    <row r="295">
      <c r="D295" s="150"/>
    </row>
    <row r="296">
      <c r="D296" s="150"/>
    </row>
    <row r="297">
      <c r="D297" s="150"/>
    </row>
    <row r="298">
      <c r="D298" s="150"/>
    </row>
    <row r="299">
      <c r="D299" s="150"/>
    </row>
    <row r="300">
      <c r="D300" s="150"/>
    </row>
    <row r="301">
      <c r="D301" s="150"/>
    </row>
    <row r="302">
      <c r="D302" s="150"/>
    </row>
    <row r="303">
      <c r="D303" s="150"/>
    </row>
    <row r="304">
      <c r="D304" s="150"/>
    </row>
    <row r="305">
      <c r="D305" s="150"/>
    </row>
    <row r="306">
      <c r="D306" s="150"/>
    </row>
    <row r="307">
      <c r="D307" s="150"/>
    </row>
    <row r="308">
      <c r="D308" s="150"/>
    </row>
    <row r="309">
      <c r="D309" s="150"/>
    </row>
    <row r="310">
      <c r="D310" s="150"/>
    </row>
    <row r="311">
      <c r="D311" s="150"/>
    </row>
    <row r="312">
      <c r="D312" s="150"/>
    </row>
    <row r="313">
      <c r="D313" s="150"/>
    </row>
    <row r="314">
      <c r="D314" s="150"/>
    </row>
    <row r="315">
      <c r="D315" s="150"/>
    </row>
    <row r="316">
      <c r="D316" s="150"/>
    </row>
    <row r="317">
      <c r="D317" s="150"/>
    </row>
    <row r="318">
      <c r="D318" s="150"/>
    </row>
    <row r="319">
      <c r="D319" s="150"/>
    </row>
    <row r="320">
      <c r="D320" s="150"/>
    </row>
    <row r="321">
      <c r="D321" s="150"/>
    </row>
    <row r="322">
      <c r="D322" s="150"/>
    </row>
    <row r="323">
      <c r="D323" s="150"/>
    </row>
    <row r="324">
      <c r="D324" s="150"/>
    </row>
    <row r="325">
      <c r="D325" s="150"/>
    </row>
    <row r="326">
      <c r="D326" s="150"/>
    </row>
    <row r="327">
      <c r="D327" s="150"/>
    </row>
    <row r="328">
      <c r="D328" s="150"/>
    </row>
    <row r="329">
      <c r="D329" s="150"/>
    </row>
    <row r="330">
      <c r="D330" s="150"/>
    </row>
    <row r="331">
      <c r="D331" s="150"/>
    </row>
    <row r="332">
      <c r="D332" s="150"/>
    </row>
    <row r="333">
      <c r="D333" s="150"/>
    </row>
    <row r="334">
      <c r="D334" s="150"/>
    </row>
    <row r="335">
      <c r="D335" s="150"/>
    </row>
    <row r="336">
      <c r="D336" s="150"/>
    </row>
    <row r="337">
      <c r="D337" s="150"/>
    </row>
    <row r="338">
      <c r="D338" s="150"/>
    </row>
    <row r="339">
      <c r="D339" s="150"/>
    </row>
    <row r="340">
      <c r="D340" s="150"/>
    </row>
    <row r="341">
      <c r="D341" s="150"/>
    </row>
    <row r="342">
      <c r="D342" s="150"/>
    </row>
    <row r="343">
      <c r="D343" s="150"/>
    </row>
    <row r="344">
      <c r="D344" s="150"/>
    </row>
    <row r="345">
      <c r="D345" s="150"/>
    </row>
    <row r="346">
      <c r="D346" s="150"/>
    </row>
    <row r="347">
      <c r="D347" s="150"/>
    </row>
    <row r="348">
      <c r="D348" s="150"/>
    </row>
    <row r="349">
      <c r="D349" s="150"/>
    </row>
    <row r="350">
      <c r="D350" s="150"/>
    </row>
    <row r="351">
      <c r="D351" s="150"/>
    </row>
    <row r="352">
      <c r="D352" s="150"/>
    </row>
    <row r="353">
      <c r="D353" s="150"/>
    </row>
    <row r="354">
      <c r="D354" s="150"/>
    </row>
    <row r="355">
      <c r="D355" s="150"/>
    </row>
    <row r="356">
      <c r="D356" s="150"/>
    </row>
    <row r="357">
      <c r="D357" s="150"/>
    </row>
    <row r="358">
      <c r="D358" s="150"/>
    </row>
    <row r="359">
      <c r="D359" s="150"/>
    </row>
    <row r="360">
      <c r="D360" s="150"/>
    </row>
    <row r="361">
      <c r="D361" s="150"/>
    </row>
    <row r="362">
      <c r="D362" s="150"/>
    </row>
    <row r="363">
      <c r="D363" s="150"/>
    </row>
    <row r="364">
      <c r="D364" s="150"/>
    </row>
    <row r="365">
      <c r="D365" s="150"/>
    </row>
    <row r="366">
      <c r="D366" s="150"/>
    </row>
    <row r="367">
      <c r="D367" s="150"/>
    </row>
    <row r="368">
      <c r="D368" s="150"/>
    </row>
    <row r="369">
      <c r="D369" s="150"/>
    </row>
    <row r="370">
      <c r="D370" s="150"/>
    </row>
    <row r="371">
      <c r="D371" s="150"/>
    </row>
    <row r="372">
      <c r="D372" s="150"/>
    </row>
    <row r="373">
      <c r="D373" s="150"/>
    </row>
    <row r="374">
      <c r="D374" s="150"/>
    </row>
    <row r="375">
      <c r="D375" s="150"/>
    </row>
    <row r="376">
      <c r="D376" s="150"/>
    </row>
    <row r="377">
      <c r="D377" s="150"/>
    </row>
    <row r="378">
      <c r="D378" s="150"/>
    </row>
    <row r="379">
      <c r="D379" s="150"/>
    </row>
    <row r="380">
      <c r="D380" s="150"/>
    </row>
    <row r="381">
      <c r="D381" s="150"/>
    </row>
    <row r="382">
      <c r="D382" s="150"/>
    </row>
    <row r="383">
      <c r="D383" s="150"/>
    </row>
    <row r="384">
      <c r="D384" s="150"/>
    </row>
    <row r="385">
      <c r="D385" s="150"/>
    </row>
    <row r="386">
      <c r="D386" s="150"/>
    </row>
    <row r="387">
      <c r="D387" s="150"/>
    </row>
    <row r="388">
      <c r="D388" s="150"/>
    </row>
    <row r="389">
      <c r="D389" s="150"/>
    </row>
    <row r="390">
      <c r="D390" s="150"/>
    </row>
    <row r="391">
      <c r="D391" s="150"/>
    </row>
    <row r="392">
      <c r="D392" s="150"/>
    </row>
    <row r="393">
      <c r="D393" s="150"/>
    </row>
    <row r="394">
      <c r="D394" s="150"/>
    </row>
    <row r="395">
      <c r="D395" s="150"/>
    </row>
    <row r="396">
      <c r="D396" s="150"/>
    </row>
    <row r="397">
      <c r="D397" s="150"/>
    </row>
    <row r="398">
      <c r="D398" s="150"/>
    </row>
    <row r="399">
      <c r="D399" s="150"/>
    </row>
    <row r="400">
      <c r="D400" s="150"/>
    </row>
    <row r="401">
      <c r="D401" s="150"/>
    </row>
    <row r="402">
      <c r="D402" s="150"/>
    </row>
    <row r="403">
      <c r="D403" s="150"/>
    </row>
    <row r="404">
      <c r="D404" s="150"/>
    </row>
    <row r="405">
      <c r="D405" s="150"/>
    </row>
    <row r="406">
      <c r="D406" s="150"/>
    </row>
    <row r="407">
      <c r="D407" s="150"/>
    </row>
    <row r="408">
      <c r="D408" s="150"/>
    </row>
    <row r="409">
      <c r="D409" s="150"/>
    </row>
    <row r="410">
      <c r="D410" s="150"/>
    </row>
    <row r="411">
      <c r="D411" s="150"/>
    </row>
    <row r="412">
      <c r="D412" s="150"/>
    </row>
    <row r="413">
      <c r="D413" s="150"/>
    </row>
    <row r="414">
      <c r="D414" s="150"/>
    </row>
    <row r="415">
      <c r="D415" s="150"/>
    </row>
    <row r="416">
      <c r="D416" s="150"/>
    </row>
    <row r="417">
      <c r="D417" s="150"/>
    </row>
    <row r="418">
      <c r="D418" s="150"/>
    </row>
    <row r="419">
      <c r="D419" s="150"/>
    </row>
    <row r="420">
      <c r="D420" s="150"/>
    </row>
    <row r="421">
      <c r="D421" s="150"/>
    </row>
    <row r="422">
      <c r="D422" s="150"/>
    </row>
    <row r="423">
      <c r="D423" s="150"/>
    </row>
    <row r="424">
      <c r="D424" s="150"/>
    </row>
    <row r="425">
      <c r="D425" s="150"/>
    </row>
    <row r="426">
      <c r="D426" s="150"/>
    </row>
    <row r="427">
      <c r="D427" s="150"/>
    </row>
    <row r="428">
      <c r="D428" s="150"/>
    </row>
    <row r="429">
      <c r="D429" s="150"/>
    </row>
    <row r="430">
      <c r="D430" s="150"/>
    </row>
    <row r="431">
      <c r="D431" s="150"/>
    </row>
    <row r="432">
      <c r="D432" s="150"/>
    </row>
    <row r="433">
      <c r="D433" s="150"/>
    </row>
    <row r="434">
      <c r="D434" s="150"/>
    </row>
    <row r="435">
      <c r="D435" s="150"/>
    </row>
    <row r="436">
      <c r="D436" s="150"/>
    </row>
    <row r="437">
      <c r="D437" s="150"/>
    </row>
    <row r="438">
      <c r="D438" s="150"/>
    </row>
    <row r="439">
      <c r="D439" s="150"/>
    </row>
    <row r="440">
      <c r="D440" s="150"/>
    </row>
    <row r="441">
      <c r="D441" s="150"/>
    </row>
    <row r="442">
      <c r="D442" s="150"/>
    </row>
    <row r="443">
      <c r="D443" s="150"/>
    </row>
    <row r="444">
      <c r="D444" s="150"/>
    </row>
    <row r="445">
      <c r="D445" s="150"/>
    </row>
    <row r="446">
      <c r="D446" s="150"/>
    </row>
    <row r="447">
      <c r="D447" s="150"/>
    </row>
    <row r="448">
      <c r="D448" s="150"/>
    </row>
    <row r="449">
      <c r="D449" s="150"/>
    </row>
    <row r="450">
      <c r="D450" s="150"/>
    </row>
    <row r="451">
      <c r="D451" s="150"/>
    </row>
    <row r="452">
      <c r="D452" s="150"/>
    </row>
    <row r="453">
      <c r="D453" s="150"/>
    </row>
    <row r="454">
      <c r="D454" s="150"/>
    </row>
    <row r="455">
      <c r="D455" s="150"/>
    </row>
    <row r="456">
      <c r="D456" s="150"/>
    </row>
    <row r="457">
      <c r="D457" s="150"/>
    </row>
    <row r="458">
      <c r="D458" s="150"/>
    </row>
    <row r="459">
      <c r="D459" s="150"/>
    </row>
    <row r="460">
      <c r="D460" s="150"/>
    </row>
    <row r="461">
      <c r="D461" s="150"/>
    </row>
    <row r="462">
      <c r="D462" s="150"/>
    </row>
    <row r="463">
      <c r="D463" s="150"/>
    </row>
    <row r="464">
      <c r="D464" s="150"/>
    </row>
    <row r="465">
      <c r="D465" s="150"/>
    </row>
    <row r="466">
      <c r="D466" s="150"/>
    </row>
    <row r="467">
      <c r="D467" s="150"/>
    </row>
    <row r="468">
      <c r="D468" s="150"/>
    </row>
    <row r="469">
      <c r="D469" s="150"/>
    </row>
    <row r="470">
      <c r="D470" s="150"/>
    </row>
    <row r="471">
      <c r="D471" s="150"/>
    </row>
    <row r="472">
      <c r="D472" s="150"/>
    </row>
    <row r="473">
      <c r="D473" s="150"/>
    </row>
    <row r="474">
      <c r="D474" s="150"/>
    </row>
    <row r="475">
      <c r="D475" s="150"/>
    </row>
    <row r="476">
      <c r="D476" s="150"/>
    </row>
    <row r="477">
      <c r="D477" s="150"/>
    </row>
    <row r="478">
      <c r="D478" s="150"/>
    </row>
    <row r="479">
      <c r="D479" s="150"/>
    </row>
    <row r="480">
      <c r="D480" s="150"/>
    </row>
    <row r="481">
      <c r="D481" s="150"/>
    </row>
    <row r="482">
      <c r="D482" s="150"/>
    </row>
    <row r="483">
      <c r="D483" s="150"/>
    </row>
    <row r="484">
      <c r="D484" s="150"/>
    </row>
    <row r="485">
      <c r="D485" s="150"/>
    </row>
    <row r="486">
      <c r="D486" s="150"/>
    </row>
    <row r="487">
      <c r="D487" s="150"/>
    </row>
    <row r="488">
      <c r="D488" s="150"/>
    </row>
    <row r="489">
      <c r="D489" s="150"/>
    </row>
    <row r="490">
      <c r="D490" s="150"/>
    </row>
    <row r="491">
      <c r="D491" s="150"/>
    </row>
    <row r="492">
      <c r="D492" s="150"/>
    </row>
    <row r="493">
      <c r="D493" s="150"/>
    </row>
    <row r="494">
      <c r="D494" s="150"/>
    </row>
    <row r="495">
      <c r="D495" s="150"/>
    </row>
    <row r="496">
      <c r="D496" s="150"/>
    </row>
    <row r="497">
      <c r="D497" s="150"/>
    </row>
    <row r="498">
      <c r="D498" s="150"/>
    </row>
    <row r="499">
      <c r="D499" s="150"/>
    </row>
    <row r="500">
      <c r="D500" s="150"/>
    </row>
    <row r="501">
      <c r="D501" s="150"/>
    </row>
    <row r="502">
      <c r="D502" s="150"/>
    </row>
    <row r="503">
      <c r="D503" s="150"/>
    </row>
    <row r="504">
      <c r="D504" s="150"/>
    </row>
    <row r="505">
      <c r="D505" s="150"/>
    </row>
    <row r="506">
      <c r="D506" s="150"/>
    </row>
    <row r="507">
      <c r="D507" s="150"/>
    </row>
    <row r="508">
      <c r="D508" s="150"/>
    </row>
    <row r="509">
      <c r="D509" s="150"/>
    </row>
    <row r="510">
      <c r="D510" s="150"/>
    </row>
    <row r="511">
      <c r="D511" s="150"/>
    </row>
    <row r="512">
      <c r="D512" s="150"/>
    </row>
    <row r="513">
      <c r="D513" s="150"/>
    </row>
    <row r="514">
      <c r="D514" s="150"/>
    </row>
    <row r="515">
      <c r="D515" s="150"/>
    </row>
    <row r="516">
      <c r="D516" s="150"/>
    </row>
    <row r="517">
      <c r="D517" s="150"/>
    </row>
    <row r="518">
      <c r="D518" s="150"/>
    </row>
    <row r="519">
      <c r="D519" s="150"/>
    </row>
    <row r="520">
      <c r="D520" s="150"/>
    </row>
    <row r="521">
      <c r="D521" s="150"/>
    </row>
    <row r="522">
      <c r="D522" s="150"/>
    </row>
    <row r="523">
      <c r="D523" s="150"/>
    </row>
    <row r="524">
      <c r="D524" s="150"/>
    </row>
    <row r="525">
      <c r="D525" s="150"/>
    </row>
    <row r="526">
      <c r="D526" s="150"/>
    </row>
    <row r="527">
      <c r="D527" s="150"/>
    </row>
    <row r="528">
      <c r="D528" s="150"/>
    </row>
    <row r="529">
      <c r="D529" s="150"/>
    </row>
    <row r="530">
      <c r="D530" s="150"/>
    </row>
    <row r="531">
      <c r="D531" s="150"/>
    </row>
    <row r="532">
      <c r="D532" s="150"/>
    </row>
    <row r="533">
      <c r="D533" s="150"/>
    </row>
    <row r="534">
      <c r="D534" s="150"/>
    </row>
    <row r="535">
      <c r="D535" s="150"/>
    </row>
    <row r="536">
      <c r="D536" s="150"/>
    </row>
    <row r="537">
      <c r="D537" s="150"/>
    </row>
    <row r="538">
      <c r="D538" s="150"/>
    </row>
    <row r="539">
      <c r="D539" s="150"/>
    </row>
    <row r="540">
      <c r="D540" s="150"/>
    </row>
    <row r="541">
      <c r="D541" s="150"/>
    </row>
    <row r="542">
      <c r="D542" s="150"/>
    </row>
    <row r="543">
      <c r="D543" s="150"/>
    </row>
    <row r="544">
      <c r="D544" s="150"/>
    </row>
    <row r="545">
      <c r="D545" s="150"/>
    </row>
    <row r="546">
      <c r="D546" s="150"/>
    </row>
    <row r="547">
      <c r="D547" s="150"/>
    </row>
    <row r="548">
      <c r="D548" s="150"/>
    </row>
    <row r="549">
      <c r="D549" s="150"/>
    </row>
    <row r="550">
      <c r="D550" s="150"/>
    </row>
    <row r="551">
      <c r="D551" s="150"/>
    </row>
    <row r="552">
      <c r="D552" s="150"/>
    </row>
    <row r="553">
      <c r="D553" s="150"/>
    </row>
    <row r="554">
      <c r="D554" s="150"/>
    </row>
    <row r="555">
      <c r="D555" s="150"/>
    </row>
    <row r="556">
      <c r="D556" s="150"/>
    </row>
    <row r="557">
      <c r="D557" s="150"/>
    </row>
    <row r="558">
      <c r="D558" s="150"/>
    </row>
    <row r="559">
      <c r="D559" s="150"/>
    </row>
    <row r="560">
      <c r="D560" s="150"/>
    </row>
    <row r="561">
      <c r="D561" s="150"/>
    </row>
    <row r="562">
      <c r="D562" s="150"/>
    </row>
    <row r="563">
      <c r="D563" s="150"/>
    </row>
    <row r="564">
      <c r="D564" s="150"/>
    </row>
    <row r="565">
      <c r="D565" s="150"/>
    </row>
    <row r="566">
      <c r="D566" s="150"/>
    </row>
    <row r="567">
      <c r="D567" s="150"/>
    </row>
    <row r="568">
      <c r="D568" s="150"/>
    </row>
    <row r="569">
      <c r="D569" s="150"/>
    </row>
    <row r="570">
      <c r="D570" s="150"/>
    </row>
    <row r="571">
      <c r="D571" s="150"/>
    </row>
    <row r="572">
      <c r="D572" s="150"/>
    </row>
    <row r="573">
      <c r="D573" s="150"/>
    </row>
    <row r="574">
      <c r="D574" s="150"/>
    </row>
    <row r="575">
      <c r="D575" s="150"/>
    </row>
    <row r="576">
      <c r="D576" s="150"/>
    </row>
    <row r="577">
      <c r="D577" s="150"/>
    </row>
    <row r="578">
      <c r="D578" s="150"/>
    </row>
    <row r="579">
      <c r="D579" s="150"/>
    </row>
    <row r="580">
      <c r="D580" s="150"/>
    </row>
    <row r="581">
      <c r="D581" s="150"/>
    </row>
    <row r="582">
      <c r="D582" s="150"/>
    </row>
    <row r="583">
      <c r="D583" s="150"/>
    </row>
    <row r="584">
      <c r="D584" s="150"/>
    </row>
    <row r="585">
      <c r="D585" s="150"/>
    </row>
    <row r="586">
      <c r="D586" s="150"/>
    </row>
    <row r="587">
      <c r="D587" s="150"/>
    </row>
    <row r="588">
      <c r="D588" s="150"/>
    </row>
    <row r="589">
      <c r="D589" s="150"/>
    </row>
    <row r="590">
      <c r="D590" s="150"/>
    </row>
    <row r="591">
      <c r="D591" s="150"/>
    </row>
    <row r="592">
      <c r="D592" s="150"/>
    </row>
    <row r="593">
      <c r="D593" s="150"/>
    </row>
    <row r="594">
      <c r="D594" s="150"/>
    </row>
    <row r="595">
      <c r="D595" s="150"/>
    </row>
    <row r="596">
      <c r="D596" s="150"/>
    </row>
    <row r="597">
      <c r="D597" s="150"/>
    </row>
    <row r="598">
      <c r="D598" s="150"/>
    </row>
    <row r="599">
      <c r="D599" s="150"/>
    </row>
    <row r="600">
      <c r="D600" s="150"/>
    </row>
    <row r="601">
      <c r="D601" s="150"/>
    </row>
    <row r="602">
      <c r="D602" s="150"/>
    </row>
    <row r="603">
      <c r="D603" s="150"/>
    </row>
    <row r="604">
      <c r="D604" s="150"/>
    </row>
    <row r="605">
      <c r="D605" s="150"/>
    </row>
    <row r="606">
      <c r="D606" s="150"/>
    </row>
    <row r="607">
      <c r="D607" s="150"/>
    </row>
    <row r="608">
      <c r="D608" s="150"/>
    </row>
    <row r="609">
      <c r="D609" s="150"/>
    </row>
    <row r="610">
      <c r="D610" s="150"/>
    </row>
    <row r="611">
      <c r="D611" s="150"/>
    </row>
    <row r="612">
      <c r="D612" s="150"/>
    </row>
    <row r="613">
      <c r="D613" s="150"/>
    </row>
    <row r="614">
      <c r="D614" s="150"/>
    </row>
    <row r="615">
      <c r="D615" s="150"/>
    </row>
    <row r="616">
      <c r="D616" s="150"/>
    </row>
    <row r="617">
      <c r="D617" s="150"/>
    </row>
    <row r="618">
      <c r="D618" s="150"/>
    </row>
    <row r="619">
      <c r="D619" s="150"/>
    </row>
    <row r="620">
      <c r="D620" s="150"/>
    </row>
    <row r="621">
      <c r="D621" s="150"/>
    </row>
    <row r="622">
      <c r="D622" s="150"/>
    </row>
    <row r="623">
      <c r="D623" s="150"/>
    </row>
    <row r="624">
      <c r="D624" s="150"/>
    </row>
    <row r="625">
      <c r="D625" s="150"/>
    </row>
    <row r="626">
      <c r="D626" s="150"/>
    </row>
    <row r="627">
      <c r="D627" s="150"/>
    </row>
    <row r="628">
      <c r="D628" s="150"/>
    </row>
    <row r="629">
      <c r="D629" s="150"/>
    </row>
    <row r="630">
      <c r="D630" s="150"/>
    </row>
    <row r="631">
      <c r="D631" s="150"/>
    </row>
    <row r="632">
      <c r="D632" s="150"/>
    </row>
    <row r="633">
      <c r="D633" s="150"/>
    </row>
    <row r="634">
      <c r="D634" s="150"/>
    </row>
    <row r="635">
      <c r="D635" s="150"/>
    </row>
    <row r="636">
      <c r="D636" s="150"/>
    </row>
    <row r="637">
      <c r="D637" s="150"/>
    </row>
    <row r="638">
      <c r="D638" s="150"/>
    </row>
    <row r="639">
      <c r="D639" s="150"/>
    </row>
    <row r="640">
      <c r="D640" s="150"/>
    </row>
    <row r="641">
      <c r="D641" s="150"/>
    </row>
    <row r="642">
      <c r="D642" s="150"/>
    </row>
    <row r="643">
      <c r="D643" s="150"/>
    </row>
    <row r="644">
      <c r="D644" s="150"/>
    </row>
    <row r="645">
      <c r="D645" s="150"/>
    </row>
    <row r="646">
      <c r="D646" s="150"/>
    </row>
    <row r="647">
      <c r="D647" s="150"/>
    </row>
    <row r="648">
      <c r="D648" s="150"/>
    </row>
    <row r="649">
      <c r="D649" s="150"/>
    </row>
    <row r="650">
      <c r="D650" s="150"/>
    </row>
    <row r="651">
      <c r="D651" s="150"/>
    </row>
    <row r="652">
      <c r="D652" s="150"/>
    </row>
    <row r="653">
      <c r="D653" s="150"/>
    </row>
    <row r="654">
      <c r="D654" s="150"/>
    </row>
    <row r="655">
      <c r="D655" s="150"/>
    </row>
    <row r="656">
      <c r="D656" s="150"/>
    </row>
    <row r="657">
      <c r="D657" s="150"/>
    </row>
    <row r="658">
      <c r="D658" s="150"/>
    </row>
    <row r="659">
      <c r="D659" s="150"/>
    </row>
    <row r="660">
      <c r="D660" s="150"/>
    </row>
    <row r="661">
      <c r="D661" s="150"/>
    </row>
    <row r="662">
      <c r="D662" s="150"/>
    </row>
    <row r="663">
      <c r="D663" s="150"/>
    </row>
    <row r="664">
      <c r="D664" s="150"/>
    </row>
    <row r="665">
      <c r="D665" s="150"/>
    </row>
    <row r="666">
      <c r="D666" s="150"/>
    </row>
    <row r="667">
      <c r="D667" s="150"/>
    </row>
    <row r="668">
      <c r="D668" s="150"/>
    </row>
    <row r="669">
      <c r="D669" s="150"/>
    </row>
    <row r="670">
      <c r="D670" s="150"/>
    </row>
    <row r="671">
      <c r="D671" s="150"/>
    </row>
    <row r="672">
      <c r="D672" s="150"/>
    </row>
    <row r="673">
      <c r="D673" s="150"/>
    </row>
    <row r="674">
      <c r="D674" s="150"/>
    </row>
    <row r="675">
      <c r="D675" s="150"/>
    </row>
    <row r="676">
      <c r="D676" s="150"/>
    </row>
    <row r="677">
      <c r="D677" s="150"/>
    </row>
    <row r="678">
      <c r="D678" s="150"/>
    </row>
    <row r="679">
      <c r="D679" s="150"/>
    </row>
    <row r="680">
      <c r="D680" s="150"/>
    </row>
    <row r="681">
      <c r="D681" s="150"/>
    </row>
    <row r="682">
      <c r="D682" s="150"/>
    </row>
    <row r="683">
      <c r="D683" s="150"/>
    </row>
    <row r="684">
      <c r="D684" s="150"/>
    </row>
    <row r="685">
      <c r="D685" s="150"/>
    </row>
    <row r="686">
      <c r="D686" s="150"/>
    </row>
    <row r="687">
      <c r="D687" s="150"/>
    </row>
    <row r="688">
      <c r="D688" s="150"/>
    </row>
    <row r="689">
      <c r="D689" s="150"/>
    </row>
    <row r="690">
      <c r="D690" s="150"/>
    </row>
    <row r="691">
      <c r="D691" s="150"/>
    </row>
    <row r="692">
      <c r="D692" s="150"/>
    </row>
    <row r="693">
      <c r="D693" s="150"/>
    </row>
    <row r="694">
      <c r="D694" s="150"/>
    </row>
    <row r="695">
      <c r="D695" s="150"/>
    </row>
    <row r="696">
      <c r="D696" s="150"/>
    </row>
    <row r="697">
      <c r="D697" s="150"/>
    </row>
    <row r="698">
      <c r="D698" s="150"/>
    </row>
    <row r="699">
      <c r="D699" s="150"/>
    </row>
    <row r="700">
      <c r="D700" s="150"/>
    </row>
    <row r="701">
      <c r="D701" s="150"/>
    </row>
    <row r="702">
      <c r="D702" s="150"/>
    </row>
    <row r="703">
      <c r="D703" s="150"/>
    </row>
    <row r="704">
      <c r="D704" s="150"/>
    </row>
    <row r="705">
      <c r="D705" s="150"/>
    </row>
    <row r="706">
      <c r="D706" s="150"/>
    </row>
    <row r="707">
      <c r="D707" s="150"/>
    </row>
    <row r="708">
      <c r="D708" s="150"/>
    </row>
    <row r="709">
      <c r="D709" s="150"/>
    </row>
    <row r="710">
      <c r="D710" s="150"/>
    </row>
    <row r="711">
      <c r="D711" s="150"/>
    </row>
    <row r="712">
      <c r="D712" s="150"/>
    </row>
    <row r="713">
      <c r="D713" s="150"/>
    </row>
    <row r="714">
      <c r="D714" s="150"/>
    </row>
    <row r="715">
      <c r="D715" s="150"/>
    </row>
    <row r="716">
      <c r="D716" s="150"/>
    </row>
    <row r="717">
      <c r="D717" s="150"/>
    </row>
    <row r="718">
      <c r="D718" s="150"/>
    </row>
    <row r="719">
      <c r="D719" s="150"/>
    </row>
    <row r="720">
      <c r="D720" s="150"/>
    </row>
    <row r="721">
      <c r="D721" s="150"/>
    </row>
    <row r="722">
      <c r="D722" s="150"/>
    </row>
    <row r="723">
      <c r="D723" s="150"/>
    </row>
    <row r="724">
      <c r="D724" s="150"/>
    </row>
    <row r="725">
      <c r="D725" s="150"/>
    </row>
    <row r="726">
      <c r="D726" s="150"/>
    </row>
    <row r="727">
      <c r="D727" s="150"/>
    </row>
    <row r="728">
      <c r="D728" s="150"/>
    </row>
    <row r="729">
      <c r="D729" s="150"/>
    </row>
    <row r="730">
      <c r="D730" s="150"/>
    </row>
    <row r="731">
      <c r="D731" s="150"/>
    </row>
    <row r="732">
      <c r="D732" s="150"/>
    </row>
    <row r="733">
      <c r="D733" s="150"/>
    </row>
    <row r="734">
      <c r="D734" s="150"/>
    </row>
    <row r="735">
      <c r="D735" s="150"/>
    </row>
    <row r="736">
      <c r="D736" s="150"/>
    </row>
    <row r="737">
      <c r="D737" s="150"/>
    </row>
    <row r="738">
      <c r="D738" s="150"/>
    </row>
    <row r="739">
      <c r="D739" s="150"/>
    </row>
    <row r="740">
      <c r="D740" s="150"/>
    </row>
    <row r="741">
      <c r="D741" s="150"/>
    </row>
    <row r="742">
      <c r="D742" s="150"/>
    </row>
    <row r="743">
      <c r="D743" s="150"/>
    </row>
    <row r="744">
      <c r="D744" s="150"/>
    </row>
    <row r="745">
      <c r="D745" s="150"/>
    </row>
    <row r="746">
      <c r="D746" s="150"/>
    </row>
    <row r="747">
      <c r="D747" s="150"/>
    </row>
    <row r="748">
      <c r="D748" s="150"/>
    </row>
    <row r="749">
      <c r="D749" s="150"/>
    </row>
    <row r="750">
      <c r="D750" s="150"/>
    </row>
    <row r="751">
      <c r="D751" s="150"/>
    </row>
    <row r="752">
      <c r="D752" s="150"/>
    </row>
    <row r="753">
      <c r="D753" s="150"/>
    </row>
    <row r="754">
      <c r="D754" s="150"/>
    </row>
    <row r="755">
      <c r="D755" s="150"/>
    </row>
    <row r="756">
      <c r="D756" s="150"/>
    </row>
    <row r="757">
      <c r="D757" s="150"/>
    </row>
    <row r="758">
      <c r="D758" s="150"/>
    </row>
    <row r="759">
      <c r="D759" s="150"/>
    </row>
    <row r="760">
      <c r="D760" s="150"/>
    </row>
    <row r="761">
      <c r="D761" s="150"/>
    </row>
    <row r="762">
      <c r="D762" s="150"/>
    </row>
    <row r="763">
      <c r="D763" s="150"/>
    </row>
    <row r="764">
      <c r="D764" s="150"/>
    </row>
    <row r="765">
      <c r="D765" s="150"/>
    </row>
    <row r="766">
      <c r="D766" s="150"/>
    </row>
    <row r="767">
      <c r="D767" s="150"/>
    </row>
    <row r="768">
      <c r="D768" s="150"/>
    </row>
    <row r="769">
      <c r="D769" s="150"/>
    </row>
    <row r="770">
      <c r="D770" s="150"/>
    </row>
    <row r="771">
      <c r="D771" s="150"/>
    </row>
    <row r="772">
      <c r="D772" s="150"/>
    </row>
    <row r="773">
      <c r="D773" s="150"/>
    </row>
    <row r="774">
      <c r="D774" s="150"/>
    </row>
    <row r="775">
      <c r="D775" s="150"/>
    </row>
    <row r="776">
      <c r="D776" s="150"/>
    </row>
    <row r="777">
      <c r="D777" s="150"/>
    </row>
    <row r="778">
      <c r="D778" s="150"/>
    </row>
    <row r="779">
      <c r="D779" s="150"/>
    </row>
    <row r="780">
      <c r="D780" s="150"/>
    </row>
    <row r="781">
      <c r="D781" s="150"/>
    </row>
    <row r="782">
      <c r="D782" s="150"/>
    </row>
    <row r="783">
      <c r="D783" s="150"/>
    </row>
    <row r="784">
      <c r="D784" s="150"/>
    </row>
    <row r="785">
      <c r="D785" s="150"/>
    </row>
    <row r="786">
      <c r="D786" s="150"/>
    </row>
    <row r="787">
      <c r="D787" s="150"/>
    </row>
    <row r="788">
      <c r="D788" s="150"/>
    </row>
    <row r="789">
      <c r="D789" s="150"/>
    </row>
    <row r="790">
      <c r="D790" s="150"/>
    </row>
    <row r="791">
      <c r="D791" s="150"/>
    </row>
    <row r="792">
      <c r="D792" s="150"/>
    </row>
    <row r="793">
      <c r="D793" s="150"/>
    </row>
    <row r="794">
      <c r="D794" s="150"/>
    </row>
    <row r="795">
      <c r="D795" s="150"/>
    </row>
    <row r="796">
      <c r="D796" s="150"/>
    </row>
    <row r="797">
      <c r="D797" s="150"/>
    </row>
    <row r="798">
      <c r="D798" s="150"/>
    </row>
    <row r="799">
      <c r="D799" s="150"/>
    </row>
    <row r="800">
      <c r="D800" s="150"/>
    </row>
    <row r="801">
      <c r="D801" s="150"/>
    </row>
    <row r="802">
      <c r="D802" s="150"/>
    </row>
    <row r="803">
      <c r="D803" s="150"/>
    </row>
    <row r="804">
      <c r="D804" s="150"/>
    </row>
    <row r="805">
      <c r="D805" s="150"/>
    </row>
    <row r="806">
      <c r="D806" s="150"/>
    </row>
    <row r="807">
      <c r="D807" s="150"/>
    </row>
    <row r="808">
      <c r="D808" s="150"/>
    </row>
    <row r="809">
      <c r="D809" s="150"/>
    </row>
    <row r="810">
      <c r="D810" s="150"/>
    </row>
    <row r="811">
      <c r="D811" s="150"/>
    </row>
    <row r="812">
      <c r="D812" s="150"/>
    </row>
    <row r="813">
      <c r="D813" s="150"/>
    </row>
    <row r="814">
      <c r="D814" s="150"/>
    </row>
    <row r="815">
      <c r="D815" s="150"/>
    </row>
    <row r="816">
      <c r="D816" s="150"/>
    </row>
    <row r="817">
      <c r="D817" s="150"/>
    </row>
    <row r="818">
      <c r="D818" s="150"/>
    </row>
    <row r="819">
      <c r="D819" s="150"/>
    </row>
    <row r="820">
      <c r="D820" s="150"/>
    </row>
    <row r="821">
      <c r="D821" s="150"/>
    </row>
    <row r="822">
      <c r="D822" s="150"/>
    </row>
    <row r="823">
      <c r="D823" s="150"/>
    </row>
    <row r="824">
      <c r="D824" s="150"/>
    </row>
    <row r="825">
      <c r="D825" s="150"/>
    </row>
    <row r="826">
      <c r="D826" s="150"/>
    </row>
    <row r="827">
      <c r="D827" s="150"/>
    </row>
    <row r="828">
      <c r="D828" s="150"/>
    </row>
    <row r="829">
      <c r="D829" s="150"/>
    </row>
    <row r="830">
      <c r="D830" s="150"/>
    </row>
    <row r="831">
      <c r="D831" s="150"/>
    </row>
    <row r="832">
      <c r="D832" s="150"/>
    </row>
    <row r="833">
      <c r="D833" s="150"/>
    </row>
    <row r="834">
      <c r="D834" s="150"/>
    </row>
    <row r="835">
      <c r="D835" s="150"/>
    </row>
    <row r="836">
      <c r="D836" s="150"/>
    </row>
    <row r="837">
      <c r="D837" s="150"/>
    </row>
    <row r="838">
      <c r="D838" s="150"/>
    </row>
    <row r="839">
      <c r="D839" s="150"/>
    </row>
    <row r="840">
      <c r="D840" s="150"/>
    </row>
    <row r="841">
      <c r="D841" s="150"/>
    </row>
    <row r="842">
      <c r="D842" s="150"/>
    </row>
    <row r="843">
      <c r="D843" s="150"/>
    </row>
    <row r="844">
      <c r="D844" s="150"/>
    </row>
    <row r="845">
      <c r="D845" s="150"/>
    </row>
    <row r="846">
      <c r="D846" s="150"/>
    </row>
    <row r="847">
      <c r="D847" s="150"/>
    </row>
    <row r="848">
      <c r="D848" s="150"/>
    </row>
    <row r="849">
      <c r="D849" s="150"/>
    </row>
    <row r="850">
      <c r="D850" s="150"/>
    </row>
    <row r="851">
      <c r="D851" s="150"/>
    </row>
    <row r="852">
      <c r="D852" s="150"/>
    </row>
    <row r="853">
      <c r="D853" s="150"/>
    </row>
    <row r="854">
      <c r="D854" s="150"/>
    </row>
    <row r="855">
      <c r="D855" s="150"/>
    </row>
    <row r="856">
      <c r="D856" s="150"/>
    </row>
    <row r="857">
      <c r="D857" s="150"/>
    </row>
    <row r="858">
      <c r="D858" s="150"/>
    </row>
    <row r="859">
      <c r="D859" s="150"/>
    </row>
    <row r="860">
      <c r="D860" s="150"/>
    </row>
    <row r="861">
      <c r="D861" s="150"/>
    </row>
    <row r="862">
      <c r="D862" s="150"/>
    </row>
    <row r="863">
      <c r="D863" s="150"/>
    </row>
    <row r="864">
      <c r="D864" s="150"/>
    </row>
    <row r="865">
      <c r="D865" s="150"/>
    </row>
    <row r="866">
      <c r="D866" s="150"/>
    </row>
    <row r="867">
      <c r="D867" s="150"/>
    </row>
    <row r="868">
      <c r="D868" s="150"/>
    </row>
    <row r="869">
      <c r="D869" s="150"/>
    </row>
    <row r="870">
      <c r="D870" s="150"/>
    </row>
    <row r="871">
      <c r="D871" s="150"/>
    </row>
    <row r="872">
      <c r="D872" s="150"/>
    </row>
    <row r="873">
      <c r="D873" s="150"/>
    </row>
    <row r="874">
      <c r="D874" s="150"/>
    </row>
    <row r="875">
      <c r="D875" s="150"/>
    </row>
    <row r="876">
      <c r="D876" s="150"/>
    </row>
    <row r="877">
      <c r="D877" s="150"/>
    </row>
    <row r="878">
      <c r="D878" s="150"/>
    </row>
    <row r="879">
      <c r="D879" s="150"/>
    </row>
    <row r="880">
      <c r="D880" s="150"/>
    </row>
    <row r="881">
      <c r="D881" s="150"/>
    </row>
    <row r="882">
      <c r="D882" s="150"/>
    </row>
    <row r="883">
      <c r="D883" s="150"/>
    </row>
    <row r="884">
      <c r="D884" s="150"/>
    </row>
    <row r="885">
      <c r="D885" s="150"/>
    </row>
    <row r="886">
      <c r="D886" s="150"/>
    </row>
    <row r="887">
      <c r="D887" s="150"/>
    </row>
    <row r="888">
      <c r="D888" s="150"/>
    </row>
    <row r="889">
      <c r="D889" s="150"/>
    </row>
    <row r="890">
      <c r="D890" s="150"/>
    </row>
    <row r="891">
      <c r="D891" s="150"/>
    </row>
    <row r="892">
      <c r="D892" s="150"/>
    </row>
    <row r="893">
      <c r="D893" s="150"/>
    </row>
    <row r="894">
      <c r="D894" s="150"/>
    </row>
    <row r="895">
      <c r="D895" s="150"/>
    </row>
    <row r="896">
      <c r="D896" s="150"/>
    </row>
    <row r="897">
      <c r="D897" s="150"/>
    </row>
    <row r="898">
      <c r="D898" s="150"/>
    </row>
    <row r="899">
      <c r="D899" s="150"/>
    </row>
    <row r="900">
      <c r="D900" s="150"/>
    </row>
    <row r="901">
      <c r="D901" s="150"/>
    </row>
    <row r="902">
      <c r="D902" s="150"/>
    </row>
    <row r="903">
      <c r="D903" s="150"/>
    </row>
    <row r="904">
      <c r="D904" s="150"/>
    </row>
    <row r="905">
      <c r="D905" s="150"/>
    </row>
    <row r="906">
      <c r="D906" s="150"/>
    </row>
    <row r="907">
      <c r="D907" s="150"/>
    </row>
    <row r="908">
      <c r="D908" s="150"/>
    </row>
    <row r="909">
      <c r="D909" s="150"/>
    </row>
    <row r="910">
      <c r="D910" s="150"/>
    </row>
    <row r="911">
      <c r="D911" s="150"/>
    </row>
    <row r="912">
      <c r="D912" s="150"/>
    </row>
    <row r="913">
      <c r="D913" s="150"/>
    </row>
    <row r="914">
      <c r="D914" s="150"/>
    </row>
    <row r="915">
      <c r="D915" s="150"/>
    </row>
    <row r="916">
      <c r="D916" s="150"/>
    </row>
    <row r="917">
      <c r="D917" s="150"/>
    </row>
    <row r="918">
      <c r="D918" s="150"/>
    </row>
    <row r="919">
      <c r="D919" s="150"/>
    </row>
    <row r="920">
      <c r="D920" s="150"/>
    </row>
    <row r="921">
      <c r="D921" s="150"/>
    </row>
    <row r="922">
      <c r="D922" s="150"/>
    </row>
    <row r="923">
      <c r="D923" s="150"/>
    </row>
    <row r="924">
      <c r="D924" s="150"/>
    </row>
    <row r="925">
      <c r="D925" s="150"/>
    </row>
    <row r="926">
      <c r="D926" s="150"/>
    </row>
    <row r="927">
      <c r="D927" s="150"/>
    </row>
    <row r="928">
      <c r="D928" s="150"/>
    </row>
    <row r="929">
      <c r="D929" s="150"/>
    </row>
    <row r="930">
      <c r="D930" s="150"/>
    </row>
    <row r="931">
      <c r="D931" s="150"/>
    </row>
    <row r="932">
      <c r="D932" s="150"/>
    </row>
    <row r="933">
      <c r="D933" s="150"/>
    </row>
    <row r="934">
      <c r="D934" s="150"/>
    </row>
    <row r="935">
      <c r="D935" s="150"/>
    </row>
    <row r="936">
      <c r="D936" s="150"/>
    </row>
    <row r="937">
      <c r="D937" s="150"/>
    </row>
    <row r="938">
      <c r="D938" s="150"/>
    </row>
    <row r="939">
      <c r="D939" s="150"/>
    </row>
    <row r="940">
      <c r="D940" s="150"/>
    </row>
    <row r="941">
      <c r="D941" s="150"/>
    </row>
    <row r="942">
      <c r="D942" s="150"/>
    </row>
    <row r="943">
      <c r="D943" s="150"/>
    </row>
    <row r="944">
      <c r="D944" s="150"/>
    </row>
    <row r="945">
      <c r="D945" s="150"/>
    </row>
    <row r="946">
      <c r="D946" s="150"/>
    </row>
    <row r="947">
      <c r="D947" s="150"/>
    </row>
    <row r="948">
      <c r="D948" s="150"/>
    </row>
    <row r="949">
      <c r="D949" s="150"/>
    </row>
    <row r="950">
      <c r="D950" s="150"/>
    </row>
    <row r="951">
      <c r="D951" s="150"/>
    </row>
    <row r="952">
      <c r="D952" s="150"/>
    </row>
    <row r="953">
      <c r="D953" s="150"/>
    </row>
    <row r="954">
      <c r="D954" s="150"/>
    </row>
    <row r="955">
      <c r="D955" s="150"/>
    </row>
    <row r="956">
      <c r="D956" s="150"/>
    </row>
    <row r="957">
      <c r="D957" s="150"/>
    </row>
    <row r="958">
      <c r="D958" s="150"/>
    </row>
    <row r="959">
      <c r="D959" s="150"/>
    </row>
    <row r="960">
      <c r="D960" s="150"/>
    </row>
    <row r="961">
      <c r="D961" s="150"/>
    </row>
    <row r="962">
      <c r="D962" s="150"/>
    </row>
    <row r="963">
      <c r="D963" s="150"/>
    </row>
    <row r="964">
      <c r="D964" s="150"/>
    </row>
    <row r="965">
      <c r="D965" s="150"/>
    </row>
    <row r="966">
      <c r="D966" s="150"/>
    </row>
    <row r="967">
      <c r="D967" s="150"/>
    </row>
    <row r="968">
      <c r="D968" s="150"/>
    </row>
    <row r="969">
      <c r="D969" s="150"/>
    </row>
    <row r="970">
      <c r="D970" s="150"/>
    </row>
    <row r="971">
      <c r="D971" s="150"/>
    </row>
    <row r="972">
      <c r="D972" s="150"/>
    </row>
    <row r="973">
      <c r="D973" s="150"/>
    </row>
    <row r="974">
      <c r="D974" s="150"/>
    </row>
    <row r="975">
      <c r="D975" s="150"/>
    </row>
    <row r="976">
      <c r="D976" s="150"/>
    </row>
    <row r="977">
      <c r="D977" s="150"/>
    </row>
    <row r="978">
      <c r="D978" s="150"/>
    </row>
    <row r="979">
      <c r="D979" s="150"/>
    </row>
    <row r="980">
      <c r="D980" s="150"/>
    </row>
    <row r="981">
      <c r="D981" s="150"/>
    </row>
    <row r="982">
      <c r="D982" s="150"/>
    </row>
    <row r="983">
      <c r="D983" s="150"/>
    </row>
    <row r="984">
      <c r="D984" s="150"/>
    </row>
    <row r="985">
      <c r="D985" s="150"/>
    </row>
    <row r="986">
      <c r="D986" s="150"/>
    </row>
    <row r="987">
      <c r="D987" s="150"/>
    </row>
    <row r="988">
      <c r="D988" s="150"/>
    </row>
    <row r="989">
      <c r="D989" s="150"/>
    </row>
    <row r="990">
      <c r="D990" s="150"/>
    </row>
    <row r="991">
      <c r="D991" s="150"/>
    </row>
    <row r="992">
      <c r="D992" s="150"/>
    </row>
    <row r="993">
      <c r="D993" s="150"/>
    </row>
    <row r="994">
      <c r="D994" s="150"/>
    </row>
  </sheetData>
  <mergeCells count="109">
    <mergeCell ref="D26:D27"/>
    <mergeCell ref="C28:D28"/>
    <mergeCell ref="E20:E21"/>
    <mergeCell ref="C20:C21"/>
    <mergeCell ref="D20:D21"/>
    <mergeCell ref="C22:D22"/>
    <mergeCell ref="C17:C19"/>
    <mergeCell ref="D23:D25"/>
    <mergeCell ref="E23:E27"/>
    <mergeCell ref="D29:D31"/>
    <mergeCell ref="D32:D33"/>
    <mergeCell ref="C29:C31"/>
    <mergeCell ref="C32:C33"/>
    <mergeCell ref="C34:D34"/>
    <mergeCell ref="D35:D36"/>
    <mergeCell ref="E35:E36"/>
    <mergeCell ref="E32:E33"/>
    <mergeCell ref="E29:E31"/>
    <mergeCell ref="D11:D13"/>
    <mergeCell ref="C11:C13"/>
    <mergeCell ref="A14:A16"/>
    <mergeCell ref="A11:A13"/>
    <mergeCell ref="C16:D16"/>
    <mergeCell ref="D14:D15"/>
    <mergeCell ref="E14:E15"/>
    <mergeCell ref="C14:C15"/>
    <mergeCell ref="E17:E19"/>
    <mergeCell ref="D17:D19"/>
    <mergeCell ref="A17:A19"/>
    <mergeCell ref="C8:C9"/>
    <mergeCell ref="C10:D10"/>
    <mergeCell ref="C2:E2"/>
    <mergeCell ref="A1:E1"/>
    <mergeCell ref="A2:B2"/>
    <mergeCell ref="E11:E13"/>
    <mergeCell ref="E8:E9"/>
    <mergeCell ref="D8:D9"/>
    <mergeCell ref="A8:A10"/>
    <mergeCell ref="D5:D6"/>
    <mergeCell ref="C5:C6"/>
    <mergeCell ref="C7:D7"/>
    <mergeCell ref="A5:A7"/>
    <mergeCell ref="D44:D45"/>
    <mergeCell ref="C44:C45"/>
    <mergeCell ref="E38:E42"/>
    <mergeCell ref="C38:C40"/>
    <mergeCell ref="D38:D40"/>
    <mergeCell ref="C37:D37"/>
    <mergeCell ref="A32:A34"/>
    <mergeCell ref="A38:A40"/>
    <mergeCell ref="A35:A37"/>
    <mergeCell ref="C26:C27"/>
    <mergeCell ref="A23:A25"/>
    <mergeCell ref="A20:A22"/>
    <mergeCell ref="A29:A31"/>
    <mergeCell ref="A26:A28"/>
    <mergeCell ref="C23:C25"/>
    <mergeCell ref="C35:C36"/>
    <mergeCell ref="A62:A64"/>
    <mergeCell ref="A59:A61"/>
    <mergeCell ref="C65:C67"/>
    <mergeCell ref="D65:D67"/>
    <mergeCell ref="A65:A67"/>
    <mergeCell ref="C62:C63"/>
    <mergeCell ref="D62:D63"/>
    <mergeCell ref="E65:E67"/>
    <mergeCell ref="E62:E63"/>
    <mergeCell ref="D47:D48"/>
    <mergeCell ref="C47:C48"/>
    <mergeCell ref="A47:A49"/>
    <mergeCell ref="E47:E48"/>
    <mergeCell ref="D50:D51"/>
    <mergeCell ref="C50:C51"/>
    <mergeCell ref="E50:E51"/>
    <mergeCell ref="A50:A52"/>
    <mergeCell ref="C53:C55"/>
    <mergeCell ref="C49:D49"/>
    <mergeCell ref="C52:D52"/>
    <mergeCell ref="E53:E55"/>
    <mergeCell ref="A53:A55"/>
    <mergeCell ref="C43:D43"/>
    <mergeCell ref="C46:D46"/>
    <mergeCell ref="A41:A43"/>
    <mergeCell ref="A44:A46"/>
    <mergeCell ref="E44:E45"/>
    <mergeCell ref="D56:D57"/>
    <mergeCell ref="C56:C57"/>
    <mergeCell ref="E56:E57"/>
    <mergeCell ref="A56:A58"/>
    <mergeCell ref="C58:D58"/>
    <mergeCell ref="D59:D61"/>
    <mergeCell ref="C59:C61"/>
    <mergeCell ref="D53:D55"/>
    <mergeCell ref="D41:D42"/>
    <mergeCell ref="C41:C42"/>
    <mergeCell ref="C64:D64"/>
    <mergeCell ref="C68:C70"/>
    <mergeCell ref="A68:A70"/>
    <mergeCell ref="A71:A73"/>
    <mergeCell ref="A74:A76"/>
    <mergeCell ref="A80:A82"/>
    <mergeCell ref="A77:A79"/>
    <mergeCell ref="D68:D70"/>
    <mergeCell ref="C71:C73"/>
    <mergeCell ref="C74:E82"/>
    <mergeCell ref="C83:E83"/>
    <mergeCell ref="D71:D73"/>
    <mergeCell ref="E71:E73"/>
    <mergeCell ref="E68:E70"/>
  </mergeCells>
  <dataValidations>
    <dataValidation type="custom" allowBlank="1" showDropDown="1" showInputMessage="1" showErrorMessage="1" prompt="Enter a valid date" sqref="C2 F2 B3:C3">
      <formula1>OR(NOT(ISERROR(DATEVALUE(B2))), AND(ISNUMBER(B2), LEFT(CELL("format", B2))="D"))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9.57"/>
    <col customWidth="1" min="3" max="6" width="11.43"/>
    <col customWidth="1" min="7" max="7" width="12.43"/>
    <col customWidth="1" min="8" max="8" width="9.57"/>
    <col customWidth="1" min="9" max="9" width="12.43"/>
    <col customWidth="1" min="10" max="12" width="9.57"/>
  </cols>
  <sheetData>
    <row r="1">
      <c r="B1" s="1" t="s">
        <v>0</v>
      </c>
      <c r="C1" s="3" t="s">
        <v>3</v>
      </c>
      <c r="D1" s="3" t="s">
        <v>7</v>
      </c>
      <c r="E1" s="1" t="s">
        <v>9</v>
      </c>
      <c r="F1" s="1" t="s">
        <v>11</v>
      </c>
      <c r="G1" s="1" t="s">
        <v>13</v>
      </c>
      <c r="H1" s="1" t="s">
        <v>22</v>
      </c>
      <c r="I1" s="1" t="s">
        <v>24</v>
      </c>
      <c r="J1" s="1" t="s">
        <v>25</v>
      </c>
      <c r="L1" s="6" t="str">
        <f>HYPERLINK("https://shimo.im/sheet/ps74Nmfffvc28b02/UCKGd","石墨文档学员每周沟通")</f>
        <v>石墨文档学员每周沟通</v>
      </c>
    </row>
    <row r="2">
      <c r="A2" s="8" t="s">
        <v>50</v>
      </c>
      <c r="B2" s="9" t="s">
        <v>66</v>
      </c>
      <c r="C2" s="10" t="s">
        <v>67</v>
      </c>
      <c r="D2" s="10" t="s">
        <v>68</v>
      </c>
      <c r="E2" s="10" t="s">
        <v>69</v>
      </c>
      <c r="F2" s="10" t="s">
        <v>69</v>
      </c>
      <c r="G2" s="10" t="s">
        <v>69</v>
      </c>
      <c r="H2" s="10" t="s">
        <v>69</v>
      </c>
      <c r="I2" s="10" t="s">
        <v>69</v>
      </c>
      <c r="J2" s="2" t="s">
        <v>70</v>
      </c>
    </row>
    <row r="3">
      <c r="A3" s="8" t="s">
        <v>71</v>
      </c>
      <c r="B3" s="2">
        <v>6.0</v>
      </c>
      <c r="C3" s="10">
        <v>13.0</v>
      </c>
      <c r="D3" s="10">
        <v>14.0</v>
      </c>
      <c r="E3" s="11">
        <v>14.0</v>
      </c>
      <c r="F3" s="10">
        <v>15.0</v>
      </c>
      <c r="G3" s="2">
        <v>6.0</v>
      </c>
      <c r="H3" s="2">
        <v>9.0</v>
      </c>
      <c r="I3" s="2">
        <v>6.0</v>
      </c>
      <c r="J3" s="2">
        <v>8.0</v>
      </c>
    </row>
    <row r="4">
      <c r="A4" s="12" t="s">
        <v>79</v>
      </c>
      <c r="B4" s="13">
        <v>43370.0</v>
      </c>
      <c r="C4" s="15">
        <v>43425.0</v>
      </c>
      <c r="D4" s="15">
        <v>43425.0</v>
      </c>
      <c r="E4" s="15">
        <v>43439.0</v>
      </c>
      <c r="F4" s="15">
        <v>43439.0</v>
      </c>
      <c r="G4" s="16">
        <v>43460.0</v>
      </c>
      <c r="H4" s="16">
        <v>43481.0</v>
      </c>
      <c r="I4" s="16">
        <v>43516.0</v>
      </c>
      <c r="J4" s="13">
        <v>43551.0</v>
      </c>
    </row>
    <row r="5">
      <c r="A5" s="17" t="s">
        <v>82</v>
      </c>
      <c r="B5" s="18">
        <f>6/B3</f>
        <v>1</v>
      </c>
      <c r="C5" s="19">
        <f>7/C3</f>
        <v>0.5384615385</v>
      </c>
      <c r="D5" s="19">
        <f>12/D3</f>
        <v>0.8571428571</v>
      </c>
      <c r="E5" s="19">
        <f>11/E3</f>
        <v>0.7857142857</v>
      </c>
      <c r="F5" s="19">
        <f>9/15</f>
        <v>0.6</v>
      </c>
      <c r="G5" s="20">
        <f>6/G3</f>
        <v>1</v>
      </c>
      <c r="H5" s="20">
        <f>8/H3</f>
        <v>0.8888888889</v>
      </c>
      <c r="I5" s="18">
        <f t="shared" ref="I5:J5" si="1">6/I3</f>
        <v>1</v>
      </c>
      <c r="J5" s="20">
        <f t="shared" si="1"/>
        <v>0.75</v>
      </c>
    </row>
    <row r="6">
      <c r="A6" s="21" t="s">
        <v>83</v>
      </c>
      <c r="B6" s="22">
        <f t="shared" ref="B6:L6" si="2">B4+5</f>
        <v>43375</v>
      </c>
      <c r="C6" s="22">
        <f t="shared" si="2"/>
        <v>43430</v>
      </c>
      <c r="D6" s="22">
        <f t="shared" si="2"/>
        <v>43430</v>
      </c>
      <c r="E6" s="22">
        <f t="shared" si="2"/>
        <v>43444</v>
      </c>
      <c r="F6" s="22">
        <f t="shared" si="2"/>
        <v>43444</v>
      </c>
      <c r="G6" s="22">
        <f t="shared" si="2"/>
        <v>43465</v>
      </c>
      <c r="H6" s="22">
        <f t="shared" si="2"/>
        <v>43486</v>
      </c>
      <c r="I6" s="22">
        <f t="shared" si="2"/>
        <v>43521</v>
      </c>
      <c r="J6" s="22">
        <f t="shared" si="2"/>
        <v>43556</v>
      </c>
      <c r="K6" s="22">
        <f t="shared" si="2"/>
        <v>5</v>
      </c>
      <c r="L6" s="22">
        <f t="shared" si="2"/>
        <v>5</v>
      </c>
    </row>
    <row r="7">
      <c r="A7" s="21" t="s">
        <v>84</v>
      </c>
      <c r="B7" s="23" t="str">
        <f>s25_5!K$8</f>
        <v>#N/A</v>
      </c>
      <c r="C7" s="23">
        <f>s27_6_7!K$29</f>
        <v>1.666666667</v>
      </c>
      <c r="D7" s="23">
        <f>s27_6_7!K$30</f>
        <v>1.625</v>
      </c>
      <c r="E7" s="23">
        <f>s28_8_9!K$31</f>
        <v>1.666666667</v>
      </c>
      <c r="F7" s="23">
        <f>s28_8_9!K$32</f>
        <v>1.692307692</v>
      </c>
      <c r="G7" s="24">
        <f>s29_10!K$8</f>
        <v>3</v>
      </c>
      <c r="H7" s="24">
        <f>s30_11!K$11</f>
        <v>1.333333333</v>
      </c>
      <c r="I7" s="24">
        <f>s31_12!K$8</f>
        <v>1.666666667</v>
      </c>
    </row>
    <row r="8">
      <c r="A8" s="21" t="s">
        <v>108</v>
      </c>
      <c r="C8" s="27"/>
      <c r="D8" s="27"/>
      <c r="E8" s="27"/>
      <c r="F8" s="27"/>
    </row>
    <row r="9">
      <c r="A9" s="17" t="s">
        <v>110</v>
      </c>
      <c r="B9" s="19">
        <f>s25_5!$J$8</f>
        <v>0.8333333333</v>
      </c>
      <c r="C9" s="19">
        <f>s27_6_7!$J$29</f>
        <v>0.4615384615</v>
      </c>
      <c r="D9" s="19">
        <f>s27_6_7!J$30</f>
        <v>0.5714285714</v>
      </c>
      <c r="E9" s="19">
        <f>s28_8_9!J$31</f>
        <v>0.8571428571</v>
      </c>
      <c r="F9" s="19">
        <f>s28_8_9!$J$32</f>
        <v>0.8666666667</v>
      </c>
      <c r="G9" s="18">
        <f>s29_10!J$8</f>
        <v>0.6666666667</v>
      </c>
      <c r="H9" s="18">
        <f>s30_11!J$11</f>
        <v>0.3333333333</v>
      </c>
      <c r="I9" s="18">
        <f>s31_12!J$8</f>
        <v>0.5</v>
      </c>
      <c r="J9" s="2" t="s">
        <v>111</v>
      </c>
    </row>
    <row r="10">
      <c r="A10" s="8" t="s">
        <v>112</v>
      </c>
      <c r="B10" s="31">
        <f t="shared" ref="B10:L10" si="3">B6+14</f>
        <v>43389</v>
      </c>
      <c r="C10" s="31">
        <f t="shared" si="3"/>
        <v>43444</v>
      </c>
      <c r="D10" s="31">
        <f t="shared" si="3"/>
        <v>43444</v>
      </c>
      <c r="E10" s="31">
        <f t="shared" si="3"/>
        <v>43458</v>
      </c>
      <c r="F10" s="31">
        <f t="shared" si="3"/>
        <v>43458</v>
      </c>
      <c r="G10" s="31">
        <f t="shared" si="3"/>
        <v>43479</v>
      </c>
      <c r="H10" s="31">
        <f t="shared" si="3"/>
        <v>43500</v>
      </c>
      <c r="I10" s="31">
        <f t="shared" si="3"/>
        <v>43535</v>
      </c>
      <c r="J10" s="31">
        <f t="shared" si="3"/>
        <v>43570</v>
      </c>
      <c r="K10" s="31">
        <f t="shared" si="3"/>
        <v>19</v>
      </c>
      <c r="L10" s="31">
        <f t="shared" si="3"/>
        <v>19</v>
      </c>
    </row>
    <row r="11">
      <c r="A11" s="8" t="s">
        <v>113</v>
      </c>
      <c r="B11" s="23" t="str">
        <f>s25_5!I$8</f>
        <v>#N/A</v>
      </c>
      <c r="C11" s="23">
        <f>s27_6_7!I$29</f>
        <v>2.833333333</v>
      </c>
      <c r="D11" s="23">
        <f>s27_6_7!I$30</f>
        <v>2.846153846</v>
      </c>
      <c r="E11" s="23">
        <f>s28_8_9!I$31</f>
        <v>2.214285714</v>
      </c>
      <c r="F11" s="23">
        <f>s28_8_9!I$32</f>
        <v>2.5</v>
      </c>
      <c r="G11" s="24">
        <f>s29_10!I$8</f>
        <v>4.4</v>
      </c>
      <c r="H11" s="24">
        <f>s30_11!I$11</f>
        <v>2.625</v>
      </c>
      <c r="I11" s="24">
        <f>s31_12!I$8</f>
        <v>2.5</v>
      </c>
    </row>
    <row r="12">
      <c r="A12" s="8" t="s">
        <v>121</v>
      </c>
      <c r="C12" s="37"/>
      <c r="D12" s="37"/>
      <c r="E12" s="37"/>
      <c r="F12" s="37"/>
    </row>
    <row r="13">
      <c r="A13" s="17" t="s">
        <v>122</v>
      </c>
      <c r="B13" s="19">
        <f>s25_5!$H$8</f>
        <v>0.8333333333</v>
      </c>
      <c r="C13" s="19">
        <f>s27_6_7!H$29</f>
        <v>0.9230769231</v>
      </c>
      <c r="D13" s="19">
        <f>s27_6_7!H$30</f>
        <v>0.9285714286</v>
      </c>
      <c r="E13" s="19">
        <f>s28_8_9!H$31</f>
        <v>1</v>
      </c>
      <c r="F13" s="19">
        <f>s28_8_9!H$32</f>
        <v>0.9333333333</v>
      </c>
      <c r="G13" s="18">
        <f>s29_10!H$8</f>
        <v>0.8333333333</v>
      </c>
      <c r="H13" s="18">
        <f>s30_11!H$11</f>
        <v>0.8888888889</v>
      </c>
      <c r="I13" s="18">
        <f>s31_12!H$8</f>
        <v>1</v>
      </c>
      <c r="J13" s="18">
        <f>s32_13!H$9</f>
        <v>0.7142857143</v>
      </c>
    </row>
    <row r="14">
      <c r="A14" s="21" t="s">
        <v>130</v>
      </c>
      <c r="B14" s="22">
        <f t="shared" ref="B14:L14" si="4">B10+28</f>
        <v>43417</v>
      </c>
      <c r="C14" s="22">
        <f t="shared" si="4"/>
        <v>43472</v>
      </c>
      <c r="D14" s="22">
        <f t="shared" si="4"/>
        <v>43472</v>
      </c>
      <c r="E14" s="22">
        <f t="shared" si="4"/>
        <v>43486</v>
      </c>
      <c r="F14" s="22">
        <f t="shared" si="4"/>
        <v>43486</v>
      </c>
      <c r="G14" s="22">
        <f t="shared" si="4"/>
        <v>43507</v>
      </c>
      <c r="H14" s="22">
        <f t="shared" si="4"/>
        <v>43528</v>
      </c>
      <c r="I14" s="22">
        <f t="shared" si="4"/>
        <v>43563</v>
      </c>
      <c r="J14" s="22">
        <f t="shared" si="4"/>
        <v>43598</v>
      </c>
      <c r="K14" s="22">
        <f t="shared" si="4"/>
        <v>47</v>
      </c>
      <c r="L14" s="22">
        <f t="shared" si="4"/>
        <v>47</v>
      </c>
    </row>
    <row r="15">
      <c r="A15" s="21" t="s">
        <v>131</v>
      </c>
      <c r="B15" s="23" t="str">
        <f>s25_5!G$8</f>
        <v>#N/A</v>
      </c>
      <c r="C15" s="23">
        <f>s27_6_7!G$29</f>
        <v>2.181818182</v>
      </c>
      <c r="D15" s="23">
        <f>s27_6_7!G$30</f>
        <v>2.692307692</v>
      </c>
      <c r="E15" s="23">
        <f>s28_8_9!G$31</f>
        <v>2.090909091</v>
      </c>
      <c r="F15" s="23">
        <f>s28_8_9!G$32</f>
        <v>2.25</v>
      </c>
      <c r="G15" s="24">
        <f>s29_10!G$8</f>
        <v>4.666666667</v>
      </c>
      <c r="H15" s="24">
        <f>s30_11!G$11</f>
        <v>2.4</v>
      </c>
      <c r="I15" s="24">
        <f>s31_12!G$8</f>
        <v>2</v>
      </c>
    </row>
    <row r="16">
      <c r="A16" s="21" t="s">
        <v>136</v>
      </c>
      <c r="C16" s="27"/>
      <c r="D16" s="27"/>
      <c r="E16" s="27"/>
      <c r="F16" s="27"/>
    </row>
    <row r="17">
      <c r="A17" s="17" t="s">
        <v>137</v>
      </c>
      <c r="B17" s="19">
        <f>s25_5!$F$8</f>
        <v>0.8333333333</v>
      </c>
      <c r="C17" s="19">
        <f>s27_6_7!F$29</f>
        <v>0.8461538462</v>
      </c>
      <c r="D17" s="19">
        <f>s27_6_7!F$30</f>
        <v>0.9285714286</v>
      </c>
      <c r="E17" s="19">
        <f>s28_8_9!F$31</f>
        <v>0.7857142857</v>
      </c>
      <c r="F17" s="19">
        <f>s28_8_9!F$32</f>
        <v>0.5333333333</v>
      </c>
      <c r="G17" s="18">
        <f>s29_10!F$8</f>
        <v>0.5</v>
      </c>
      <c r="H17" s="18">
        <f>s30_11!F$11</f>
        <v>0.5555555556</v>
      </c>
      <c r="I17" s="18">
        <f>s31_12!F$8</f>
        <v>0.8333333333</v>
      </c>
      <c r="J17" s="18">
        <f>s32_13!F$9</f>
        <v>0.1428571429</v>
      </c>
    </row>
    <row r="18">
      <c r="A18" s="8" t="s">
        <v>140</v>
      </c>
      <c r="B18" s="15">
        <f t="shared" ref="B18:L18" si="5">B14+35</f>
        <v>43452</v>
      </c>
      <c r="C18" s="15">
        <f t="shared" si="5"/>
        <v>43507</v>
      </c>
      <c r="D18" s="15">
        <f t="shared" si="5"/>
        <v>43507</v>
      </c>
      <c r="E18" s="15">
        <f t="shared" si="5"/>
        <v>43521</v>
      </c>
      <c r="F18" s="15">
        <f t="shared" si="5"/>
        <v>43521</v>
      </c>
      <c r="G18" s="15">
        <f t="shared" si="5"/>
        <v>43542</v>
      </c>
      <c r="H18" s="15">
        <f t="shared" si="5"/>
        <v>43563</v>
      </c>
      <c r="I18" s="15">
        <f t="shared" si="5"/>
        <v>43598</v>
      </c>
      <c r="J18" s="15">
        <f t="shared" si="5"/>
        <v>43633</v>
      </c>
      <c r="K18" s="15">
        <f t="shared" si="5"/>
        <v>82</v>
      </c>
      <c r="L18" s="15">
        <f t="shared" si="5"/>
        <v>82</v>
      </c>
    </row>
    <row r="19">
      <c r="A19" s="8" t="s">
        <v>143</v>
      </c>
      <c r="B19" s="23" t="str">
        <f>s25_5!E$8</f>
        <v>#N/A</v>
      </c>
      <c r="C19" s="23">
        <f>s27_6_7!E$29</f>
        <v>2.5</v>
      </c>
      <c r="D19" s="23">
        <f>s27_6_7!E$30</f>
        <v>2.625</v>
      </c>
      <c r="E19" s="23">
        <f>s28_8_9!E$31</f>
        <v>2.285714286</v>
      </c>
      <c r="F19" s="23">
        <f>s28_8_9!E$32</f>
        <v>2.714285714</v>
      </c>
      <c r="G19" s="24">
        <f>s29_10!E$8</f>
        <v>4.666666667</v>
      </c>
      <c r="H19" s="24">
        <f>s30_11!E$11</f>
        <v>2.333333333</v>
      </c>
      <c r="I19" s="24" t="str">
        <f>s31_12!E$8</f>
        <v>#DIV/0!</v>
      </c>
    </row>
    <row r="20">
      <c r="A20" s="8" t="s">
        <v>146</v>
      </c>
      <c r="C20" s="10"/>
      <c r="D20" s="10"/>
      <c r="E20" s="10"/>
      <c r="F20" s="10"/>
    </row>
    <row r="21">
      <c r="A21" s="17" t="s">
        <v>147</v>
      </c>
      <c r="B21" s="19">
        <f>s25_5!$D$8</f>
        <v>0.8333333333</v>
      </c>
      <c r="C21" s="19">
        <f>s27_6_7!D$29</f>
        <v>0.4615384615</v>
      </c>
      <c r="D21" s="19">
        <f>s27_6_7!D$30</f>
        <v>0.5714285714</v>
      </c>
      <c r="E21" s="19">
        <f>s28_8_9!D$31</f>
        <v>0.5</v>
      </c>
      <c r="F21" s="19">
        <f>s28_8_9!D$32</f>
        <v>0.4666666667</v>
      </c>
      <c r="G21" s="18">
        <f>s29_10!D$8</f>
        <v>0.5</v>
      </c>
      <c r="H21" s="18">
        <f>s30_11!D$11</f>
        <v>0.3333333333</v>
      </c>
      <c r="I21" s="18">
        <f>s31_12!D$8</f>
        <v>0</v>
      </c>
      <c r="J21" s="18">
        <f>s32_13!D$9</f>
        <v>0</v>
      </c>
    </row>
    <row r="22">
      <c r="A22" s="21" t="s">
        <v>151</v>
      </c>
      <c r="B22" s="41">
        <f t="shared" ref="B22:L22" si="6">B18+21</f>
        <v>43473</v>
      </c>
      <c r="C22" s="41">
        <f t="shared" si="6"/>
        <v>43528</v>
      </c>
      <c r="D22" s="41">
        <f t="shared" si="6"/>
        <v>43528</v>
      </c>
      <c r="E22" s="41">
        <f t="shared" si="6"/>
        <v>43542</v>
      </c>
      <c r="F22" s="41">
        <f t="shared" si="6"/>
        <v>43542</v>
      </c>
      <c r="G22" s="41">
        <f t="shared" si="6"/>
        <v>43563</v>
      </c>
      <c r="H22" s="41">
        <f t="shared" si="6"/>
        <v>43584</v>
      </c>
      <c r="I22" s="41">
        <f t="shared" si="6"/>
        <v>43619</v>
      </c>
      <c r="J22" s="41">
        <f t="shared" si="6"/>
        <v>43654</v>
      </c>
      <c r="K22" s="41">
        <f t="shared" si="6"/>
        <v>103</v>
      </c>
      <c r="L22" s="41">
        <f t="shared" si="6"/>
        <v>103</v>
      </c>
    </row>
    <row r="23">
      <c r="A23" s="21" t="s">
        <v>155</v>
      </c>
      <c r="B23" s="23" t="str">
        <f>s25_5!C$8</f>
        <v>#N/A</v>
      </c>
      <c r="C23" s="23">
        <f>s27_6_7!C$29</f>
        <v>2</v>
      </c>
      <c r="D23" s="23">
        <f>s27_6_7!C$30</f>
        <v>2.2</v>
      </c>
      <c r="E23" s="23">
        <f>s28_8_9!C$31</f>
        <v>2.142857143</v>
      </c>
      <c r="F23" s="23">
        <f>s28_8_9!C$32</f>
        <v>2.666666667</v>
      </c>
      <c r="G23" s="24">
        <f>s29_10!C$8</f>
        <v>5.333333333</v>
      </c>
      <c r="H23" s="24">
        <f>s30_11!C$11</f>
        <v>3</v>
      </c>
      <c r="I23" s="24" t="str">
        <f>s31_12!C$8</f>
        <v>#DIV/0!</v>
      </c>
    </row>
    <row r="24">
      <c r="A24" s="21" t="s">
        <v>159</v>
      </c>
      <c r="C24" s="44"/>
      <c r="D24" s="44"/>
      <c r="E24" s="44"/>
      <c r="F24" s="44"/>
    </row>
    <row r="25">
      <c r="A25" s="17" t="s">
        <v>161</v>
      </c>
      <c r="B25" s="19">
        <f>s25_5!$B$8</f>
        <v>0.8333333333</v>
      </c>
      <c r="C25" s="19">
        <f>s27_6_7!B$29</f>
        <v>0.2307692308</v>
      </c>
      <c r="D25" s="19">
        <f>s27_6_7!B$30</f>
        <v>0.3571428571</v>
      </c>
      <c r="E25" s="19">
        <f>s28_8_9!B$31</f>
        <v>0.5</v>
      </c>
      <c r="F25" s="19">
        <f>s28_8_9!B$32</f>
        <v>0.2</v>
      </c>
      <c r="G25" s="18">
        <f>s29_10!B$8</f>
        <v>0.5</v>
      </c>
      <c r="H25" s="18">
        <f>s30_11!B$11</f>
        <v>0.2222222222</v>
      </c>
      <c r="I25" s="18">
        <f>s31_12!B$8</f>
        <v>0</v>
      </c>
      <c r="J25" s="18">
        <f>s32_13!B$9</f>
        <v>0</v>
      </c>
    </row>
    <row r="26">
      <c r="A26" s="8" t="s">
        <v>163</v>
      </c>
      <c r="B26" s="15">
        <f t="shared" ref="B26:L26" si="7">B4+103</f>
        <v>43473</v>
      </c>
      <c r="C26" s="15">
        <f t="shared" si="7"/>
        <v>43528</v>
      </c>
      <c r="D26" s="15">
        <f t="shared" si="7"/>
        <v>43528</v>
      </c>
      <c r="E26" s="15">
        <f t="shared" si="7"/>
        <v>43542</v>
      </c>
      <c r="F26" s="15">
        <f t="shared" si="7"/>
        <v>43542</v>
      </c>
      <c r="G26" s="15">
        <f t="shared" si="7"/>
        <v>43563</v>
      </c>
      <c r="H26" s="15">
        <f t="shared" si="7"/>
        <v>43584</v>
      </c>
      <c r="I26" s="15">
        <f t="shared" si="7"/>
        <v>43619</v>
      </c>
      <c r="J26" s="15">
        <f t="shared" si="7"/>
        <v>43654</v>
      </c>
      <c r="K26" s="15">
        <f t="shared" si="7"/>
        <v>103</v>
      </c>
      <c r="L26" s="15">
        <f t="shared" si="7"/>
        <v>103</v>
      </c>
    </row>
    <row r="27">
      <c r="A27" s="8" t="s">
        <v>170</v>
      </c>
      <c r="B27" s="2">
        <v>5.0</v>
      </c>
      <c r="C27" s="11">
        <v>3.0</v>
      </c>
      <c r="D27" s="11">
        <v>5.0</v>
      </c>
      <c r="E27" s="10"/>
      <c r="F27" s="10"/>
    </row>
    <row r="28">
      <c r="A28" s="21" t="s">
        <v>171</v>
      </c>
      <c r="B28" s="18">
        <f t="shared" ref="B28:D28" si="8">B27/B3</f>
        <v>0.8333333333</v>
      </c>
      <c r="C28" s="45">
        <f t="shared" si="8"/>
        <v>0.2307692308</v>
      </c>
      <c r="D28" s="45">
        <f t="shared" si="8"/>
        <v>0.3571428571</v>
      </c>
      <c r="E28" s="45"/>
      <c r="F28" s="45"/>
    </row>
    <row r="29">
      <c r="A29" s="21" t="s">
        <v>172</v>
      </c>
      <c r="C29" s="46"/>
      <c r="D29" s="46"/>
      <c r="E29" s="46"/>
      <c r="F29" s="46"/>
    </row>
    <row r="30">
      <c r="A30" s="8" t="s">
        <v>173</v>
      </c>
    </row>
    <row r="31">
      <c r="A31" s="8" t="s">
        <v>174</v>
      </c>
    </row>
    <row r="32">
      <c r="A32" s="8" t="s">
        <v>175</v>
      </c>
    </row>
    <row r="33">
      <c r="A33" s="8" t="s">
        <v>176</v>
      </c>
    </row>
    <row r="34">
      <c r="A34" s="5" t="s">
        <v>177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  <col hidden="1" min="18" max="18" width="1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6" t="s">
        <v>100</v>
      </c>
      <c r="S1" s="25" t="s">
        <v>105</v>
      </c>
      <c r="T1" s="25" t="s">
        <v>8</v>
      </c>
      <c r="U1" s="25" t="s">
        <v>101</v>
      </c>
      <c r="V1" s="25" t="s">
        <v>102</v>
      </c>
      <c r="W1" s="25" t="s">
        <v>103</v>
      </c>
      <c r="X1" s="25" t="s">
        <v>104</v>
      </c>
      <c r="Y1" s="25" t="s">
        <v>106</v>
      </c>
      <c r="Z1" s="25" t="s">
        <v>107</v>
      </c>
      <c r="AA1" s="25" t="s">
        <v>16</v>
      </c>
      <c r="AB1" s="25" t="s">
        <v>109</v>
      </c>
    </row>
    <row r="2">
      <c r="A2" s="28"/>
      <c r="B2" s="29" t="str">
        <f>LEFT(VLOOKUP($P2,'通关updated_at_05_03'!$B:$J,9,0),8)</f>
        <v>passed 2</v>
      </c>
      <c r="C2" s="30">
        <f t="shared" ref="C2:C7" si="1">IF(left(B2,4)="pass",value(right(B2,1)),0)</f>
        <v>2</v>
      </c>
      <c r="D2" s="29" t="str">
        <f>LEFT(VLOOKUP($P2,'通关updated_at_05_03'!$B:$J,8,0),8)</f>
        <v>passed 2</v>
      </c>
      <c r="E2" s="30">
        <f t="shared" ref="E2:E7" si="2">IF(left(D2,4)="pass",value(right(D2,1)),0)</f>
        <v>2</v>
      </c>
      <c r="F2" s="29" t="str">
        <f>LEFT(VLOOKUP($P2,'通关updated_at_05_03'!$B:$J,6,0),8)</f>
        <v>passed 2</v>
      </c>
      <c r="G2" s="30">
        <f t="shared" ref="G2:G7" si="3">IF(left(F2,4)="pass",value(right(F2,1)),0)</f>
        <v>2</v>
      </c>
      <c r="H2" s="29" t="str">
        <f>LEFT(VLOOKUP($P2,'通关updated_at_05_03'!$B:$J,5,0),8)</f>
        <v>passed 3</v>
      </c>
      <c r="I2" s="30">
        <f t="shared" ref="I2:I7" si="4">IF(left(H2,4)="pass",value(right(H2,1)),0)</f>
        <v>3</v>
      </c>
      <c r="J2" s="29" t="str">
        <f>LEFT(VLOOKUP($P2,'通关updated_at_05_03'!$B:$J,4,0),8)</f>
        <v>passed 1</v>
      </c>
      <c r="K2" s="30">
        <f t="shared" ref="K2:K7" si="5">IF(left(J2,4)="pass",value(right(J2,1)),0)</f>
        <v>1</v>
      </c>
      <c r="L2" s="33">
        <v>5.0</v>
      </c>
      <c r="M2" s="28"/>
      <c r="O2" s="2" t="s">
        <v>19</v>
      </c>
      <c r="P2" s="4" t="s">
        <v>21</v>
      </c>
      <c r="R2" s="35"/>
    </row>
    <row r="3">
      <c r="A3" s="36"/>
      <c r="B3" s="29" t="str">
        <f>LEFT(VLOOKUP($P3,'通关updated_at_05_03'!$B:$J,9,0),8)</f>
        <v>passed 2</v>
      </c>
      <c r="C3" s="30">
        <f t="shared" si="1"/>
        <v>2</v>
      </c>
      <c r="D3" s="29" t="str">
        <f>LEFT(VLOOKUP($P3,'通关updated_at_05_03'!$B:$J,8,0),8)</f>
        <v>passed 2</v>
      </c>
      <c r="E3" s="30">
        <f t="shared" si="2"/>
        <v>2</v>
      </c>
      <c r="F3" s="29" t="str">
        <f>LEFT(VLOOKUP($P3,'通关updated_at_05_03'!$B:$J,6,0),8)</f>
        <v>passed 3</v>
      </c>
      <c r="G3" s="30">
        <f t="shared" si="3"/>
        <v>3</v>
      </c>
      <c r="H3" s="29" t="str">
        <f>LEFT(VLOOKUP($P3,'通关updated_at_05_03'!$B:$J,5,0),8)</f>
        <v>passed 3</v>
      </c>
      <c r="I3" s="30">
        <f t="shared" si="4"/>
        <v>3</v>
      </c>
      <c r="J3" s="29" t="str">
        <f>LEFT(VLOOKUP($P3,'通关updated_at_05_03'!$B:$J,4,0),8)</f>
        <v>passed 2</v>
      </c>
      <c r="K3" s="30">
        <f t="shared" si="5"/>
        <v>2</v>
      </c>
      <c r="L3" s="33">
        <v>5.0</v>
      </c>
      <c r="M3" s="36"/>
      <c r="O3" s="2" t="s">
        <v>34</v>
      </c>
      <c r="P3" s="4" t="s">
        <v>36</v>
      </c>
      <c r="R3" s="35"/>
    </row>
    <row r="4">
      <c r="A4" s="28"/>
      <c r="B4" s="29" t="str">
        <f>LEFT(VLOOKUP($P4,'通关updated_at_05_03'!$B:$J,9,0),8)</f>
        <v>#N/A</v>
      </c>
      <c r="C4" s="30" t="str">
        <f t="shared" si="1"/>
        <v>#N/A</v>
      </c>
      <c r="D4" s="29" t="str">
        <f>LEFT(VLOOKUP($P4,'通关updated_at_05_03'!$B:$J,8,0),8)</f>
        <v>#N/A</v>
      </c>
      <c r="E4" s="30" t="str">
        <f t="shared" si="2"/>
        <v>#N/A</v>
      </c>
      <c r="F4" s="29" t="str">
        <f>LEFT(VLOOKUP($P4,'通关updated_at_05_03'!$B:$J,6,0),8)</f>
        <v>#N/A</v>
      </c>
      <c r="G4" s="30" t="str">
        <f t="shared" si="3"/>
        <v>#N/A</v>
      </c>
      <c r="H4" s="29" t="str">
        <f>LEFT(VLOOKUP($P4,'通关updated_at_05_03'!$B:$J,5,0),8)</f>
        <v>#N/A</v>
      </c>
      <c r="I4" s="30" t="str">
        <f t="shared" si="4"/>
        <v>#N/A</v>
      </c>
      <c r="J4" s="29" t="str">
        <f>LEFT(VLOOKUP($P4,'通关updated_at_05_03'!$B:$J,4,0),8)</f>
        <v>#N/A</v>
      </c>
      <c r="K4" s="30" t="str">
        <f t="shared" si="5"/>
        <v>#N/A</v>
      </c>
      <c r="L4" s="33">
        <v>5.0</v>
      </c>
      <c r="M4" s="28"/>
      <c r="O4" s="32" t="s">
        <v>44</v>
      </c>
      <c r="P4" s="4" t="s">
        <v>45</v>
      </c>
      <c r="R4" s="35"/>
    </row>
    <row r="5">
      <c r="A5" s="36"/>
      <c r="B5" s="29" t="str">
        <f>LEFT(VLOOKUP($P5,'通关updated_at_05_03'!$B:$J,9,0),8)</f>
        <v>passed 2</v>
      </c>
      <c r="C5" s="30">
        <f t="shared" si="1"/>
        <v>2</v>
      </c>
      <c r="D5" s="29" t="str">
        <f>LEFT(VLOOKUP($P5,'通关updated_at_05_03'!$B:$J,8,0),8)</f>
        <v>passed 3</v>
      </c>
      <c r="E5" s="30">
        <f t="shared" si="2"/>
        <v>3</v>
      </c>
      <c r="F5" s="29" t="str">
        <f>LEFT(VLOOKUP($P5,'通关updated_at_05_03'!$B:$J,6,0),8)</f>
        <v>passed 2</v>
      </c>
      <c r="G5" s="30">
        <f t="shared" si="3"/>
        <v>2</v>
      </c>
      <c r="H5" s="29" t="str">
        <f>LEFT(VLOOKUP($P5,'通关updated_at_05_03'!$B:$J,5,0),8)</f>
        <v>passed 2</v>
      </c>
      <c r="I5" s="30">
        <f t="shared" si="4"/>
        <v>2</v>
      </c>
      <c r="J5" s="29" t="str">
        <f>LEFT(VLOOKUP($P5,'通关updated_at_05_03'!$B:$J,4,0),8)</f>
        <v>passed 2</v>
      </c>
      <c r="K5" s="30">
        <f t="shared" si="5"/>
        <v>2</v>
      </c>
      <c r="L5" s="33">
        <v>5.0</v>
      </c>
      <c r="M5" s="36"/>
      <c r="O5" s="2" t="s">
        <v>62</v>
      </c>
      <c r="P5" s="4" t="s">
        <v>63</v>
      </c>
      <c r="R5" s="35"/>
    </row>
    <row r="6">
      <c r="A6" s="33"/>
      <c r="B6" s="29" t="str">
        <f>LEFT(VLOOKUP($P6,'通关updated_at_05_03'!$B:$J,9,0),8)</f>
        <v>passed 2</v>
      </c>
      <c r="C6" s="30">
        <f t="shared" si="1"/>
        <v>2</v>
      </c>
      <c r="D6" s="29" t="str">
        <f>LEFT(VLOOKUP($P6,'通关updated_at_05_03'!$B:$J,8,0),8)</f>
        <v>passed 2</v>
      </c>
      <c r="E6" s="30">
        <f t="shared" si="2"/>
        <v>2</v>
      </c>
      <c r="F6" s="29" t="str">
        <f>LEFT(VLOOKUP($P6,'通关updated_at_05_03'!$B:$J,6,0),8)</f>
        <v>passed 2</v>
      </c>
      <c r="G6" s="30">
        <f t="shared" si="3"/>
        <v>2</v>
      </c>
      <c r="H6" s="29" t="str">
        <f>LEFT(VLOOKUP($P6,'通关updated_at_05_03'!$B:$J,5,0),8)</f>
        <v>passed 3</v>
      </c>
      <c r="I6" s="30">
        <f t="shared" si="4"/>
        <v>3</v>
      </c>
      <c r="J6" s="29" t="str">
        <f>LEFT(VLOOKUP($P6,'通关updated_at_05_03'!$B:$J,4,0),8)</f>
        <v>passed 1</v>
      </c>
      <c r="K6" s="30">
        <f t="shared" si="5"/>
        <v>1</v>
      </c>
      <c r="L6" s="33">
        <v>5.0</v>
      </c>
      <c r="M6" s="33"/>
      <c r="O6" s="2" t="s">
        <v>74</v>
      </c>
      <c r="P6" s="4" t="s">
        <v>75</v>
      </c>
      <c r="R6" s="35"/>
    </row>
    <row r="7">
      <c r="A7" s="36"/>
      <c r="B7" s="29" t="str">
        <f>LEFT(VLOOKUP($P7,'通关updated_at_05_03'!$B:$J,9,0),8)</f>
        <v>passed 5</v>
      </c>
      <c r="C7" s="30">
        <f t="shared" si="1"/>
        <v>5</v>
      </c>
      <c r="D7" s="29" t="str">
        <f>LEFT(VLOOKUP($P7,'通关updated_at_05_03'!$B:$J,8,0),8)</f>
        <v>passed 2</v>
      </c>
      <c r="E7" s="30">
        <f t="shared" si="2"/>
        <v>2</v>
      </c>
      <c r="F7" s="29" t="str">
        <f>LEFT(VLOOKUP($P7,'通关updated_at_05_03'!$B:$J,6,0),8)</f>
        <v>passed 1</v>
      </c>
      <c r="G7" s="30">
        <f t="shared" si="3"/>
        <v>1</v>
      </c>
      <c r="H7" s="29" t="str">
        <f>LEFT(VLOOKUP($P7,'通关updated_at_05_03'!$B:$J,5,0),8)</f>
        <v>passed 2</v>
      </c>
      <c r="I7" s="30">
        <f t="shared" si="4"/>
        <v>2</v>
      </c>
      <c r="J7" s="29" t="str">
        <f>LEFT(VLOOKUP($P7,'通关updated_at_05_03'!$B:$J,4,0),8)</f>
        <v>passed 1</v>
      </c>
      <c r="K7" s="30">
        <f t="shared" si="5"/>
        <v>1</v>
      </c>
      <c r="L7" s="33">
        <v>5.0</v>
      </c>
      <c r="M7" s="36"/>
      <c r="O7" s="2" t="s">
        <v>77</v>
      </c>
      <c r="P7" s="4" t="s">
        <v>78</v>
      </c>
      <c r="R7" s="39"/>
    </row>
    <row r="8">
      <c r="A8" s="40" t="s">
        <v>145</v>
      </c>
      <c r="B8" s="18">
        <f>COUNTIFS(B$2:B$7,"passed*",$L$2:$L$7,"5")/COUNTIF($L$2:$L$7,"5")</f>
        <v>0.8333333333</v>
      </c>
      <c r="C8" s="24" t="str">
        <f>SUMIF($L$2:$L$7,"5",C$2:C$7)/COUNTIFS(B$2:B$7,"passed*",$L$2:$L$7,"5")</f>
        <v>#N/A</v>
      </c>
      <c r="D8" s="18">
        <f>COUNTIFS(D$2:D$7,"passed*",$L$2:$L$7,"5")/COUNTIF($L$2:$L$7,"5")</f>
        <v>0.8333333333</v>
      </c>
      <c r="E8" s="24" t="str">
        <f>SUMIF($L$2:$L$7,"5",E$2:E$7)/COUNTIFS(D$2:D$7,"passed*",$L$2:$L$7,"5")</f>
        <v>#N/A</v>
      </c>
      <c r="F8" s="18">
        <f>COUNTIFS(F$2:F$7,"passed*",$L$2:$L$7,"5")/COUNTIF($L$2:$L$7,"5")</f>
        <v>0.8333333333</v>
      </c>
      <c r="G8" s="24" t="str">
        <f>SUMIF($L$2:$L$7,"5",G$2:G$7)/COUNTIFS(F$2:F$7,"passed*",$L$2:$L$7,"5")</f>
        <v>#N/A</v>
      </c>
      <c r="H8" s="18">
        <f>COUNTIFS(H$2:H$7,"passed*",$L$2:$L$7,"5")/COUNTIF($L$2:$L$7,"5")</f>
        <v>0.8333333333</v>
      </c>
      <c r="I8" s="24" t="str">
        <f>SUMIF($L$2:$L$7,"5",I$2:I$7)/COUNTIFS(H$2:H$7,"passed*",$L$2:$L$7,"5")</f>
        <v>#N/A</v>
      </c>
      <c r="J8" s="18">
        <f>COUNTIFS(J$2:J$7,"passed*",$L$2:$L$7,"5")/COUNTIF($L$2:$L$7,"5")</f>
        <v>0.8333333333</v>
      </c>
      <c r="K8" s="24" t="str">
        <f>SUMIF($L$2:$L$7,"5",K$2:K$7)/COUNTIFS(J$2:J$7,"passed*",$L$2:$L$7,"5")</f>
        <v>#N/A</v>
      </c>
      <c r="R8" s="35"/>
    </row>
    <row r="9">
      <c r="A9" s="42" t="s">
        <v>156</v>
      </c>
      <c r="B9" s="43">
        <f>VLOOKUP(B1,'cohorts项目截止日期'!$A:$Z,2,0)</f>
        <v>43480</v>
      </c>
      <c r="C9" t="str">
        <f>VLOOKUP(C1,'cohorts项目截止日期'!$A:$Z,2,0)</f>
        <v>#N/A</v>
      </c>
      <c r="D9" s="43">
        <f>VLOOKUP(D1,'cohorts项目截止日期'!$A:$Z,2,0)</f>
        <v>43459</v>
      </c>
      <c r="E9" t="str">
        <f>VLOOKUP(E1,'cohorts项目截止日期'!$A:$Z,2,0)</f>
        <v>#N/A</v>
      </c>
      <c r="F9" s="43">
        <f>VLOOKUP(F1,'cohorts项目截止日期'!$A:$Z,2,0)</f>
        <v>43424</v>
      </c>
      <c r="G9" t="str">
        <f>VLOOKUP(G1,'cohorts项目截止日期'!$A:$Z,2,0)</f>
        <v>#N/A</v>
      </c>
      <c r="H9" s="43">
        <f>VLOOKUP(H1,'cohorts项目截止日期'!$A:$Z,2,0)</f>
        <v>43389</v>
      </c>
      <c r="I9" t="str">
        <f>VLOOKUP(I1,'cohorts项目截止日期'!$A:$Z,2,0)</f>
        <v>#N/A</v>
      </c>
      <c r="J9" t="str">
        <f>VLOOKUP(J1,'cohorts项目截止日期'!$A:$Z,2,0)</f>
        <v>#N/A</v>
      </c>
      <c r="R9" s="35"/>
    </row>
    <row r="10">
      <c r="A10" s="42" t="s">
        <v>162</v>
      </c>
      <c r="B10" s="43">
        <f>B9-14</f>
        <v>43466</v>
      </c>
      <c r="D10" s="43">
        <f>D9-14</f>
        <v>43445</v>
      </c>
      <c r="F10" s="43">
        <f>F9-14</f>
        <v>43410</v>
      </c>
      <c r="H10" s="43">
        <f>H9-7</f>
        <v>43382</v>
      </c>
      <c r="J10" t="str">
        <f>J9-5</f>
        <v>#N/A</v>
      </c>
      <c r="R10" s="35"/>
    </row>
    <row r="11">
      <c r="R11" s="35"/>
    </row>
    <row r="12">
      <c r="N12" s="2" t="s">
        <v>166</v>
      </c>
      <c r="R12" s="35"/>
    </row>
    <row r="13">
      <c r="R13" s="35"/>
    </row>
    <row r="14">
      <c r="R14" s="35"/>
    </row>
    <row r="15">
      <c r="R15" s="35"/>
    </row>
    <row r="16">
      <c r="R16" s="35"/>
    </row>
    <row r="17">
      <c r="R17" s="35"/>
    </row>
    <row r="18">
      <c r="R18" s="35"/>
    </row>
    <row r="19">
      <c r="R19" s="35"/>
    </row>
    <row r="20">
      <c r="R20" s="35"/>
    </row>
    <row r="21">
      <c r="R21" s="35"/>
    </row>
    <row r="22">
      <c r="R22" s="35"/>
    </row>
    <row r="23">
      <c r="R23" s="35"/>
    </row>
    <row r="24">
      <c r="R24" s="35"/>
    </row>
    <row r="25">
      <c r="R25" s="35"/>
    </row>
    <row r="26">
      <c r="R26" s="35"/>
    </row>
    <row r="27">
      <c r="R27" s="35"/>
    </row>
    <row r="28">
      <c r="R28" s="35"/>
    </row>
    <row r="29">
      <c r="R29" s="35"/>
    </row>
    <row r="30">
      <c r="R30" s="35"/>
    </row>
    <row r="31">
      <c r="R31" s="35"/>
    </row>
    <row r="32">
      <c r="R32" s="35"/>
    </row>
    <row r="33">
      <c r="R33" s="35"/>
    </row>
    <row r="34">
      <c r="R34" s="35"/>
    </row>
    <row r="35">
      <c r="R35" s="35"/>
    </row>
    <row r="36">
      <c r="R36" s="35"/>
    </row>
    <row r="37">
      <c r="R37" s="35"/>
    </row>
    <row r="38">
      <c r="R38" s="35"/>
    </row>
    <row r="39">
      <c r="R39" s="35"/>
    </row>
    <row r="40">
      <c r="R40" s="35"/>
    </row>
    <row r="41">
      <c r="R41" s="35"/>
    </row>
    <row r="42">
      <c r="R42" s="35"/>
    </row>
    <row r="43">
      <c r="R43" s="35"/>
    </row>
    <row r="44">
      <c r="R44" s="35"/>
    </row>
    <row r="45">
      <c r="R45" s="35"/>
    </row>
    <row r="46">
      <c r="R46" s="35"/>
    </row>
    <row r="47">
      <c r="R47" s="35"/>
    </row>
    <row r="48">
      <c r="R48" s="35"/>
    </row>
    <row r="49">
      <c r="R49" s="35"/>
    </row>
    <row r="50">
      <c r="R50" s="35"/>
    </row>
    <row r="51">
      <c r="R51" s="35"/>
    </row>
    <row r="52">
      <c r="R52" s="35"/>
    </row>
    <row r="53">
      <c r="R53" s="35"/>
    </row>
    <row r="54">
      <c r="R54" s="35"/>
    </row>
    <row r="55">
      <c r="R55" s="35"/>
    </row>
    <row r="56">
      <c r="R56" s="35"/>
    </row>
    <row r="57">
      <c r="R57" s="35"/>
    </row>
    <row r="58">
      <c r="R58" s="35"/>
    </row>
    <row r="59">
      <c r="R59" s="35"/>
    </row>
    <row r="60">
      <c r="R60" s="35"/>
    </row>
    <row r="61">
      <c r="R61" s="35"/>
    </row>
    <row r="62">
      <c r="R62" s="35"/>
    </row>
    <row r="63">
      <c r="R63" s="35"/>
    </row>
    <row r="64">
      <c r="R64" s="35"/>
    </row>
    <row r="65">
      <c r="R65" s="35"/>
    </row>
    <row r="66">
      <c r="R66" s="35"/>
    </row>
    <row r="67">
      <c r="R67" s="35"/>
    </row>
    <row r="68">
      <c r="R68" s="35"/>
    </row>
    <row r="69">
      <c r="R69" s="35"/>
    </row>
    <row r="70">
      <c r="R70" s="35"/>
    </row>
    <row r="71">
      <c r="R71" s="35"/>
    </row>
    <row r="72">
      <c r="R72" s="35"/>
    </row>
    <row r="73">
      <c r="R73" s="35"/>
    </row>
    <row r="74">
      <c r="R74" s="35"/>
    </row>
    <row r="75">
      <c r="R75" s="35"/>
    </row>
    <row r="76">
      <c r="R76" s="35"/>
    </row>
    <row r="77">
      <c r="R77" s="35"/>
    </row>
    <row r="78">
      <c r="R78" s="35"/>
    </row>
    <row r="79">
      <c r="R79" s="35"/>
    </row>
    <row r="80">
      <c r="R80" s="35"/>
    </row>
    <row r="81">
      <c r="R81" s="35"/>
    </row>
    <row r="82">
      <c r="R82" s="35"/>
    </row>
    <row r="83">
      <c r="R83" s="35"/>
    </row>
    <row r="84">
      <c r="R84" s="35"/>
    </row>
    <row r="85">
      <c r="R85" s="35"/>
    </row>
    <row r="86">
      <c r="R86" s="35"/>
    </row>
    <row r="87">
      <c r="R87" s="35"/>
    </row>
    <row r="88">
      <c r="R88" s="35"/>
    </row>
    <row r="89">
      <c r="R89" s="35"/>
    </row>
    <row r="90">
      <c r="R90" s="35"/>
    </row>
    <row r="91">
      <c r="R91" s="35"/>
    </row>
    <row r="92">
      <c r="R92" s="35"/>
    </row>
    <row r="93">
      <c r="R93" s="35"/>
    </row>
    <row r="94">
      <c r="R94" s="35"/>
    </row>
    <row r="95">
      <c r="R95" s="35"/>
    </row>
    <row r="96">
      <c r="R96" s="35"/>
    </row>
    <row r="97">
      <c r="R97" s="35"/>
    </row>
    <row r="98">
      <c r="R98" s="35"/>
    </row>
    <row r="99">
      <c r="R99" s="35"/>
    </row>
    <row r="100">
      <c r="R100" s="35"/>
    </row>
    <row r="101">
      <c r="R101" s="35"/>
    </row>
    <row r="102">
      <c r="R102" s="35"/>
    </row>
    <row r="103">
      <c r="R103" s="35"/>
    </row>
    <row r="104">
      <c r="R104" s="35"/>
    </row>
    <row r="105">
      <c r="R105" s="35"/>
    </row>
    <row r="106">
      <c r="R106" s="35"/>
    </row>
    <row r="107">
      <c r="R107" s="35"/>
    </row>
    <row r="108">
      <c r="R108" s="35"/>
    </row>
    <row r="109">
      <c r="R109" s="35"/>
    </row>
    <row r="110">
      <c r="R110" s="35"/>
    </row>
    <row r="111">
      <c r="R111" s="35"/>
    </row>
    <row r="112">
      <c r="R112" s="35"/>
    </row>
    <row r="113">
      <c r="R113" s="35"/>
    </row>
    <row r="114">
      <c r="R114" s="35"/>
    </row>
    <row r="115">
      <c r="R115" s="35"/>
    </row>
    <row r="116">
      <c r="R116" s="35"/>
    </row>
    <row r="117">
      <c r="R117" s="35"/>
    </row>
    <row r="118">
      <c r="R118" s="35"/>
    </row>
    <row r="119">
      <c r="R119" s="35"/>
    </row>
    <row r="120">
      <c r="R120" s="35"/>
    </row>
    <row r="121">
      <c r="R121" s="35"/>
    </row>
    <row r="122">
      <c r="R122" s="35"/>
    </row>
    <row r="123">
      <c r="R123" s="35"/>
    </row>
    <row r="124">
      <c r="R124" s="35"/>
    </row>
    <row r="125">
      <c r="R125" s="35"/>
    </row>
    <row r="126">
      <c r="R126" s="35"/>
    </row>
    <row r="127">
      <c r="R127" s="35"/>
    </row>
    <row r="128">
      <c r="R128" s="35"/>
    </row>
    <row r="129">
      <c r="R129" s="35"/>
    </row>
    <row r="130">
      <c r="R130" s="35"/>
    </row>
    <row r="131">
      <c r="R131" s="35"/>
    </row>
    <row r="132">
      <c r="R132" s="35"/>
    </row>
    <row r="133">
      <c r="R133" s="35"/>
    </row>
    <row r="134">
      <c r="R134" s="35"/>
    </row>
    <row r="135">
      <c r="R135" s="35"/>
    </row>
    <row r="136">
      <c r="R136" s="35"/>
    </row>
    <row r="137">
      <c r="R137" s="35"/>
    </row>
    <row r="138">
      <c r="R138" s="35"/>
    </row>
    <row r="139">
      <c r="R139" s="35"/>
    </row>
    <row r="140">
      <c r="R140" s="35"/>
    </row>
    <row r="141">
      <c r="R141" s="35"/>
    </row>
    <row r="142">
      <c r="R142" s="35"/>
    </row>
    <row r="143">
      <c r="R143" s="35"/>
    </row>
    <row r="144">
      <c r="R144" s="35"/>
    </row>
    <row r="145">
      <c r="R145" s="35"/>
    </row>
    <row r="146">
      <c r="R146" s="35"/>
    </row>
    <row r="147">
      <c r="R147" s="35"/>
    </row>
    <row r="148">
      <c r="R148" s="35"/>
    </row>
    <row r="149">
      <c r="R149" s="35"/>
    </row>
    <row r="150">
      <c r="R150" s="35"/>
    </row>
    <row r="151">
      <c r="R151" s="35"/>
    </row>
    <row r="152">
      <c r="R152" s="35"/>
    </row>
    <row r="153">
      <c r="R153" s="35"/>
    </row>
    <row r="154">
      <c r="R154" s="35"/>
    </row>
    <row r="155">
      <c r="R155" s="35"/>
    </row>
    <row r="156">
      <c r="R156" s="35"/>
    </row>
    <row r="157">
      <c r="R157" s="35"/>
    </row>
    <row r="158">
      <c r="R158" s="35"/>
    </row>
    <row r="159">
      <c r="R159" s="35"/>
    </row>
    <row r="160">
      <c r="R160" s="35"/>
    </row>
    <row r="161">
      <c r="R161" s="35"/>
    </row>
    <row r="162">
      <c r="R162" s="35"/>
    </row>
    <row r="163">
      <c r="R163" s="35"/>
    </row>
    <row r="164">
      <c r="R164" s="35"/>
    </row>
    <row r="165">
      <c r="R165" s="35"/>
    </row>
    <row r="166">
      <c r="R166" s="35"/>
    </row>
    <row r="167">
      <c r="R167" s="35"/>
    </row>
    <row r="168">
      <c r="R168" s="35"/>
    </row>
    <row r="169">
      <c r="R169" s="35"/>
    </row>
    <row r="170">
      <c r="R170" s="35"/>
    </row>
    <row r="171">
      <c r="R171" s="35"/>
    </row>
    <row r="172">
      <c r="R172" s="35"/>
    </row>
    <row r="173">
      <c r="R173" s="35"/>
    </row>
    <row r="174">
      <c r="R174" s="35"/>
    </row>
    <row r="175">
      <c r="R175" s="35"/>
    </row>
    <row r="176">
      <c r="R176" s="35"/>
    </row>
    <row r="177">
      <c r="R177" s="35"/>
    </row>
    <row r="178">
      <c r="R178" s="35"/>
    </row>
    <row r="179">
      <c r="R179" s="35"/>
    </row>
    <row r="180">
      <c r="R180" s="35"/>
    </row>
    <row r="181">
      <c r="R181" s="35"/>
    </row>
    <row r="182">
      <c r="R182" s="35"/>
    </row>
    <row r="183">
      <c r="R183" s="35"/>
    </row>
    <row r="184">
      <c r="R184" s="35"/>
    </row>
    <row r="185">
      <c r="R185" s="35"/>
    </row>
    <row r="186">
      <c r="R186" s="35"/>
    </row>
    <row r="187">
      <c r="R187" s="35"/>
    </row>
    <row r="188">
      <c r="R188" s="35"/>
    </row>
    <row r="189">
      <c r="R189" s="35"/>
    </row>
    <row r="190">
      <c r="R190" s="35"/>
    </row>
    <row r="191">
      <c r="R191" s="35"/>
    </row>
    <row r="192">
      <c r="R192" s="35"/>
    </row>
    <row r="193">
      <c r="R193" s="35"/>
    </row>
    <row r="194">
      <c r="R194" s="35"/>
    </row>
    <row r="195">
      <c r="R195" s="35"/>
    </row>
    <row r="196">
      <c r="R196" s="35"/>
    </row>
    <row r="197">
      <c r="R197" s="35"/>
    </row>
    <row r="198">
      <c r="R198" s="35"/>
    </row>
    <row r="199">
      <c r="R199" s="35"/>
    </row>
    <row r="200">
      <c r="R200" s="35"/>
    </row>
    <row r="201">
      <c r="R201" s="35"/>
    </row>
    <row r="202">
      <c r="R202" s="35"/>
    </row>
    <row r="203">
      <c r="R203" s="35"/>
    </row>
    <row r="204">
      <c r="R204" s="35"/>
    </row>
    <row r="205">
      <c r="R205" s="35"/>
    </row>
    <row r="206">
      <c r="R206" s="35"/>
    </row>
    <row r="207">
      <c r="R207" s="35"/>
    </row>
    <row r="208">
      <c r="R208" s="35"/>
    </row>
    <row r="209">
      <c r="R209" s="35"/>
    </row>
    <row r="210">
      <c r="R210" s="35"/>
    </row>
    <row r="211">
      <c r="R211" s="35"/>
    </row>
    <row r="212">
      <c r="R212" s="35"/>
    </row>
    <row r="213">
      <c r="R213" s="35"/>
    </row>
    <row r="214">
      <c r="R214" s="35"/>
    </row>
    <row r="215">
      <c r="R215" s="35"/>
    </row>
    <row r="216">
      <c r="R216" s="35"/>
    </row>
    <row r="217">
      <c r="R217" s="35"/>
    </row>
    <row r="218">
      <c r="R218" s="35"/>
    </row>
    <row r="219">
      <c r="R219" s="35"/>
    </row>
    <row r="220">
      <c r="R220" s="35"/>
    </row>
    <row r="221">
      <c r="R221" s="35"/>
    </row>
    <row r="222">
      <c r="R222" s="35"/>
    </row>
    <row r="223">
      <c r="R223" s="35"/>
    </row>
    <row r="224">
      <c r="R224" s="35"/>
    </row>
    <row r="225">
      <c r="R225" s="35"/>
    </row>
    <row r="226">
      <c r="R226" s="35"/>
    </row>
    <row r="227">
      <c r="R227" s="35"/>
    </row>
    <row r="228">
      <c r="R228" s="35"/>
    </row>
    <row r="229">
      <c r="R229" s="35"/>
    </row>
    <row r="230">
      <c r="R230" s="35"/>
    </row>
    <row r="231">
      <c r="R231" s="35"/>
    </row>
    <row r="232">
      <c r="R232" s="35"/>
    </row>
    <row r="233">
      <c r="R233" s="35"/>
    </row>
    <row r="234">
      <c r="R234" s="35"/>
    </row>
    <row r="235">
      <c r="R235" s="35"/>
    </row>
    <row r="236">
      <c r="R236" s="35"/>
    </row>
    <row r="237">
      <c r="R237" s="35"/>
    </row>
    <row r="238">
      <c r="R238" s="35"/>
    </row>
    <row r="239">
      <c r="R239" s="35"/>
    </row>
    <row r="240">
      <c r="R240" s="35"/>
    </row>
    <row r="241">
      <c r="R241" s="35"/>
    </row>
    <row r="242">
      <c r="R242" s="35"/>
    </row>
    <row r="243">
      <c r="R243" s="35"/>
    </row>
    <row r="244">
      <c r="R244" s="35"/>
    </row>
    <row r="245">
      <c r="R245" s="35"/>
    </row>
    <row r="246">
      <c r="R246" s="35"/>
    </row>
    <row r="247">
      <c r="R247" s="35"/>
    </row>
    <row r="248">
      <c r="R248" s="35"/>
    </row>
    <row r="249">
      <c r="R249" s="35"/>
    </row>
    <row r="250">
      <c r="R250" s="35"/>
    </row>
    <row r="251">
      <c r="R251" s="35"/>
    </row>
    <row r="252">
      <c r="R252" s="35"/>
    </row>
    <row r="253">
      <c r="R253" s="35"/>
    </row>
    <row r="254">
      <c r="R254" s="35"/>
    </row>
    <row r="255">
      <c r="R255" s="35"/>
    </row>
    <row r="256">
      <c r="R256" s="35"/>
    </row>
    <row r="257">
      <c r="R257" s="35"/>
    </row>
    <row r="258">
      <c r="R258" s="35"/>
    </row>
    <row r="259">
      <c r="R259" s="35"/>
    </row>
    <row r="260">
      <c r="R260" s="35"/>
    </row>
    <row r="261">
      <c r="R261" s="35"/>
    </row>
    <row r="262">
      <c r="R262" s="35"/>
    </row>
    <row r="263">
      <c r="R263" s="35"/>
    </row>
    <row r="264">
      <c r="R264" s="35"/>
    </row>
    <row r="265">
      <c r="R265" s="35"/>
    </row>
    <row r="266">
      <c r="R266" s="35"/>
    </row>
    <row r="267">
      <c r="R267" s="35"/>
    </row>
    <row r="268">
      <c r="R268" s="35"/>
    </row>
    <row r="269">
      <c r="R269" s="35"/>
    </row>
    <row r="270">
      <c r="R270" s="35"/>
    </row>
    <row r="271">
      <c r="R271" s="35"/>
    </row>
    <row r="272">
      <c r="R272" s="35"/>
    </row>
    <row r="273">
      <c r="R273" s="35"/>
    </row>
    <row r="274">
      <c r="R274" s="35"/>
    </row>
    <row r="275">
      <c r="R275" s="35"/>
    </row>
    <row r="276">
      <c r="R276" s="35"/>
    </row>
    <row r="277">
      <c r="R277" s="35"/>
    </row>
    <row r="278">
      <c r="R278" s="35"/>
    </row>
    <row r="279">
      <c r="R279" s="35"/>
    </row>
    <row r="280">
      <c r="R280" s="35"/>
    </row>
    <row r="281">
      <c r="R281" s="35"/>
    </row>
    <row r="282">
      <c r="R282" s="35"/>
    </row>
    <row r="283">
      <c r="R283" s="35"/>
    </row>
    <row r="284">
      <c r="R284" s="35"/>
    </row>
    <row r="285">
      <c r="R285" s="35"/>
    </row>
    <row r="286">
      <c r="R286" s="35"/>
    </row>
    <row r="287">
      <c r="R287" s="35"/>
    </row>
    <row r="288">
      <c r="R288" s="35"/>
    </row>
    <row r="289">
      <c r="R289" s="35"/>
    </row>
    <row r="290">
      <c r="R290" s="35"/>
    </row>
    <row r="291">
      <c r="R291" s="35"/>
    </row>
    <row r="292">
      <c r="R292" s="35"/>
    </row>
    <row r="293">
      <c r="R293" s="35"/>
    </row>
    <row r="294">
      <c r="R294" s="35"/>
    </row>
    <row r="295">
      <c r="R295" s="35"/>
    </row>
    <row r="296">
      <c r="R296" s="35"/>
    </row>
    <row r="297">
      <c r="R297" s="35"/>
    </row>
    <row r="298">
      <c r="R298" s="35"/>
    </row>
    <row r="299">
      <c r="R299" s="35"/>
    </row>
    <row r="300">
      <c r="R300" s="35"/>
    </row>
    <row r="301">
      <c r="R301" s="35"/>
    </row>
    <row r="302">
      <c r="R302" s="35"/>
    </row>
    <row r="303">
      <c r="R303" s="35"/>
    </row>
    <row r="304">
      <c r="R304" s="35"/>
    </row>
    <row r="305">
      <c r="R305" s="35"/>
    </row>
    <row r="306">
      <c r="R306" s="35"/>
    </row>
    <row r="307">
      <c r="R307" s="35"/>
    </row>
    <row r="308">
      <c r="R308" s="35"/>
    </row>
    <row r="309">
      <c r="R309" s="35"/>
    </row>
    <row r="310">
      <c r="R310" s="35"/>
    </row>
    <row r="311">
      <c r="R311" s="35"/>
    </row>
    <row r="312">
      <c r="R312" s="35"/>
    </row>
    <row r="313">
      <c r="R313" s="35"/>
    </row>
    <row r="314">
      <c r="R314" s="35"/>
    </row>
    <row r="315">
      <c r="R315" s="35"/>
    </row>
    <row r="316">
      <c r="R316" s="35"/>
    </row>
    <row r="317">
      <c r="R317" s="35"/>
    </row>
    <row r="318">
      <c r="R318" s="35"/>
    </row>
    <row r="319">
      <c r="R319" s="35"/>
    </row>
    <row r="320">
      <c r="R320" s="35"/>
    </row>
    <row r="321">
      <c r="R321" s="35"/>
    </row>
    <row r="322">
      <c r="R322" s="35"/>
    </row>
    <row r="323">
      <c r="R323" s="35"/>
    </row>
    <row r="324">
      <c r="R324" s="35"/>
    </row>
    <row r="325">
      <c r="R325" s="35"/>
    </row>
    <row r="326">
      <c r="R326" s="35"/>
    </row>
    <row r="327">
      <c r="R327" s="35"/>
    </row>
    <row r="328">
      <c r="R328" s="35"/>
    </row>
    <row r="329">
      <c r="R329" s="35"/>
    </row>
    <row r="330">
      <c r="R330" s="35"/>
    </row>
    <row r="331">
      <c r="R331" s="35"/>
    </row>
    <row r="332">
      <c r="R332" s="35"/>
    </row>
    <row r="333">
      <c r="R333" s="35"/>
    </row>
    <row r="334">
      <c r="R334" s="35"/>
    </row>
    <row r="335">
      <c r="R335" s="35"/>
    </row>
    <row r="336">
      <c r="R336" s="35"/>
    </row>
    <row r="337">
      <c r="R337" s="35"/>
    </row>
    <row r="338">
      <c r="R338" s="35"/>
    </row>
    <row r="339">
      <c r="R339" s="35"/>
    </row>
    <row r="340">
      <c r="R340" s="35"/>
    </row>
    <row r="341">
      <c r="R341" s="35"/>
    </row>
    <row r="342">
      <c r="R342" s="35"/>
    </row>
    <row r="343">
      <c r="R343" s="35"/>
    </row>
    <row r="344">
      <c r="R344" s="35"/>
    </row>
    <row r="345">
      <c r="R345" s="35"/>
    </row>
    <row r="346">
      <c r="R346" s="35"/>
    </row>
    <row r="347">
      <c r="R347" s="35"/>
    </row>
    <row r="348">
      <c r="R348" s="35"/>
    </row>
    <row r="349">
      <c r="R349" s="35"/>
    </row>
    <row r="350">
      <c r="R350" s="35"/>
    </row>
    <row r="351">
      <c r="R351" s="35"/>
    </row>
    <row r="352">
      <c r="R352" s="35"/>
    </row>
    <row r="353">
      <c r="R353" s="35"/>
    </row>
    <row r="354">
      <c r="R354" s="35"/>
    </row>
    <row r="355">
      <c r="R355" s="35"/>
    </row>
    <row r="356">
      <c r="R356" s="35"/>
    </row>
    <row r="357">
      <c r="R357" s="35"/>
    </row>
    <row r="358">
      <c r="R358" s="35"/>
    </row>
    <row r="359">
      <c r="R359" s="35"/>
    </row>
    <row r="360">
      <c r="R360" s="35"/>
    </row>
    <row r="361">
      <c r="R361" s="35"/>
    </row>
    <row r="362">
      <c r="R362" s="35"/>
    </row>
    <row r="363">
      <c r="R363" s="35"/>
    </row>
    <row r="364">
      <c r="R364" s="35"/>
    </row>
    <row r="365">
      <c r="R365" s="35"/>
    </row>
    <row r="366">
      <c r="R366" s="35"/>
    </row>
    <row r="367">
      <c r="R367" s="35"/>
    </row>
    <row r="368">
      <c r="R368" s="35"/>
    </row>
    <row r="369">
      <c r="R369" s="35"/>
    </row>
    <row r="370">
      <c r="R370" s="35"/>
    </row>
    <row r="371">
      <c r="R371" s="35"/>
    </row>
    <row r="372">
      <c r="R372" s="35"/>
    </row>
    <row r="373">
      <c r="R373" s="35"/>
    </row>
    <row r="374">
      <c r="R374" s="35"/>
    </row>
    <row r="375">
      <c r="R375" s="35"/>
    </row>
    <row r="376">
      <c r="R376" s="35"/>
    </row>
    <row r="377">
      <c r="R377" s="35"/>
    </row>
    <row r="378">
      <c r="R378" s="35"/>
    </row>
    <row r="379">
      <c r="R379" s="35"/>
    </row>
    <row r="380">
      <c r="R380" s="35"/>
    </row>
    <row r="381">
      <c r="R381" s="35"/>
    </row>
    <row r="382">
      <c r="R382" s="35"/>
    </row>
    <row r="383">
      <c r="R383" s="35"/>
    </row>
    <row r="384">
      <c r="R384" s="35"/>
    </row>
    <row r="385">
      <c r="R385" s="35"/>
    </row>
    <row r="386">
      <c r="R386" s="35"/>
    </row>
    <row r="387">
      <c r="R387" s="35"/>
    </row>
    <row r="388">
      <c r="R388" s="35"/>
    </row>
    <row r="389">
      <c r="R389" s="35"/>
    </row>
    <row r="390">
      <c r="R390" s="35"/>
    </row>
    <row r="391">
      <c r="R391" s="35"/>
    </row>
    <row r="392">
      <c r="R392" s="35"/>
    </row>
    <row r="393">
      <c r="R393" s="35"/>
    </row>
    <row r="394">
      <c r="R394" s="35"/>
    </row>
    <row r="395">
      <c r="R395" s="35"/>
    </row>
    <row r="396">
      <c r="R396" s="35"/>
    </row>
    <row r="397">
      <c r="R397" s="35"/>
    </row>
    <row r="398">
      <c r="R398" s="35"/>
    </row>
    <row r="399">
      <c r="R399" s="35"/>
    </row>
    <row r="400">
      <c r="R400" s="35"/>
    </row>
    <row r="401">
      <c r="R401" s="35"/>
    </row>
    <row r="402">
      <c r="R402" s="35"/>
    </row>
    <row r="403">
      <c r="R403" s="35"/>
    </row>
    <row r="404">
      <c r="R404" s="35"/>
    </row>
    <row r="405">
      <c r="R405" s="35"/>
    </row>
    <row r="406">
      <c r="R406" s="35"/>
    </row>
    <row r="407">
      <c r="R407" s="35"/>
    </row>
    <row r="408">
      <c r="R408" s="35"/>
    </row>
    <row r="409">
      <c r="R409" s="35"/>
    </row>
    <row r="410">
      <c r="R410" s="35"/>
    </row>
    <row r="411">
      <c r="R411" s="35"/>
    </row>
    <row r="412">
      <c r="R412" s="35"/>
    </row>
    <row r="413">
      <c r="R413" s="35"/>
    </row>
    <row r="414">
      <c r="R414" s="35"/>
    </row>
    <row r="415">
      <c r="R415" s="35"/>
    </row>
    <row r="416">
      <c r="R416" s="35"/>
    </row>
    <row r="417">
      <c r="R417" s="35"/>
    </row>
    <row r="418">
      <c r="R418" s="35"/>
    </row>
    <row r="419">
      <c r="R419" s="35"/>
    </row>
    <row r="420">
      <c r="R420" s="35"/>
    </row>
    <row r="421">
      <c r="R421" s="35"/>
    </row>
    <row r="422">
      <c r="R422" s="35"/>
    </row>
    <row r="423">
      <c r="R423" s="35"/>
    </row>
    <row r="424">
      <c r="R424" s="35"/>
    </row>
    <row r="425">
      <c r="R425" s="35"/>
    </row>
    <row r="426">
      <c r="R426" s="35"/>
    </row>
    <row r="427">
      <c r="R427" s="35"/>
    </row>
    <row r="428">
      <c r="R428" s="35"/>
    </row>
    <row r="429">
      <c r="R429" s="35"/>
    </row>
    <row r="430">
      <c r="R430" s="35"/>
    </row>
    <row r="431">
      <c r="R431" s="35"/>
    </row>
    <row r="432">
      <c r="R432" s="35"/>
    </row>
    <row r="433">
      <c r="R433" s="35"/>
    </row>
    <row r="434">
      <c r="R434" s="35"/>
    </row>
    <row r="435">
      <c r="R435" s="35"/>
    </row>
    <row r="436">
      <c r="R436" s="35"/>
    </row>
    <row r="437">
      <c r="R437" s="35"/>
    </row>
    <row r="438">
      <c r="R438" s="35"/>
    </row>
    <row r="439">
      <c r="R439" s="35"/>
    </row>
    <row r="440">
      <c r="R440" s="35"/>
    </row>
    <row r="441">
      <c r="R441" s="35"/>
    </row>
    <row r="442">
      <c r="R442" s="35"/>
    </row>
    <row r="443">
      <c r="R443" s="35"/>
    </row>
    <row r="444">
      <c r="R444" s="35"/>
    </row>
    <row r="445">
      <c r="R445" s="35"/>
    </row>
    <row r="446">
      <c r="R446" s="35"/>
    </row>
    <row r="447">
      <c r="R447" s="35"/>
    </row>
    <row r="448">
      <c r="R448" s="35"/>
    </row>
    <row r="449">
      <c r="R449" s="35"/>
    </row>
    <row r="450">
      <c r="R450" s="35"/>
    </row>
    <row r="451">
      <c r="R451" s="35"/>
    </row>
    <row r="452">
      <c r="R452" s="35"/>
    </row>
    <row r="453">
      <c r="R453" s="35"/>
    </row>
    <row r="454">
      <c r="R454" s="35"/>
    </row>
    <row r="455">
      <c r="R455" s="35"/>
    </row>
    <row r="456">
      <c r="R456" s="35"/>
    </row>
    <row r="457">
      <c r="R457" s="35"/>
    </row>
    <row r="458">
      <c r="R458" s="35"/>
    </row>
    <row r="459">
      <c r="R459" s="35"/>
    </row>
    <row r="460">
      <c r="R460" s="35"/>
    </row>
    <row r="461">
      <c r="R461" s="35"/>
    </row>
    <row r="462">
      <c r="R462" s="35"/>
    </row>
    <row r="463">
      <c r="R463" s="35"/>
    </row>
    <row r="464">
      <c r="R464" s="35"/>
    </row>
    <row r="465">
      <c r="R465" s="35"/>
    </row>
    <row r="466">
      <c r="R466" s="35"/>
    </row>
    <row r="467">
      <c r="R467" s="35"/>
    </row>
    <row r="468">
      <c r="R468" s="35"/>
    </row>
    <row r="469">
      <c r="R469" s="35"/>
    </row>
    <row r="470">
      <c r="R470" s="35"/>
    </row>
    <row r="471">
      <c r="R471" s="35"/>
    </row>
    <row r="472">
      <c r="R472" s="35"/>
    </row>
    <row r="473">
      <c r="R473" s="35"/>
    </row>
    <row r="474">
      <c r="R474" s="35"/>
    </row>
    <row r="475">
      <c r="R475" s="35"/>
    </row>
    <row r="476">
      <c r="R476" s="35"/>
    </row>
    <row r="477">
      <c r="R477" s="35"/>
    </row>
    <row r="478">
      <c r="R478" s="35"/>
    </row>
    <row r="479">
      <c r="R479" s="35"/>
    </row>
    <row r="480">
      <c r="R480" s="35"/>
    </row>
    <row r="481">
      <c r="R481" s="35"/>
    </row>
    <row r="482">
      <c r="R482" s="35"/>
    </row>
    <row r="483">
      <c r="R483" s="35"/>
    </row>
    <row r="484">
      <c r="R484" s="35"/>
    </row>
    <row r="485">
      <c r="R485" s="35"/>
    </row>
    <row r="486">
      <c r="R486" s="35"/>
    </row>
    <row r="487">
      <c r="R487" s="35"/>
    </row>
    <row r="488">
      <c r="R488" s="35"/>
    </row>
    <row r="489">
      <c r="R489" s="35"/>
    </row>
    <row r="490">
      <c r="R490" s="35"/>
    </row>
    <row r="491">
      <c r="R491" s="35"/>
    </row>
    <row r="492">
      <c r="R492" s="35"/>
    </row>
    <row r="493">
      <c r="R493" s="35"/>
    </row>
    <row r="494">
      <c r="R494" s="35"/>
    </row>
    <row r="495">
      <c r="R495" s="35"/>
    </row>
    <row r="496">
      <c r="R496" s="35"/>
    </row>
    <row r="497">
      <c r="R497" s="35"/>
    </row>
    <row r="498">
      <c r="R498" s="35"/>
    </row>
    <row r="499">
      <c r="R499" s="35"/>
    </row>
    <row r="500">
      <c r="R500" s="35"/>
    </row>
    <row r="501">
      <c r="R501" s="35"/>
    </row>
    <row r="502">
      <c r="R502" s="35"/>
    </row>
    <row r="503">
      <c r="R503" s="35"/>
    </row>
    <row r="504">
      <c r="R504" s="35"/>
    </row>
    <row r="505">
      <c r="R505" s="35"/>
    </row>
    <row r="506">
      <c r="R506" s="35"/>
    </row>
    <row r="507">
      <c r="R507" s="35"/>
    </row>
    <row r="508">
      <c r="R508" s="35"/>
    </row>
    <row r="509">
      <c r="R509" s="35"/>
    </row>
    <row r="510">
      <c r="R510" s="35"/>
    </row>
    <row r="511">
      <c r="R511" s="35"/>
    </row>
    <row r="512">
      <c r="R512" s="35"/>
    </row>
    <row r="513">
      <c r="R513" s="35"/>
    </row>
    <row r="514">
      <c r="R514" s="35"/>
    </row>
    <row r="515">
      <c r="R515" s="35"/>
    </row>
    <row r="516">
      <c r="R516" s="35"/>
    </row>
    <row r="517">
      <c r="R517" s="35"/>
    </row>
    <row r="518">
      <c r="R518" s="35"/>
    </row>
    <row r="519">
      <c r="R519" s="35"/>
    </row>
    <row r="520">
      <c r="R520" s="35"/>
    </row>
    <row r="521">
      <c r="R521" s="35"/>
    </row>
    <row r="522">
      <c r="R522" s="35"/>
    </row>
    <row r="523">
      <c r="R523" s="35"/>
    </row>
    <row r="524">
      <c r="R524" s="35"/>
    </row>
    <row r="525">
      <c r="R525" s="35"/>
    </row>
    <row r="526">
      <c r="R526" s="35"/>
    </row>
    <row r="527">
      <c r="R527" s="35"/>
    </row>
    <row r="528">
      <c r="R528" s="35"/>
    </row>
    <row r="529">
      <c r="R529" s="35"/>
    </row>
    <row r="530">
      <c r="R530" s="35"/>
    </row>
    <row r="531">
      <c r="R531" s="35"/>
    </row>
    <row r="532">
      <c r="R532" s="35"/>
    </row>
    <row r="533">
      <c r="R533" s="35"/>
    </row>
    <row r="534">
      <c r="R534" s="35"/>
    </row>
    <row r="535">
      <c r="R535" s="35"/>
    </row>
    <row r="536">
      <c r="R536" s="35"/>
    </row>
    <row r="537">
      <c r="R537" s="35"/>
    </row>
    <row r="538">
      <c r="R538" s="35"/>
    </row>
    <row r="539">
      <c r="R539" s="35"/>
    </row>
    <row r="540">
      <c r="R540" s="35"/>
    </row>
    <row r="541">
      <c r="R541" s="35"/>
    </row>
    <row r="542">
      <c r="R542" s="35"/>
    </row>
    <row r="543">
      <c r="R543" s="35"/>
    </row>
    <row r="544">
      <c r="R544" s="35"/>
    </row>
    <row r="545">
      <c r="R545" s="35"/>
    </row>
    <row r="546">
      <c r="R546" s="35"/>
    </row>
    <row r="547">
      <c r="R547" s="35"/>
    </row>
    <row r="548">
      <c r="R548" s="35"/>
    </row>
    <row r="549">
      <c r="R549" s="35"/>
    </row>
    <row r="550">
      <c r="R550" s="35"/>
    </row>
    <row r="551">
      <c r="R551" s="35"/>
    </row>
    <row r="552">
      <c r="R552" s="35"/>
    </row>
    <row r="553">
      <c r="R553" s="35"/>
    </row>
    <row r="554">
      <c r="R554" s="35"/>
    </row>
    <row r="555">
      <c r="R555" s="35"/>
    </row>
    <row r="556">
      <c r="R556" s="35"/>
    </row>
    <row r="557">
      <c r="R557" s="35"/>
    </row>
    <row r="558">
      <c r="R558" s="35"/>
    </row>
    <row r="559">
      <c r="R559" s="35"/>
    </row>
    <row r="560">
      <c r="R560" s="35"/>
    </row>
    <row r="561">
      <c r="R561" s="35"/>
    </row>
    <row r="562">
      <c r="R562" s="35"/>
    </row>
    <row r="563">
      <c r="R563" s="35"/>
    </row>
    <row r="564">
      <c r="R564" s="35"/>
    </row>
    <row r="565">
      <c r="R565" s="35"/>
    </row>
    <row r="566">
      <c r="R566" s="35"/>
    </row>
    <row r="567">
      <c r="R567" s="35"/>
    </row>
    <row r="568">
      <c r="R568" s="35"/>
    </row>
    <row r="569">
      <c r="R569" s="35"/>
    </row>
    <row r="570">
      <c r="R570" s="35"/>
    </row>
    <row r="571">
      <c r="R571" s="35"/>
    </row>
    <row r="572">
      <c r="R572" s="35"/>
    </row>
    <row r="573">
      <c r="R573" s="35"/>
    </row>
    <row r="574">
      <c r="R574" s="35"/>
    </row>
    <row r="575">
      <c r="R575" s="35"/>
    </row>
    <row r="576">
      <c r="R576" s="35"/>
    </row>
    <row r="577">
      <c r="R577" s="35"/>
    </row>
    <row r="578">
      <c r="R578" s="35"/>
    </row>
    <row r="579">
      <c r="R579" s="35"/>
    </row>
    <row r="580">
      <c r="R580" s="35"/>
    </row>
    <row r="581">
      <c r="R581" s="35"/>
    </row>
    <row r="582">
      <c r="R582" s="35"/>
    </row>
    <row r="583">
      <c r="R583" s="35"/>
    </row>
    <row r="584">
      <c r="R584" s="35"/>
    </row>
    <row r="585">
      <c r="R585" s="35"/>
    </row>
    <row r="586">
      <c r="R586" s="35"/>
    </row>
    <row r="587">
      <c r="R587" s="35"/>
    </row>
    <row r="588">
      <c r="R588" s="35"/>
    </row>
    <row r="589">
      <c r="R589" s="35"/>
    </row>
    <row r="590">
      <c r="R590" s="35"/>
    </row>
    <row r="591">
      <c r="R591" s="35"/>
    </row>
    <row r="592">
      <c r="R592" s="35"/>
    </row>
    <row r="593">
      <c r="R593" s="35"/>
    </row>
    <row r="594">
      <c r="R594" s="35"/>
    </row>
    <row r="595">
      <c r="R595" s="35"/>
    </row>
    <row r="596">
      <c r="R596" s="35"/>
    </row>
    <row r="597">
      <c r="R597" s="35"/>
    </row>
    <row r="598">
      <c r="R598" s="35"/>
    </row>
    <row r="599">
      <c r="R599" s="35"/>
    </row>
    <row r="600">
      <c r="R600" s="35"/>
    </row>
    <row r="601">
      <c r="R601" s="35"/>
    </row>
    <row r="602">
      <c r="R602" s="35"/>
    </row>
    <row r="603">
      <c r="R603" s="35"/>
    </row>
    <row r="604">
      <c r="R604" s="35"/>
    </row>
    <row r="605">
      <c r="R605" s="35"/>
    </row>
    <row r="606">
      <c r="R606" s="35"/>
    </row>
    <row r="607">
      <c r="R607" s="35"/>
    </row>
    <row r="608">
      <c r="R608" s="35"/>
    </row>
    <row r="609">
      <c r="R609" s="35"/>
    </row>
    <row r="610">
      <c r="R610" s="35"/>
    </row>
    <row r="611">
      <c r="R611" s="35"/>
    </row>
    <row r="612">
      <c r="R612" s="35"/>
    </row>
    <row r="613">
      <c r="R613" s="35"/>
    </row>
    <row r="614">
      <c r="R614" s="35"/>
    </row>
    <row r="615">
      <c r="R615" s="35"/>
    </row>
    <row r="616">
      <c r="R616" s="35"/>
    </row>
    <row r="617">
      <c r="R617" s="35"/>
    </row>
    <row r="618">
      <c r="R618" s="35"/>
    </row>
    <row r="619">
      <c r="R619" s="35"/>
    </row>
    <row r="620">
      <c r="R620" s="35"/>
    </row>
    <row r="621">
      <c r="R621" s="35"/>
    </row>
    <row r="622">
      <c r="R622" s="35"/>
    </row>
    <row r="623">
      <c r="R623" s="35"/>
    </row>
    <row r="624">
      <c r="R624" s="35"/>
    </row>
    <row r="625">
      <c r="R625" s="35"/>
    </row>
    <row r="626">
      <c r="R626" s="35"/>
    </row>
    <row r="627">
      <c r="R627" s="35"/>
    </row>
    <row r="628">
      <c r="R628" s="35"/>
    </row>
    <row r="629">
      <c r="R629" s="35"/>
    </row>
    <row r="630">
      <c r="R630" s="35"/>
    </row>
    <row r="631">
      <c r="R631" s="35"/>
    </row>
    <row r="632">
      <c r="R632" s="35"/>
    </row>
    <row r="633">
      <c r="R633" s="35"/>
    </row>
    <row r="634">
      <c r="R634" s="35"/>
    </row>
    <row r="635">
      <c r="R635" s="35"/>
    </row>
    <row r="636">
      <c r="R636" s="35"/>
    </row>
    <row r="637">
      <c r="R637" s="35"/>
    </row>
    <row r="638">
      <c r="R638" s="35"/>
    </row>
    <row r="639">
      <c r="R639" s="35"/>
    </row>
    <row r="640">
      <c r="R640" s="35"/>
    </row>
    <row r="641">
      <c r="R641" s="35"/>
    </row>
    <row r="642">
      <c r="R642" s="35"/>
    </row>
    <row r="643">
      <c r="R643" s="35"/>
    </row>
    <row r="644">
      <c r="R644" s="35"/>
    </row>
    <row r="645">
      <c r="R645" s="35"/>
    </row>
    <row r="646">
      <c r="R646" s="35"/>
    </row>
    <row r="647">
      <c r="R647" s="35"/>
    </row>
    <row r="648">
      <c r="R648" s="35"/>
    </row>
    <row r="649">
      <c r="R649" s="35"/>
    </row>
    <row r="650">
      <c r="R650" s="35"/>
    </row>
    <row r="651">
      <c r="R651" s="35"/>
    </row>
    <row r="652">
      <c r="R652" s="35"/>
    </row>
    <row r="653">
      <c r="R653" s="35"/>
    </row>
    <row r="654">
      <c r="R654" s="35"/>
    </row>
    <row r="655">
      <c r="R655" s="35"/>
    </row>
    <row r="656">
      <c r="R656" s="35"/>
    </row>
    <row r="657">
      <c r="R657" s="35"/>
    </row>
    <row r="658">
      <c r="R658" s="35"/>
    </row>
    <row r="659">
      <c r="R659" s="35"/>
    </row>
    <row r="660">
      <c r="R660" s="35"/>
    </row>
    <row r="661">
      <c r="R661" s="35"/>
    </row>
    <row r="662">
      <c r="R662" s="35"/>
    </row>
    <row r="663">
      <c r="R663" s="35"/>
    </row>
    <row r="664">
      <c r="R664" s="35"/>
    </row>
    <row r="665">
      <c r="R665" s="35"/>
    </row>
    <row r="666">
      <c r="R666" s="35"/>
    </row>
    <row r="667">
      <c r="R667" s="35"/>
    </row>
    <row r="668">
      <c r="R668" s="35"/>
    </row>
    <row r="669">
      <c r="R669" s="35"/>
    </row>
    <row r="670">
      <c r="R670" s="35"/>
    </row>
    <row r="671">
      <c r="R671" s="35"/>
    </row>
    <row r="672">
      <c r="R672" s="35"/>
    </row>
    <row r="673">
      <c r="R673" s="35"/>
    </row>
    <row r="674">
      <c r="R674" s="35"/>
    </row>
    <row r="675">
      <c r="R675" s="35"/>
    </row>
    <row r="676">
      <c r="R676" s="35"/>
    </row>
    <row r="677">
      <c r="R677" s="35"/>
    </row>
    <row r="678">
      <c r="R678" s="35"/>
    </row>
    <row r="679">
      <c r="R679" s="35"/>
    </row>
    <row r="680">
      <c r="R680" s="35"/>
    </row>
    <row r="681">
      <c r="R681" s="35"/>
    </row>
    <row r="682">
      <c r="R682" s="35"/>
    </row>
    <row r="683">
      <c r="R683" s="35"/>
    </row>
    <row r="684">
      <c r="R684" s="35"/>
    </row>
    <row r="685">
      <c r="R685" s="35"/>
    </row>
    <row r="686">
      <c r="R686" s="35"/>
    </row>
    <row r="687">
      <c r="R687" s="35"/>
    </row>
    <row r="688">
      <c r="R688" s="35"/>
    </row>
    <row r="689">
      <c r="R689" s="35"/>
    </row>
    <row r="690">
      <c r="R690" s="35"/>
    </row>
    <row r="691">
      <c r="R691" s="35"/>
    </row>
    <row r="692">
      <c r="R692" s="35"/>
    </row>
    <row r="693">
      <c r="R693" s="35"/>
    </row>
    <row r="694">
      <c r="R694" s="35"/>
    </row>
    <row r="695">
      <c r="R695" s="35"/>
    </row>
    <row r="696">
      <c r="R696" s="35"/>
    </row>
    <row r="697">
      <c r="R697" s="35"/>
    </row>
    <row r="698">
      <c r="R698" s="35"/>
    </row>
    <row r="699">
      <c r="R699" s="35"/>
    </row>
    <row r="700">
      <c r="R700" s="35"/>
    </row>
    <row r="701">
      <c r="R701" s="35"/>
    </row>
    <row r="702">
      <c r="R702" s="35"/>
    </row>
    <row r="703">
      <c r="R703" s="35"/>
    </row>
    <row r="704">
      <c r="R704" s="35"/>
    </row>
    <row r="705">
      <c r="R705" s="35"/>
    </row>
    <row r="706">
      <c r="R706" s="35"/>
    </row>
    <row r="707">
      <c r="R707" s="35"/>
    </row>
    <row r="708">
      <c r="R708" s="35"/>
    </row>
    <row r="709">
      <c r="R709" s="35"/>
    </row>
    <row r="710">
      <c r="R710" s="35"/>
    </row>
    <row r="711">
      <c r="R711" s="35"/>
    </row>
    <row r="712">
      <c r="R712" s="35"/>
    </row>
    <row r="713">
      <c r="R713" s="35"/>
    </row>
    <row r="714">
      <c r="R714" s="35"/>
    </row>
    <row r="715">
      <c r="R715" s="35"/>
    </row>
    <row r="716">
      <c r="R716" s="35"/>
    </row>
    <row r="717">
      <c r="R717" s="35"/>
    </row>
    <row r="718">
      <c r="R718" s="35"/>
    </row>
    <row r="719">
      <c r="R719" s="35"/>
    </row>
    <row r="720">
      <c r="R720" s="35"/>
    </row>
    <row r="721">
      <c r="R721" s="35"/>
    </row>
    <row r="722">
      <c r="R722" s="35"/>
    </row>
    <row r="723">
      <c r="R723" s="35"/>
    </row>
    <row r="724">
      <c r="R724" s="35"/>
    </row>
    <row r="725">
      <c r="R725" s="35"/>
    </row>
    <row r="726">
      <c r="R726" s="35"/>
    </row>
    <row r="727">
      <c r="R727" s="35"/>
    </row>
    <row r="728">
      <c r="R728" s="35"/>
    </row>
    <row r="729">
      <c r="R729" s="35"/>
    </row>
    <row r="730">
      <c r="R730" s="35"/>
    </row>
    <row r="731">
      <c r="R731" s="35"/>
    </row>
    <row r="732">
      <c r="R732" s="35"/>
    </row>
    <row r="733">
      <c r="R733" s="35"/>
    </row>
    <row r="734">
      <c r="R734" s="35"/>
    </row>
    <row r="735">
      <c r="R735" s="35"/>
    </row>
    <row r="736">
      <c r="R736" s="35"/>
    </row>
    <row r="737">
      <c r="R737" s="35"/>
    </row>
    <row r="738">
      <c r="R738" s="35"/>
    </row>
    <row r="739">
      <c r="R739" s="35"/>
    </row>
    <row r="740">
      <c r="R740" s="35"/>
    </row>
    <row r="741">
      <c r="R741" s="35"/>
    </row>
    <row r="742">
      <c r="R742" s="35"/>
    </row>
    <row r="743">
      <c r="R743" s="35"/>
    </row>
    <row r="744">
      <c r="R744" s="35"/>
    </row>
    <row r="745">
      <c r="R745" s="35"/>
    </row>
    <row r="746">
      <c r="R746" s="35"/>
    </row>
    <row r="747">
      <c r="R747" s="35"/>
    </row>
    <row r="748">
      <c r="R748" s="35"/>
    </row>
    <row r="749">
      <c r="R749" s="35"/>
    </row>
    <row r="750">
      <c r="R750" s="35"/>
    </row>
    <row r="751">
      <c r="R751" s="35"/>
    </row>
    <row r="752">
      <c r="R752" s="35"/>
    </row>
    <row r="753">
      <c r="R753" s="35"/>
    </row>
    <row r="754">
      <c r="R754" s="35"/>
    </row>
    <row r="755">
      <c r="R755" s="35"/>
    </row>
    <row r="756">
      <c r="R756" s="35"/>
    </row>
    <row r="757">
      <c r="R757" s="35"/>
    </row>
    <row r="758">
      <c r="R758" s="35"/>
    </row>
    <row r="759">
      <c r="R759" s="35"/>
    </row>
    <row r="760">
      <c r="R760" s="35"/>
    </row>
    <row r="761">
      <c r="R761" s="35"/>
    </row>
    <row r="762">
      <c r="R762" s="35"/>
    </row>
    <row r="763">
      <c r="R763" s="35"/>
    </row>
    <row r="764">
      <c r="R764" s="35"/>
    </row>
    <row r="765">
      <c r="R765" s="35"/>
    </row>
    <row r="766">
      <c r="R766" s="35"/>
    </row>
    <row r="767">
      <c r="R767" s="35"/>
    </row>
    <row r="768">
      <c r="R768" s="35"/>
    </row>
    <row r="769">
      <c r="R769" s="35"/>
    </row>
    <row r="770">
      <c r="R770" s="35"/>
    </row>
    <row r="771">
      <c r="R771" s="35"/>
    </row>
    <row r="772">
      <c r="R772" s="35"/>
    </row>
    <row r="773">
      <c r="R773" s="35"/>
    </row>
    <row r="774">
      <c r="R774" s="35"/>
    </row>
    <row r="775">
      <c r="R775" s="35"/>
    </row>
    <row r="776">
      <c r="R776" s="35"/>
    </row>
    <row r="777">
      <c r="R777" s="35"/>
    </row>
    <row r="778">
      <c r="R778" s="35"/>
    </row>
    <row r="779">
      <c r="R779" s="35"/>
    </row>
    <row r="780">
      <c r="R780" s="35"/>
    </row>
    <row r="781">
      <c r="R781" s="35"/>
    </row>
    <row r="782">
      <c r="R782" s="35"/>
    </row>
    <row r="783">
      <c r="R783" s="35"/>
    </row>
    <row r="784">
      <c r="R784" s="35"/>
    </row>
    <row r="785">
      <c r="R785" s="35"/>
    </row>
    <row r="786">
      <c r="R786" s="35"/>
    </row>
    <row r="787">
      <c r="R787" s="35"/>
    </row>
    <row r="788">
      <c r="R788" s="35"/>
    </row>
    <row r="789">
      <c r="R789" s="35"/>
    </row>
    <row r="790">
      <c r="R790" s="35"/>
    </row>
    <row r="791">
      <c r="R791" s="35"/>
    </row>
    <row r="792">
      <c r="R792" s="35"/>
    </row>
    <row r="793">
      <c r="R793" s="35"/>
    </row>
    <row r="794">
      <c r="R794" s="35"/>
    </row>
    <row r="795">
      <c r="R795" s="35"/>
    </row>
    <row r="796">
      <c r="R796" s="35"/>
    </row>
    <row r="797">
      <c r="R797" s="35"/>
    </row>
    <row r="798">
      <c r="R798" s="35"/>
    </row>
    <row r="799">
      <c r="R799" s="35"/>
    </row>
    <row r="800">
      <c r="R800" s="35"/>
    </row>
    <row r="801">
      <c r="R801" s="35"/>
    </row>
    <row r="802">
      <c r="R802" s="35"/>
    </row>
    <row r="803">
      <c r="R803" s="35"/>
    </row>
    <row r="804">
      <c r="R804" s="35"/>
    </row>
    <row r="805">
      <c r="R805" s="35"/>
    </row>
    <row r="806">
      <c r="R806" s="35"/>
    </row>
    <row r="807">
      <c r="R807" s="35"/>
    </row>
    <row r="808">
      <c r="R808" s="35"/>
    </row>
    <row r="809">
      <c r="R809" s="35"/>
    </row>
    <row r="810">
      <c r="R810" s="35"/>
    </row>
    <row r="811">
      <c r="R811" s="35"/>
    </row>
    <row r="812">
      <c r="R812" s="35"/>
    </row>
    <row r="813">
      <c r="R813" s="35"/>
    </row>
    <row r="814">
      <c r="R814" s="35"/>
    </row>
    <row r="815">
      <c r="R815" s="35"/>
    </row>
    <row r="816">
      <c r="R816" s="35"/>
    </row>
    <row r="817">
      <c r="R817" s="35"/>
    </row>
    <row r="818">
      <c r="R818" s="35"/>
    </row>
    <row r="819">
      <c r="R819" s="35"/>
    </row>
    <row r="820">
      <c r="R820" s="35"/>
    </row>
    <row r="821">
      <c r="R821" s="35"/>
    </row>
    <row r="822">
      <c r="R822" s="35"/>
    </row>
    <row r="823">
      <c r="R823" s="35"/>
    </row>
    <row r="824">
      <c r="R824" s="35"/>
    </row>
    <row r="825">
      <c r="R825" s="35"/>
    </row>
    <row r="826">
      <c r="R826" s="35"/>
    </row>
    <row r="827">
      <c r="R827" s="35"/>
    </row>
    <row r="828">
      <c r="R828" s="35"/>
    </row>
    <row r="829">
      <c r="R829" s="35"/>
    </row>
    <row r="830">
      <c r="R830" s="35"/>
    </row>
    <row r="831">
      <c r="R831" s="35"/>
    </row>
    <row r="832">
      <c r="R832" s="35"/>
    </row>
    <row r="833">
      <c r="R833" s="35"/>
    </row>
    <row r="834">
      <c r="R834" s="35"/>
    </row>
    <row r="835">
      <c r="R835" s="35"/>
    </row>
    <row r="836">
      <c r="R836" s="35"/>
    </row>
    <row r="837">
      <c r="R837" s="35"/>
    </row>
    <row r="838">
      <c r="R838" s="35"/>
    </row>
    <row r="839">
      <c r="R839" s="35"/>
    </row>
    <row r="840">
      <c r="R840" s="35"/>
    </row>
    <row r="841">
      <c r="R841" s="35"/>
    </row>
    <row r="842">
      <c r="R842" s="35"/>
    </row>
    <row r="843">
      <c r="R843" s="35"/>
    </row>
    <row r="844">
      <c r="R844" s="35"/>
    </row>
    <row r="845">
      <c r="R845" s="35"/>
    </row>
    <row r="846">
      <c r="R846" s="35"/>
    </row>
    <row r="847">
      <c r="R847" s="35"/>
    </row>
    <row r="848">
      <c r="R848" s="35"/>
    </row>
    <row r="849">
      <c r="R849" s="35"/>
    </row>
    <row r="850">
      <c r="R850" s="35"/>
    </row>
    <row r="851">
      <c r="R851" s="35"/>
    </row>
    <row r="852">
      <c r="R852" s="35"/>
    </row>
    <row r="853">
      <c r="R853" s="35"/>
    </row>
    <row r="854">
      <c r="R854" s="35"/>
    </row>
    <row r="855">
      <c r="R855" s="35"/>
    </row>
    <row r="856">
      <c r="R856" s="35"/>
    </row>
    <row r="857">
      <c r="R857" s="35"/>
    </row>
    <row r="858">
      <c r="R858" s="35"/>
    </row>
    <row r="859">
      <c r="R859" s="35"/>
    </row>
    <row r="860">
      <c r="R860" s="35"/>
    </row>
    <row r="861">
      <c r="R861" s="35"/>
    </row>
    <row r="862">
      <c r="R862" s="35"/>
    </row>
    <row r="863">
      <c r="R863" s="35"/>
    </row>
    <row r="864">
      <c r="R864" s="35"/>
    </row>
    <row r="865">
      <c r="R865" s="35"/>
    </row>
    <row r="866">
      <c r="R866" s="35"/>
    </row>
    <row r="867">
      <c r="R867" s="35"/>
    </row>
    <row r="868">
      <c r="R868" s="35"/>
    </row>
    <row r="869">
      <c r="R869" s="35"/>
    </row>
    <row r="870">
      <c r="R870" s="35"/>
    </row>
    <row r="871">
      <c r="R871" s="35"/>
    </row>
    <row r="872">
      <c r="R872" s="35"/>
    </row>
    <row r="873">
      <c r="R873" s="35"/>
    </row>
    <row r="874">
      <c r="R874" s="35"/>
    </row>
    <row r="875">
      <c r="R875" s="35"/>
    </row>
    <row r="876">
      <c r="R876" s="35"/>
    </row>
    <row r="877">
      <c r="R877" s="35"/>
    </row>
    <row r="878">
      <c r="R878" s="35"/>
    </row>
    <row r="879">
      <c r="R879" s="35"/>
    </row>
    <row r="880">
      <c r="R880" s="35"/>
    </row>
    <row r="881">
      <c r="R881" s="35"/>
    </row>
    <row r="882">
      <c r="R882" s="35"/>
    </row>
    <row r="883">
      <c r="R883" s="35"/>
    </row>
    <row r="884">
      <c r="R884" s="35"/>
    </row>
    <row r="885">
      <c r="R885" s="35"/>
    </row>
    <row r="886">
      <c r="R886" s="35"/>
    </row>
    <row r="887">
      <c r="R887" s="35"/>
    </row>
    <row r="888">
      <c r="R888" s="35"/>
    </row>
    <row r="889">
      <c r="R889" s="35"/>
    </row>
    <row r="890">
      <c r="R890" s="35"/>
    </row>
    <row r="891">
      <c r="R891" s="35"/>
    </row>
    <row r="892">
      <c r="R892" s="35"/>
    </row>
    <row r="893">
      <c r="R893" s="35"/>
    </row>
    <row r="894">
      <c r="R894" s="35"/>
    </row>
    <row r="895">
      <c r="R895" s="35"/>
    </row>
    <row r="896">
      <c r="R896" s="35"/>
    </row>
    <row r="897">
      <c r="R897" s="35"/>
    </row>
    <row r="898">
      <c r="R898" s="35"/>
    </row>
    <row r="899">
      <c r="R899" s="35"/>
    </row>
    <row r="900">
      <c r="R900" s="35"/>
    </row>
    <row r="901">
      <c r="R901" s="35"/>
    </row>
    <row r="902">
      <c r="R902" s="35"/>
    </row>
    <row r="903">
      <c r="R903" s="35"/>
    </row>
    <row r="904">
      <c r="R904" s="35"/>
    </row>
    <row r="905">
      <c r="R905" s="35"/>
    </row>
    <row r="906">
      <c r="R906" s="35"/>
    </row>
    <row r="907">
      <c r="R907" s="35"/>
    </row>
    <row r="908">
      <c r="R908" s="35"/>
    </row>
    <row r="909">
      <c r="R909" s="35"/>
    </row>
    <row r="910">
      <c r="R910" s="35"/>
    </row>
    <row r="911">
      <c r="R911" s="35"/>
    </row>
    <row r="912">
      <c r="R912" s="35"/>
    </row>
    <row r="913">
      <c r="R913" s="35"/>
    </row>
    <row r="914">
      <c r="R914" s="35"/>
    </row>
    <row r="915">
      <c r="R915" s="35"/>
    </row>
    <row r="916">
      <c r="R916" s="35"/>
    </row>
    <row r="917">
      <c r="R917" s="35"/>
    </row>
    <row r="918">
      <c r="R918" s="35"/>
    </row>
    <row r="919">
      <c r="R919" s="35"/>
    </row>
    <row r="920">
      <c r="R920" s="35"/>
    </row>
    <row r="921">
      <c r="R921" s="35"/>
    </row>
    <row r="922">
      <c r="R922" s="35"/>
    </row>
    <row r="923">
      <c r="R923" s="35"/>
    </row>
    <row r="924">
      <c r="R924" s="35"/>
    </row>
    <row r="925">
      <c r="R925" s="35"/>
    </row>
    <row r="926">
      <c r="R926" s="35"/>
    </row>
    <row r="927">
      <c r="R927" s="35"/>
    </row>
    <row r="928">
      <c r="R928" s="35"/>
    </row>
    <row r="929">
      <c r="R929" s="35"/>
    </row>
    <row r="930">
      <c r="R930" s="35"/>
    </row>
    <row r="931">
      <c r="R931" s="35"/>
    </row>
    <row r="932">
      <c r="R932" s="35"/>
    </row>
    <row r="933">
      <c r="R933" s="35"/>
    </row>
    <row r="934">
      <c r="R934" s="35"/>
    </row>
    <row r="935">
      <c r="R935" s="35"/>
    </row>
    <row r="936">
      <c r="R936" s="35"/>
    </row>
    <row r="937">
      <c r="R937" s="35"/>
    </row>
    <row r="938">
      <c r="R938" s="35"/>
    </row>
    <row r="939">
      <c r="R939" s="35"/>
    </row>
    <row r="940">
      <c r="R940" s="35"/>
    </row>
    <row r="941">
      <c r="R941" s="35"/>
    </row>
    <row r="942">
      <c r="R942" s="35"/>
    </row>
    <row r="943">
      <c r="R943" s="35"/>
    </row>
    <row r="944">
      <c r="R944" s="35"/>
    </row>
    <row r="945">
      <c r="R945" s="35"/>
    </row>
    <row r="946">
      <c r="R946" s="35"/>
    </row>
    <row r="947">
      <c r="R947" s="35"/>
    </row>
    <row r="948">
      <c r="R948" s="35"/>
    </row>
    <row r="949">
      <c r="R949" s="35"/>
    </row>
    <row r="950">
      <c r="R950" s="35"/>
    </row>
    <row r="951">
      <c r="R951" s="35"/>
    </row>
    <row r="952">
      <c r="R952" s="35"/>
    </row>
    <row r="953">
      <c r="R953" s="35"/>
    </row>
    <row r="954">
      <c r="R954" s="35"/>
    </row>
    <row r="955">
      <c r="R955" s="35"/>
    </row>
    <row r="956">
      <c r="R956" s="35"/>
    </row>
    <row r="957">
      <c r="R957" s="35"/>
    </row>
    <row r="958">
      <c r="R958" s="35"/>
    </row>
    <row r="959">
      <c r="R959" s="35"/>
    </row>
    <row r="960">
      <c r="R960" s="35"/>
    </row>
    <row r="961">
      <c r="R961" s="35"/>
    </row>
    <row r="962">
      <c r="R962" s="35"/>
    </row>
    <row r="963">
      <c r="R963" s="35"/>
    </row>
    <row r="964">
      <c r="R964" s="35"/>
    </row>
    <row r="965">
      <c r="R965" s="35"/>
    </row>
    <row r="966">
      <c r="R966" s="35"/>
    </row>
    <row r="967">
      <c r="R967" s="35"/>
    </row>
    <row r="968">
      <c r="R968" s="35"/>
    </row>
    <row r="969">
      <c r="R969" s="35"/>
    </row>
    <row r="970">
      <c r="R970" s="35"/>
    </row>
    <row r="971">
      <c r="R971" s="35"/>
    </row>
    <row r="972">
      <c r="R972" s="35"/>
    </row>
    <row r="973">
      <c r="R973" s="35"/>
    </row>
    <row r="974">
      <c r="R974" s="35"/>
    </row>
    <row r="975">
      <c r="R975" s="35"/>
    </row>
    <row r="976">
      <c r="R976" s="35"/>
    </row>
    <row r="977">
      <c r="R977" s="35"/>
    </row>
    <row r="978">
      <c r="R978" s="35"/>
    </row>
    <row r="979">
      <c r="R979" s="35"/>
    </row>
    <row r="980">
      <c r="R980" s="35"/>
    </row>
    <row r="981">
      <c r="R981" s="35"/>
    </row>
    <row r="982">
      <c r="R982" s="35"/>
    </row>
    <row r="983">
      <c r="R983" s="35"/>
    </row>
    <row r="984">
      <c r="R984" s="35"/>
    </row>
    <row r="985">
      <c r="R985" s="35"/>
    </row>
    <row r="986">
      <c r="R986" s="35"/>
    </row>
    <row r="987">
      <c r="R987" s="35"/>
    </row>
    <row r="988">
      <c r="R988" s="35"/>
    </row>
    <row r="989">
      <c r="R989" s="35"/>
    </row>
    <row r="990">
      <c r="R990" s="35"/>
    </row>
    <row r="991">
      <c r="R991" s="35"/>
    </row>
    <row r="992">
      <c r="R992" s="35"/>
    </row>
    <row r="993">
      <c r="R993" s="35"/>
    </row>
    <row r="994">
      <c r="R994" s="35"/>
    </row>
    <row r="995">
      <c r="R995" s="35"/>
    </row>
    <row r="996">
      <c r="R996" s="35"/>
    </row>
    <row r="997">
      <c r="R997" s="35"/>
    </row>
    <row r="998">
      <c r="R998" s="35"/>
    </row>
    <row r="999">
      <c r="R999" s="35"/>
    </row>
    <row r="1000">
      <c r="R1000" s="35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3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4" priority="7" operator="greaterThanOrEqual">
      <formula>0.9</formula>
    </cfRule>
  </conditionalFormatting>
  <conditionalFormatting sqref="B8:K8">
    <cfRule type="cellIs" dxfId="5" priority="8" operator="lessThan">
      <formula>0.9</formula>
    </cfRule>
  </conditionalFormatting>
  <conditionalFormatting sqref="B9:J9">
    <cfRule type="expression" dxfId="6" priority="9">
      <formula>AND(ISNUMBER(B9),TRUNC(B9)&lt;TODAY()+1)</formula>
    </cfRule>
  </conditionalFormatting>
  <conditionalFormatting sqref="B10:J10">
    <cfRule type="expression" dxfId="7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14.14"/>
    <col customWidth="1" hidden="1" min="3" max="3" width="11.29"/>
    <col customWidth="1" min="4" max="4" width="12.43"/>
    <col customWidth="1" hidden="1" min="5" max="5" width="9.57"/>
    <col customWidth="1" min="6" max="6" width="14.71"/>
    <col customWidth="1" hidden="1" min="7" max="7" width="11.86"/>
    <col customWidth="1" min="8" max="8" width="12.86"/>
    <col customWidth="1" hidden="1" min="9" max="11" width="11.43"/>
    <col customWidth="1" min="12" max="12" width="11.43"/>
    <col customWidth="1" min="13" max="13" width="32.0"/>
    <col customWidth="1" min="14" max="14" width="14.14"/>
    <col customWidth="1" min="15" max="15" width="15.14"/>
    <col customWidth="1" min="16" max="16" width="24.14"/>
    <col customWidth="1" min="17" max="17" width="27.29"/>
    <col customWidth="1" min="18" max="18" width="7.71"/>
    <col customWidth="1" min="19" max="19" width="15.14"/>
    <col customWidth="1" min="20" max="20" width="32.71"/>
    <col customWidth="1" min="21" max="21" width="15.14"/>
    <col customWidth="1" min="22" max="22" width="17.0"/>
    <col customWidth="1" min="23" max="23" width="26.29"/>
    <col customWidth="1" min="24" max="24" width="22.57"/>
    <col customWidth="1" min="25" max="25" width="90.29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8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106</v>
      </c>
      <c r="X1" s="2" t="s">
        <v>107</v>
      </c>
      <c r="Y1" s="2" t="s">
        <v>16</v>
      </c>
    </row>
    <row r="2">
      <c r="B2" t="str">
        <f>LEFT(VLOOKUP($P2,'通关updated_at_05_03'!$B:$J,9,0),8)</f>
        <v/>
      </c>
      <c r="C2">
        <f t="shared" ref="C2:C28" si="1">IF(left(B2,4)="pass",value(right(B2,1)),0)</f>
        <v>0</v>
      </c>
      <c r="D2" t="str">
        <f>LEFT(VLOOKUP($P2,'通关updated_at_05_03'!$B:$J,8,0),8)</f>
        <v/>
      </c>
      <c r="E2">
        <f t="shared" ref="E2:E28" si="2">IF(left(D2,4)="pass",value(right(D2,1)),0)</f>
        <v>0</v>
      </c>
      <c r="F2" t="str">
        <f>LEFT(VLOOKUP($P2,'通关updated_at_05_03'!$B:$J,6,0),8)</f>
        <v>failed 1</v>
      </c>
      <c r="G2">
        <f t="shared" ref="G2:G28" si="3">IF(left(F2,4)="pass",value(right(F2,1)),0)</f>
        <v>0</v>
      </c>
      <c r="H2" t="str">
        <f>LEFT(VLOOKUP($P2,'通关updated_at_05_03'!$B:$J,5,0),8)</f>
        <v>passed 2</v>
      </c>
      <c r="I2">
        <f t="shared" ref="I2:I28" si="4">IF(left(H2,4)="pass",value(right(H2,1)),0)</f>
        <v>2</v>
      </c>
      <c r="J2" t="str">
        <f>LEFT(VLOOKUP($P2,'通关updated_at_05_03'!$B:$J,4,0),8)</f>
        <v>passed 3</v>
      </c>
      <c r="K2">
        <f t="shared" ref="K2:K28" si="5">IF(left(J2,4)="pass",value(right(J2,1)),0)</f>
        <v>3</v>
      </c>
      <c r="L2" t="s">
        <v>20</v>
      </c>
      <c r="M2" s="2" t="s">
        <v>114</v>
      </c>
      <c r="N2" s="2" t="s">
        <v>115</v>
      </c>
      <c r="O2" s="32" t="s">
        <v>116</v>
      </c>
      <c r="P2" s="2" t="s">
        <v>29</v>
      </c>
      <c r="Q2" s="34">
        <v>1.5900322705E10</v>
      </c>
      <c r="R2" s="2">
        <v>32.0</v>
      </c>
      <c r="S2" s="2" t="s">
        <v>117</v>
      </c>
      <c r="T2" s="2" t="s">
        <v>118</v>
      </c>
      <c r="U2" s="2" t="s">
        <v>119</v>
      </c>
      <c r="V2" s="2" t="s">
        <v>119</v>
      </c>
      <c r="W2" s="2" t="s">
        <v>120</v>
      </c>
      <c r="X2" s="2">
        <v>8.0</v>
      </c>
    </row>
    <row r="3">
      <c r="B3" t="str">
        <f>LEFT(VLOOKUP($P3,'通关updated_at_05_03'!$B:$J,9,0),8)</f>
        <v/>
      </c>
      <c r="C3">
        <f t="shared" si="1"/>
        <v>0</v>
      </c>
      <c r="D3" t="str">
        <f>LEFT(VLOOKUP($P3,'通关updated_at_05_03'!$B:$J,8,0),8)</f>
        <v/>
      </c>
      <c r="E3">
        <f t="shared" si="2"/>
        <v>0</v>
      </c>
      <c r="F3" t="str">
        <f>LEFT(VLOOKUP($P3,'通关updated_at_05_03'!$B:$J,6,0),8)</f>
        <v>passed 2</v>
      </c>
      <c r="G3">
        <f t="shared" si="3"/>
        <v>2</v>
      </c>
      <c r="H3" t="str">
        <f>LEFT(VLOOKUP($P3,'通关updated_at_05_03'!$B:$J,5,0),8)</f>
        <v>passed 3</v>
      </c>
      <c r="I3">
        <f t="shared" si="4"/>
        <v>3</v>
      </c>
      <c r="J3" t="str">
        <f>LEFT(VLOOKUP($P3,'通关updated_at_05_03'!$B:$J,4,0),8)</f>
        <v/>
      </c>
      <c r="K3">
        <f t="shared" si="5"/>
        <v>0</v>
      </c>
      <c r="L3" t="s">
        <v>20</v>
      </c>
      <c r="M3" s="2" t="s">
        <v>123</v>
      </c>
      <c r="N3" s="2" t="s">
        <v>124</v>
      </c>
      <c r="O3" s="38" t="s">
        <v>125</v>
      </c>
      <c r="P3" s="2" t="s">
        <v>38</v>
      </c>
      <c r="Q3" s="2"/>
      <c r="R3" s="2">
        <v>21.0</v>
      </c>
      <c r="S3" s="2" t="s">
        <v>117</v>
      </c>
      <c r="T3" s="2" t="s">
        <v>126</v>
      </c>
      <c r="U3" s="2" t="s">
        <v>127</v>
      </c>
      <c r="V3" s="2" t="s">
        <v>119</v>
      </c>
      <c r="W3" s="2" t="s">
        <v>128</v>
      </c>
      <c r="X3" s="2">
        <v>7.0</v>
      </c>
      <c r="Y3" s="2" t="s">
        <v>129</v>
      </c>
    </row>
    <row r="4">
      <c r="B4" t="str">
        <f>LEFT(VLOOKUP($P4,'通关updated_at_05_03'!$B:$J,9,0),8)</f>
        <v/>
      </c>
      <c r="C4">
        <f t="shared" si="1"/>
        <v>0</v>
      </c>
      <c r="D4" t="str">
        <f>LEFT(VLOOKUP($P4,'通关updated_at_05_03'!$B:$J,8,0),8)</f>
        <v/>
      </c>
      <c r="E4">
        <f t="shared" si="2"/>
        <v>0</v>
      </c>
      <c r="F4" t="str">
        <f>LEFT(VLOOKUP($P4,'通关updated_at_05_03'!$B:$J,6,0),8)</f>
        <v/>
      </c>
      <c r="G4">
        <f t="shared" si="3"/>
        <v>0</v>
      </c>
      <c r="H4" t="str">
        <f>LEFT(VLOOKUP($P4,'通关updated_at_05_03'!$B:$J,5,0),8)</f>
        <v/>
      </c>
      <c r="I4">
        <f t="shared" si="4"/>
        <v>0</v>
      </c>
      <c r="J4" t="str">
        <f>LEFT(VLOOKUP($P4,'通关updated_at_05_03'!$B:$J,4,0),8)</f>
        <v/>
      </c>
      <c r="K4">
        <f t="shared" si="5"/>
        <v>0</v>
      </c>
      <c r="L4" t="s">
        <v>20</v>
      </c>
      <c r="O4" s="32" t="s">
        <v>132</v>
      </c>
      <c r="P4" s="2" t="s">
        <v>40</v>
      </c>
      <c r="Q4" s="2"/>
      <c r="R4" s="2">
        <v>36.0</v>
      </c>
      <c r="S4" s="2" t="s">
        <v>133</v>
      </c>
      <c r="T4" s="2" t="s">
        <v>118</v>
      </c>
      <c r="U4" s="2" t="s">
        <v>134</v>
      </c>
      <c r="V4" s="2" t="s">
        <v>134</v>
      </c>
      <c r="W4" s="2" t="s">
        <v>120</v>
      </c>
      <c r="X4" s="2">
        <v>7.0</v>
      </c>
      <c r="Y4" s="2" t="s">
        <v>135</v>
      </c>
    </row>
    <row r="5">
      <c r="B5" t="str">
        <f>LEFT(VLOOKUP($P5,'通关updated_at_05_03'!$B:$J,9,0),8)</f>
        <v/>
      </c>
      <c r="C5">
        <f t="shared" si="1"/>
        <v>0</v>
      </c>
      <c r="D5" t="str">
        <f>LEFT(VLOOKUP($P5,'通关updated_at_05_03'!$B:$J,8,0),8)</f>
        <v>failed 1</v>
      </c>
      <c r="E5">
        <f t="shared" si="2"/>
        <v>0</v>
      </c>
      <c r="F5" t="str">
        <f>LEFT(VLOOKUP($P5,'通关updated_at_05_03'!$B:$J,6,0),8)</f>
        <v>passed 2</v>
      </c>
      <c r="G5">
        <f t="shared" si="3"/>
        <v>2</v>
      </c>
      <c r="H5" t="str">
        <f>LEFT(VLOOKUP($P5,'通关updated_at_05_03'!$B:$J,5,0),8)</f>
        <v>passed 3</v>
      </c>
      <c r="I5">
        <f t="shared" si="4"/>
        <v>3</v>
      </c>
      <c r="J5" t="str">
        <f>LEFT(VLOOKUP($P5,'通关updated_at_05_03'!$B:$J,4,0),8)</f>
        <v/>
      </c>
      <c r="K5">
        <f t="shared" si="5"/>
        <v>0</v>
      </c>
      <c r="L5" t="s">
        <v>20</v>
      </c>
      <c r="M5" s="2" t="s">
        <v>138</v>
      </c>
      <c r="O5" s="38" t="s">
        <v>139</v>
      </c>
      <c r="P5" s="2" t="s">
        <v>43</v>
      </c>
      <c r="Q5" s="2"/>
      <c r="R5" s="2">
        <v>30.0</v>
      </c>
      <c r="S5" s="2" t="s">
        <v>117</v>
      </c>
      <c r="T5" s="2" t="s">
        <v>118</v>
      </c>
      <c r="U5" s="2" t="s">
        <v>134</v>
      </c>
      <c r="V5" s="2" t="s">
        <v>119</v>
      </c>
      <c r="W5" s="2" t="s">
        <v>128</v>
      </c>
      <c r="X5" s="2">
        <v>10.0</v>
      </c>
    </row>
    <row r="6">
      <c r="B6" t="str">
        <f>LEFT(VLOOKUP($P6,'通关updated_at_05_03'!$B:$J,9,0),8)</f>
        <v/>
      </c>
      <c r="C6">
        <f t="shared" si="1"/>
        <v>0</v>
      </c>
      <c r="D6" t="str">
        <f>LEFT(VLOOKUP($P6,'通关updated_at_05_03'!$B:$J,8,0),8)</f>
        <v/>
      </c>
      <c r="E6">
        <f t="shared" si="2"/>
        <v>0</v>
      </c>
      <c r="F6" t="str">
        <f>LEFT(VLOOKUP($P6,'通关updated_at_05_03'!$B:$J,6,0),8)</f>
        <v>passed 2</v>
      </c>
      <c r="G6">
        <f t="shared" si="3"/>
        <v>2</v>
      </c>
      <c r="H6" t="str">
        <f>LEFT(VLOOKUP($P6,'通关updated_at_05_03'!$B:$J,5,0),8)</f>
        <v>passed 4</v>
      </c>
      <c r="I6">
        <f t="shared" si="4"/>
        <v>4</v>
      </c>
      <c r="J6" t="str">
        <f>LEFT(VLOOKUP($P6,'通关updated_at_05_03'!$B:$J,4,0),8)</f>
        <v>passed 2</v>
      </c>
      <c r="K6">
        <f t="shared" si="5"/>
        <v>2</v>
      </c>
      <c r="L6" t="s">
        <v>20</v>
      </c>
      <c r="N6" s="2" t="s">
        <v>141</v>
      </c>
      <c r="O6" s="38" t="s">
        <v>142</v>
      </c>
      <c r="P6" s="2" t="s">
        <v>30</v>
      </c>
      <c r="Q6" s="2"/>
      <c r="R6" s="2">
        <v>32.0</v>
      </c>
      <c r="S6" s="2" t="s">
        <v>117</v>
      </c>
      <c r="T6" s="2" t="s">
        <v>118</v>
      </c>
      <c r="U6" s="2" t="s">
        <v>119</v>
      </c>
      <c r="V6" s="2" t="s">
        <v>119</v>
      </c>
      <c r="W6" s="2" t="s">
        <v>120</v>
      </c>
      <c r="X6" s="2">
        <v>7.0</v>
      </c>
      <c r="Y6" s="2" t="s">
        <v>144</v>
      </c>
    </row>
    <row r="7">
      <c r="B7" t="str">
        <f>LEFT(VLOOKUP($P7,'通关updated_at_05_03'!$B:$J,9,0),8)</f>
        <v/>
      </c>
      <c r="C7">
        <f t="shared" si="1"/>
        <v>0</v>
      </c>
      <c r="D7" t="str">
        <f>LEFT(VLOOKUP($P7,'通关updated_at_05_03'!$B:$J,8,0),8)</f>
        <v/>
      </c>
      <c r="E7">
        <f t="shared" si="2"/>
        <v>0</v>
      </c>
      <c r="F7" t="str">
        <f>LEFT(VLOOKUP($P7,'通关updated_at_05_03'!$B:$J,6,0),8)</f>
        <v>passed 2</v>
      </c>
      <c r="G7">
        <f t="shared" si="3"/>
        <v>2</v>
      </c>
      <c r="H7" t="str">
        <f>LEFT(VLOOKUP($P7,'通关updated_at_05_03'!$B:$J,5,0),8)</f>
        <v>passed 2</v>
      </c>
      <c r="I7">
        <f t="shared" si="4"/>
        <v>2</v>
      </c>
      <c r="J7" t="str">
        <f>LEFT(VLOOKUP($P7,'通关updated_at_05_03'!$B:$J,4,0),8)</f>
        <v/>
      </c>
      <c r="K7">
        <f t="shared" si="5"/>
        <v>0</v>
      </c>
      <c r="L7" t="s">
        <v>20</v>
      </c>
      <c r="M7" s="2" t="s">
        <v>148</v>
      </c>
      <c r="N7" s="2" t="s">
        <v>149</v>
      </c>
      <c r="O7" s="2" t="s">
        <v>150</v>
      </c>
      <c r="P7" s="2" t="s">
        <v>37</v>
      </c>
      <c r="Q7" s="2"/>
      <c r="R7" s="2">
        <v>30.0</v>
      </c>
      <c r="S7" s="2" t="s">
        <v>133</v>
      </c>
      <c r="T7" s="2" t="s">
        <v>118</v>
      </c>
      <c r="U7" s="2" t="s">
        <v>127</v>
      </c>
      <c r="V7" s="2" t="s">
        <v>119</v>
      </c>
      <c r="W7" s="2" t="s">
        <v>120</v>
      </c>
      <c r="X7" s="2">
        <v>5.0</v>
      </c>
    </row>
    <row r="8">
      <c r="B8" t="str">
        <f>LEFT(VLOOKUP($P8,'通关updated_at_05_03'!$B:$J,9,0),8)</f>
        <v/>
      </c>
      <c r="C8">
        <f t="shared" si="1"/>
        <v>0</v>
      </c>
      <c r="D8" t="str">
        <f>LEFT(VLOOKUP($P8,'通关updated_at_05_03'!$B:$J,8,0),8)</f>
        <v>passed 2</v>
      </c>
      <c r="E8">
        <f t="shared" si="2"/>
        <v>2</v>
      </c>
      <c r="F8" t="str">
        <f>LEFT(VLOOKUP($P8,'通关updated_at_05_03'!$B:$J,6,0),8)</f>
        <v>passed 2</v>
      </c>
      <c r="G8">
        <f t="shared" si="3"/>
        <v>2</v>
      </c>
      <c r="H8" t="str">
        <f>LEFT(VLOOKUP($P8,'通关updated_at_05_03'!$B:$J,5,0),8)</f>
        <v>passed 2</v>
      </c>
      <c r="I8">
        <f t="shared" si="4"/>
        <v>2</v>
      </c>
      <c r="J8" t="str">
        <f>LEFT(VLOOKUP($P8,'通关updated_at_05_03'!$B:$J,4,0),8)</f>
        <v/>
      </c>
      <c r="K8">
        <f t="shared" si="5"/>
        <v>0</v>
      </c>
      <c r="L8" t="s">
        <v>20</v>
      </c>
      <c r="N8" s="2" t="s">
        <v>152</v>
      </c>
      <c r="O8" s="2" t="s">
        <v>153</v>
      </c>
      <c r="P8" s="2" t="s">
        <v>35</v>
      </c>
      <c r="Q8" s="2"/>
      <c r="S8" s="2" t="s">
        <v>133</v>
      </c>
      <c r="T8" s="2" t="s">
        <v>154</v>
      </c>
      <c r="U8" s="2" t="s">
        <v>119</v>
      </c>
      <c r="V8" s="2" t="s">
        <v>119</v>
      </c>
      <c r="W8" s="2" t="s">
        <v>120</v>
      </c>
      <c r="X8" s="2">
        <v>8.0</v>
      </c>
    </row>
    <row r="9">
      <c r="B9" t="str">
        <f>LEFT(VLOOKUP($P9,'通关updated_at_05_03'!$B:$J,9,0),8)</f>
        <v>passed 2</v>
      </c>
      <c r="C9">
        <f t="shared" si="1"/>
        <v>2</v>
      </c>
      <c r="D9" t="str">
        <f>LEFT(VLOOKUP($P9,'通关updated_at_05_03'!$B:$J,8,0),8)</f>
        <v>passed 3</v>
      </c>
      <c r="E9">
        <f t="shared" si="2"/>
        <v>3</v>
      </c>
      <c r="F9" t="str">
        <f>LEFT(VLOOKUP($P9,'通关updated_at_05_03'!$B:$J,6,0),8)</f>
        <v>passed 2</v>
      </c>
      <c r="G9">
        <f t="shared" si="3"/>
        <v>2</v>
      </c>
      <c r="H9" t="str">
        <f>LEFT(VLOOKUP($P9,'通关updated_at_05_03'!$B:$J,5,0),8)</f>
        <v>passed 2</v>
      </c>
      <c r="I9">
        <f t="shared" si="4"/>
        <v>2</v>
      </c>
      <c r="J9" t="str">
        <f>LEFT(VLOOKUP($P9,'通关updated_at_05_03'!$B:$J,4,0),8)</f>
        <v/>
      </c>
      <c r="K9">
        <f t="shared" si="5"/>
        <v>0</v>
      </c>
      <c r="L9" t="s">
        <v>20</v>
      </c>
      <c r="O9" s="2" t="s">
        <v>157</v>
      </c>
      <c r="P9" s="2" t="s">
        <v>28</v>
      </c>
      <c r="Q9" s="2"/>
      <c r="R9" s="2">
        <v>30.0</v>
      </c>
      <c r="S9" s="2" t="s">
        <v>117</v>
      </c>
      <c r="T9" s="2" t="s">
        <v>118</v>
      </c>
      <c r="U9" s="2" t="s">
        <v>119</v>
      </c>
      <c r="V9" s="2" t="s">
        <v>119</v>
      </c>
      <c r="W9" s="2" t="s">
        <v>158</v>
      </c>
      <c r="X9" s="2">
        <v>10.0</v>
      </c>
      <c r="Y9" s="2" t="s">
        <v>160</v>
      </c>
    </row>
    <row r="10">
      <c r="B10" t="str">
        <f>LEFT(VLOOKUP($P10,'通关updated_at_05_03'!$B:$J,9,0),8)</f>
        <v/>
      </c>
      <c r="C10">
        <f t="shared" si="1"/>
        <v>0</v>
      </c>
      <c r="D10" t="str">
        <f>LEFT(VLOOKUP($P10,'通关updated_at_05_03'!$B:$J,8,0),8)</f>
        <v>passed 3</v>
      </c>
      <c r="E10">
        <f t="shared" si="2"/>
        <v>3</v>
      </c>
      <c r="F10" t="str">
        <f>LEFT(VLOOKUP($P10,'通关updated_at_05_03'!$B:$J,6,0),8)</f>
        <v>passed 3</v>
      </c>
      <c r="G10">
        <f t="shared" si="3"/>
        <v>3</v>
      </c>
      <c r="H10" t="str">
        <f>LEFT(VLOOKUP($P10,'通关updated_at_05_03'!$B:$J,5,0),8)</f>
        <v>passed 2</v>
      </c>
      <c r="I10">
        <f t="shared" si="4"/>
        <v>2</v>
      </c>
      <c r="J10" t="str">
        <f>LEFT(VLOOKUP($P10,'通关updated_at_05_03'!$B:$J,4,0),8)</f>
        <v>passed 2</v>
      </c>
      <c r="K10">
        <f t="shared" si="5"/>
        <v>2</v>
      </c>
      <c r="L10" t="s">
        <v>20</v>
      </c>
      <c r="N10" s="2" t="s">
        <v>164</v>
      </c>
      <c r="O10" s="2" t="s">
        <v>165</v>
      </c>
      <c r="P10" s="2" t="s">
        <v>27</v>
      </c>
      <c r="Q10" s="2"/>
      <c r="R10" s="2">
        <v>28.0</v>
      </c>
      <c r="S10" s="2" t="s">
        <v>167</v>
      </c>
      <c r="T10" s="2" t="s">
        <v>118</v>
      </c>
      <c r="U10" s="2" t="s">
        <v>119</v>
      </c>
      <c r="V10" s="2" t="s">
        <v>119</v>
      </c>
      <c r="W10" s="2" t="s">
        <v>168</v>
      </c>
      <c r="X10" s="2">
        <v>10.0</v>
      </c>
      <c r="Y10" s="2" t="s">
        <v>169</v>
      </c>
    </row>
    <row r="11">
      <c r="B11" t="str">
        <f>LEFT(VLOOKUP($P11,'通关updated_at_05_03'!$B:$J,9,0),8)</f>
        <v>passed 2</v>
      </c>
      <c r="C11">
        <f t="shared" si="1"/>
        <v>2</v>
      </c>
      <c r="D11" t="str">
        <f>LEFT(VLOOKUP($P11,'通关updated_at_05_03'!$B:$J,8,0),8)</f>
        <v>passed 2</v>
      </c>
      <c r="E11">
        <f t="shared" si="2"/>
        <v>2</v>
      </c>
      <c r="F11" t="str">
        <f>LEFT(VLOOKUP($P11,'通关updated_at_05_03'!$B:$J,6,0),8)</f>
        <v>passed 2</v>
      </c>
      <c r="G11">
        <f t="shared" si="3"/>
        <v>2</v>
      </c>
      <c r="H11" t="str">
        <f>LEFT(VLOOKUP($P11,'通关updated_at_05_03'!$B:$J,5,0),8)</f>
        <v>passed 3</v>
      </c>
      <c r="I11">
        <f t="shared" si="4"/>
        <v>3</v>
      </c>
      <c r="J11" t="str">
        <f>LEFT(VLOOKUP($P11,'通关updated_at_05_03'!$B:$J,4,0),8)</f>
        <v>passed 1</v>
      </c>
      <c r="K11">
        <f t="shared" si="5"/>
        <v>1</v>
      </c>
      <c r="L11" t="s">
        <v>20</v>
      </c>
      <c r="N11" s="47" t="s">
        <v>178</v>
      </c>
      <c r="O11" s="2" t="s">
        <v>179</v>
      </c>
      <c r="P11" s="2" t="s">
        <v>39</v>
      </c>
      <c r="Q11" s="2"/>
      <c r="R11" s="2">
        <v>28.0</v>
      </c>
      <c r="S11" s="2" t="s">
        <v>117</v>
      </c>
      <c r="T11" s="2" t="s">
        <v>118</v>
      </c>
      <c r="U11" s="2" t="s">
        <v>119</v>
      </c>
      <c r="V11" s="2" t="s">
        <v>119</v>
      </c>
      <c r="W11" s="2" t="s">
        <v>120</v>
      </c>
      <c r="X11" s="2">
        <v>9.0</v>
      </c>
    </row>
    <row r="12">
      <c r="B12" t="str">
        <f>LEFT(VLOOKUP($P12,'通关updated_at_05_03'!$B:$J,9,0),8)</f>
        <v>passed 2</v>
      </c>
      <c r="C12">
        <f t="shared" si="1"/>
        <v>2</v>
      </c>
      <c r="D12" t="str">
        <f>LEFT(VLOOKUP($P12,'通关updated_at_05_03'!$B:$J,8,0),8)</f>
        <v>passed 2</v>
      </c>
      <c r="E12">
        <f t="shared" si="2"/>
        <v>2</v>
      </c>
      <c r="F12" t="str">
        <f>LEFT(VLOOKUP($P12,'通关updated_at_05_03'!$B:$J,6,0),8)</f>
        <v>passed 2</v>
      </c>
      <c r="G12">
        <f t="shared" si="3"/>
        <v>2</v>
      </c>
      <c r="H12" t="str">
        <f>LEFT(VLOOKUP($P12,'通关updated_at_05_03'!$B:$J,5,0),8)</f>
        <v>passed 3</v>
      </c>
      <c r="I12">
        <f t="shared" si="4"/>
        <v>3</v>
      </c>
      <c r="J12" t="str">
        <f>LEFT(VLOOKUP($P12,'通关updated_at_05_03'!$B:$J,4,0),8)</f>
        <v>passed 1</v>
      </c>
      <c r="K12">
        <f t="shared" si="5"/>
        <v>1</v>
      </c>
      <c r="L12" t="s">
        <v>20</v>
      </c>
      <c r="N12" s="2" t="s">
        <v>180</v>
      </c>
      <c r="O12" s="2" t="s">
        <v>181</v>
      </c>
      <c r="P12" s="2" t="s">
        <v>23</v>
      </c>
      <c r="Q12" s="2"/>
      <c r="R12" s="2">
        <v>35.0</v>
      </c>
      <c r="S12" s="2" t="s">
        <v>117</v>
      </c>
      <c r="T12" s="2" t="s">
        <v>118</v>
      </c>
      <c r="U12" s="2" t="s">
        <v>119</v>
      </c>
      <c r="V12" s="2" t="s">
        <v>119</v>
      </c>
      <c r="W12" s="2" t="s">
        <v>158</v>
      </c>
      <c r="X12" s="2">
        <v>9.0</v>
      </c>
    </row>
    <row r="13">
      <c r="B13" t="str">
        <f>LEFT(VLOOKUP($P13,'通关updated_at_05_03'!$B:$J,9,0),8)</f>
        <v/>
      </c>
      <c r="C13">
        <f t="shared" si="1"/>
        <v>0</v>
      </c>
      <c r="D13" t="str">
        <f>LEFT(VLOOKUP($P13,'通关updated_at_05_03'!$B:$J,8,0),8)</f>
        <v/>
      </c>
      <c r="E13">
        <f t="shared" si="2"/>
        <v>0</v>
      </c>
      <c r="F13" t="str">
        <f>LEFT(VLOOKUP($P13,'通关updated_at_05_03'!$B:$J,6,0),8)</f>
        <v>passed 2</v>
      </c>
      <c r="G13">
        <f t="shared" si="3"/>
        <v>2</v>
      </c>
      <c r="H13" t="str">
        <f>LEFT(VLOOKUP($P13,'通关updated_at_05_03'!$B:$J,5,0),8)</f>
        <v>passed 4</v>
      </c>
      <c r="I13">
        <f t="shared" si="4"/>
        <v>4</v>
      </c>
      <c r="J13" t="str">
        <f>LEFT(VLOOKUP($P13,'通关updated_at_05_03'!$B:$J,4,0),8)</f>
        <v>passed 1</v>
      </c>
      <c r="K13">
        <f t="shared" si="5"/>
        <v>1</v>
      </c>
      <c r="L13" t="s">
        <v>20</v>
      </c>
      <c r="N13" s="2" t="s">
        <v>182</v>
      </c>
      <c r="O13" s="2" t="s">
        <v>182</v>
      </c>
      <c r="P13" s="2" t="s">
        <v>18</v>
      </c>
      <c r="Q13" s="34">
        <v>1.3358007802E10</v>
      </c>
      <c r="R13" s="2">
        <v>27.0</v>
      </c>
      <c r="S13" s="2" t="s">
        <v>133</v>
      </c>
      <c r="T13" s="2" t="s">
        <v>118</v>
      </c>
      <c r="U13" s="2" t="s">
        <v>119</v>
      </c>
      <c r="V13" s="2" t="s">
        <v>119</v>
      </c>
      <c r="W13" s="2" t="s">
        <v>158</v>
      </c>
      <c r="X13" s="2">
        <v>10.0</v>
      </c>
    </row>
    <row r="14">
      <c r="B14" t="str">
        <f>LEFT(VLOOKUP($P14,'通关updated_at_05_03'!$B:$J,9,0),8)</f>
        <v/>
      </c>
      <c r="C14">
        <f t="shared" si="1"/>
        <v>0</v>
      </c>
      <c r="D14" t="str">
        <f>LEFT(VLOOKUP($P14,'通关updated_at_05_03'!$B:$J,8,0),8)</f>
        <v>passed 3</v>
      </c>
      <c r="E14">
        <f t="shared" si="2"/>
        <v>3</v>
      </c>
      <c r="F14" t="str">
        <f>LEFT(VLOOKUP($P14,'通关updated_at_05_03'!$B:$J,6,0),8)</f>
        <v>passed 3</v>
      </c>
      <c r="G14">
        <f t="shared" si="3"/>
        <v>3</v>
      </c>
      <c r="H14" t="str">
        <f>LEFT(VLOOKUP($P14,'通关updated_at_05_03'!$B:$J,5,0),8)</f>
        <v>passed 4</v>
      </c>
      <c r="I14">
        <f t="shared" si="4"/>
        <v>4</v>
      </c>
      <c r="J14" t="str">
        <f>LEFT(VLOOKUP($P14,'通关updated_at_05_03'!$B:$J,4,0),8)</f>
        <v>failed 1</v>
      </c>
      <c r="K14">
        <f t="shared" si="5"/>
        <v>0</v>
      </c>
      <c r="L14" t="s">
        <v>20</v>
      </c>
      <c r="N14" s="2" t="s">
        <v>211</v>
      </c>
      <c r="O14" s="2" t="s">
        <v>213</v>
      </c>
      <c r="P14" s="2" t="s">
        <v>26</v>
      </c>
      <c r="Q14" s="2"/>
      <c r="R14" s="2">
        <v>40.0</v>
      </c>
      <c r="S14" s="2" t="s">
        <v>117</v>
      </c>
      <c r="T14" s="2" t="s">
        <v>154</v>
      </c>
      <c r="U14" s="2" t="s">
        <v>119</v>
      </c>
      <c r="V14" s="2" t="s">
        <v>119</v>
      </c>
      <c r="W14" s="2" t="s">
        <v>120</v>
      </c>
      <c r="X14" s="2">
        <v>7.0</v>
      </c>
    </row>
    <row r="15">
      <c r="B15" t="str">
        <f>LEFT(VLOOKUP($P15,'通关updated_at_05_03'!$B:$J,9,0),8)</f>
        <v/>
      </c>
      <c r="C15">
        <f t="shared" si="1"/>
        <v>0</v>
      </c>
      <c r="D15" t="str">
        <f>LEFT(VLOOKUP($P15,'通关updated_at_05_03'!$B:$J,8,0),8)</f>
        <v/>
      </c>
      <c r="E15">
        <f t="shared" si="2"/>
        <v>0</v>
      </c>
      <c r="F15" t="str">
        <f>LEFT(VLOOKUP($P15,'通关updated_at_05_03'!$B:$J,6,0),8)</f>
        <v/>
      </c>
      <c r="G15">
        <f t="shared" si="3"/>
        <v>0</v>
      </c>
      <c r="H15" t="str">
        <f>LEFT(VLOOKUP($P15,'通关updated_at_05_03'!$B:$J,5,0),8)</f>
        <v/>
      </c>
      <c r="I15">
        <f t="shared" si="4"/>
        <v>0</v>
      </c>
      <c r="J15" t="str">
        <f>LEFT(VLOOKUP($P15,'通关updated_at_05_03'!$B:$J,4,0),8)</f>
        <v/>
      </c>
      <c r="K15">
        <f t="shared" si="5"/>
        <v>0</v>
      </c>
      <c r="L15" t="s">
        <v>47</v>
      </c>
      <c r="M15" s="2" t="s">
        <v>240</v>
      </c>
      <c r="N15" s="2" t="s">
        <v>241</v>
      </c>
      <c r="O15" s="32" t="s">
        <v>241</v>
      </c>
      <c r="P15" s="2" t="s">
        <v>55</v>
      </c>
      <c r="Q15" s="2" t="s">
        <v>242</v>
      </c>
      <c r="R15" s="2">
        <v>32.0</v>
      </c>
      <c r="S15" s="2" t="s">
        <v>133</v>
      </c>
      <c r="T15" s="2" t="s">
        <v>243</v>
      </c>
      <c r="U15" s="2" t="s">
        <v>119</v>
      </c>
      <c r="V15" s="2" t="s">
        <v>134</v>
      </c>
      <c r="W15" s="2" t="s">
        <v>158</v>
      </c>
      <c r="X15" s="2">
        <v>10.0</v>
      </c>
      <c r="Y15" s="2" t="s">
        <v>244</v>
      </c>
    </row>
    <row r="16">
      <c r="B16" t="str">
        <f>LEFT(VLOOKUP($P16,'通关updated_at_05_03'!$B:$J,9,0),8)</f>
        <v>passed 2</v>
      </c>
      <c r="C16">
        <f t="shared" si="1"/>
        <v>2</v>
      </c>
      <c r="D16" t="str">
        <f>LEFT(VLOOKUP($P16,'通关updated_at_05_03'!$B:$J,8,0),8)</f>
        <v>passed 3</v>
      </c>
      <c r="E16">
        <f t="shared" si="2"/>
        <v>3</v>
      </c>
      <c r="F16" t="str">
        <f>LEFT(VLOOKUP($P16,'通关updated_at_05_03'!$B:$J,6,0),8)</f>
        <v>passed 2</v>
      </c>
      <c r="G16">
        <f t="shared" si="3"/>
        <v>2</v>
      </c>
      <c r="H16" t="str">
        <f>LEFT(VLOOKUP($P16,'通关updated_at_05_03'!$B:$J,5,0),8)</f>
        <v>passed 2</v>
      </c>
      <c r="I16">
        <f t="shared" si="4"/>
        <v>2</v>
      </c>
      <c r="J16" t="str">
        <f>LEFT(VLOOKUP($P16,'通关updated_at_05_03'!$B:$J,4,0),8)</f>
        <v>passed 1</v>
      </c>
      <c r="K16">
        <f t="shared" si="5"/>
        <v>1</v>
      </c>
      <c r="L16" t="s">
        <v>47</v>
      </c>
      <c r="M16" s="2" t="s">
        <v>249</v>
      </c>
      <c r="O16" s="2" t="s">
        <v>250</v>
      </c>
      <c r="P16" s="2" t="s">
        <v>58</v>
      </c>
      <c r="Q16" s="2"/>
      <c r="R16" s="2">
        <v>30.0</v>
      </c>
      <c r="S16" s="2" t="s">
        <v>133</v>
      </c>
      <c r="T16" s="2" t="s">
        <v>118</v>
      </c>
      <c r="U16" s="2" t="s">
        <v>119</v>
      </c>
      <c r="V16" s="2" t="s">
        <v>134</v>
      </c>
      <c r="W16" s="2" t="s">
        <v>128</v>
      </c>
      <c r="X16" s="2">
        <v>8.0</v>
      </c>
    </row>
    <row r="17">
      <c r="B17" t="str">
        <f>LEFT(VLOOKUP($P17,'通关updated_at_05_03'!$B:$J,9,0),8)</f>
        <v/>
      </c>
      <c r="C17">
        <f t="shared" si="1"/>
        <v>0</v>
      </c>
      <c r="D17" t="str">
        <f>LEFT(VLOOKUP($P17,'通关updated_at_05_03'!$B:$J,8,0),8)</f>
        <v/>
      </c>
      <c r="E17">
        <f t="shared" si="2"/>
        <v>0</v>
      </c>
      <c r="F17" t="str">
        <f>LEFT(VLOOKUP($P17,'通关updated_at_05_03'!$B:$J,6,0),8)</f>
        <v>passed 4</v>
      </c>
      <c r="G17">
        <f t="shared" si="3"/>
        <v>4</v>
      </c>
      <c r="H17" t="str">
        <f>LEFT(VLOOKUP($P17,'通关updated_at_05_03'!$B:$J,5,0),8)</f>
        <v>passed 3</v>
      </c>
      <c r="I17">
        <f t="shared" si="4"/>
        <v>3</v>
      </c>
      <c r="J17" t="str">
        <f>LEFT(VLOOKUP($P17,'通关updated_at_05_03'!$B:$J,4,0),8)</f>
        <v>passed 2</v>
      </c>
      <c r="K17">
        <f t="shared" si="5"/>
        <v>2</v>
      </c>
      <c r="L17" t="s">
        <v>47</v>
      </c>
      <c r="M17" s="2" t="s">
        <v>251</v>
      </c>
      <c r="N17" s="2" t="s">
        <v>252</v>
      </c>
      <c r="O17" s="2" t="s">
        <v>253</v>
      </c>
      <c r="P17" s="2" t="s">
        <v>51</v>
      </c>
      <c r="Q17" s="2"/>
      <c r="R17" s="2">
        <v>21.0</v>
      </c>
      <c r="S17" s="2" t="s">
        <v>117</v>
      </c>
      <c r="T17" s="2" t="s">
        <v>126</v>
      </c>
      <c r="U17" s="2" t="s">
        <v>119</v>
      </c>
      <c r="V17" s="2" t="s">
        <v>119</v>
      </c>
      <c r="W17" s="2" t="s">
        <v>168</v>
      </c>
      <c r="X17" s="2">
        <v>7.0</v>
      </c>
      <c r="Y17" s="2" t="s">
        <v>254</v>
      </c>
    </row>
    <row r="18">
      <c r="B18" t="str">
        <f>LEFT(VLOOKUP($P18,'通关updated_at_05_03'!$B:$J,9,0),8)</f>
        <v/>
      </c>
      <c r="C18">
        <f t="shared" si="1"/>
        <v>0</v>
      </c>
      <c r="D18" t="str">
        <f>LEFT(VLOOKUP($P18,'通关updated_at_05_03'!$B:$J,8,0),8)</f>
        <v/>
      </c>
      <c r="E18">
        <f t="shared" si="2"/>
        <v>0</v>
      </c>
      <c r="F18" t="str">
        <f>LEFT(VLOOKUP($P18,'通关updated_at_05_03'!$B:$J,6,0),8)</f>
        <v>passed 4</v>
      </c>
      <c r="G18">
        <f t="shared" si="3"/>
        <v>4</v>
      </c>
      <c r="H18" t="str">
        <f>LEFT(VLOOKUP($P18,'通关updated_at_05_03'!$B:$J,5,0),8)</f>
        <v>passed 3</v>
      </c>
      <c r="I18">
        <f t="shared" si="4"/>
        <v>3</v>
      </c>
      <c r="J18" t="str">
        <f>LEFT(VLOOKUP($P18,'通关updated_at_05_03'!$B:$J,4,0),8)</f>
        <v>failed 1</v>
      </c>
      <c r="K18">
        <f t="shared" si="5"/>
        <v>0</v>
      </c>
      <c r="L18" t="s">
        <v>47</v>
      </c>
      <c r="N18" s="2" t="s">
        <v>255</v>
      </c>
      <c r="O18" s="2" t="s">
        <v>256</v>
      </c>
      <c r="P18" s="2" t="s">
        <v>54</v>
      </c>
      <c r="Q18" s="2"/>
      <c r="R18" s="2">
        <v>22.0</v>
      </c>
      <c r="S18" s="2" t="s">
        <v>117</v>
      </c>
      <c r="T18" s="2" t="s">
        <v>118</v>
      </c>
      <c r="U18" s="2" t="s">
        <v>134</v>
      </c>
      <c r="V18" s="2" t="s">
        <v>119</v>
      </c>
      <c r="W18" s="2" t="s">
        <v>128</v>
      </c>
      <c r="X18" s="2">
        <v>10.0</v>
      </c>
    </row>
    <row r="19">
      <c r="B19" t="str">
        <f>LEFT(VLOOKUP($P19,'通关updated_at_05_03'!$B:$J,9,0),8)</f>
        <v/>
      </c>
      <c r="C19">
        <f t="shared" si="1"/>
        <v>0</v>
      </c>
      <c r="D19" t="str">
        <f>LEFT(VLOOKUP($P19,'通关updated_at_05_03'!$B:$J,8,0),8)</f>
        <v/>
      </c>
      <c r="E19">
        <f t="shared" si="2"/>
        <v>0</v>
      </c>
      <c r="F19" t="str">
        <f>LEFT(VLOOKUP($P19,'通关updated_at_05_03'!$B:$J,6,0),8)</f>
        <v>passed 2</v>
      </c>
      <c r="G19">
        <f t="shared" si="3"/>
        <v>2</v>
      </c>
      <c r="H19" t="str">
        <f>LEFT(VLOOKUP($P19,'通关updated_at_05_03'!$B:$J,5,0),8)</f>
        <v>passed 3</v>
      </c>
      <c r="I19">
        <f t="shared" si="4"/>
        <v>3</v>
      </c>
      <c r="J19" t="str">
        <f>LEFT(VLOOKUP($P19,'通关updated_at_05_03'!$B:$J,4,0),8)</f>
        <v>passed 1</v>
      </c>
      <c r="K19">
        <f t="shared" si="5"/>
        <v>1</v>
      </c>
      <c r="L19" t="s">
        <v>47</v>
      </c>
      <c r="N19" s="2" t="s">
        <v>257</v>
      </c>
      <c r="O19" s="2" t="s">
        <v>258</v>
      </c>
      <c r="P19" s="2" t="s">
        <v>49</v>
      </c>
      <c r="Q19" s="2"/>
      <c r="R19" s="2">
        <v>26.0</v>
      </c>
      <c r="S19" s="2" t="s">
        <v>133</v>
      </c>
      <c r="T19" s="2" t="s">
        <v>118</v>
      </c>
      <c r="U19" s="2" t="s">
        <v>134</v>
      </c>
      <c r="V19" s="2" t="s">
        <v>119</v>
      </c>
      <c r="W19" s="2" t="s">
        <v>158</v>
      </c>
      <c r="X19" s="2">
        <v>6.0</v>
      </c>
    </row>
    <row r="20">
      <c r="B20" t="str">
        <f>LEFT(VLOOKUP($P20,'通关updated_at_05_03'!$B:$J,9,0),8)</f>
        <v>passed 2</v>
      </c>
      <c r="C20">
        <f t="shared" si="1"/>
        <v>2</v>
      </c>
      <c r="D20" t="str">
        <f>LEFT(VLOOKUP($P20,'通关updated_at_05_03'!$B:$J,8,0),8)</f>
        <v>passed 3</v>
      </c>
      <c r="E20">
        <f t="shared" si="2"/>
        <v>3</v>
      </c>
      <c r="F20" t="str">
        <f>LEFT(VLOOKUP($P20,'通关updated_at_05_03'!$B:$J,6,0),8)</f>
        <v>passed 2</v>
      </c>
      <c r="G20">
        <f t="shared" si="3"/>
        <v>2</v>
      </c>
      <c r="H20" t="str">
        <f>LEFT(VLOOKUP($P20,'通关updated_at_05_03'!$B:$J,5,0),8)</f>
        <v>passed 2</v>
      </c>
      <c r="I20">
        <f t="shared" si="4"/>
        <v>2</v>
      </c>
      <c r="J20" t="str">
        <f>LEFT(VLOOKUP($P20,'通关updated_at_05_03'!$B:$J,4,0),8)</f>
        <v>passed 1</v>
      </c>
      <c r="K20">
        <f t="shared" si="5"/>
        <v>1</v>
      </c>
      <c r="L20" t="s">
        <v>47</v>
      </c>
      <c r="N20" s="2" t="s">
        <v>259</v>
      </c>
      <c r="O20" s="2" t="s">
        <v>260</v>
      </c>
      <c r="P20" s="2" t="s">
        <v>57</v>
      </c>
      <c r="Q20" s="2"/>
      <c r="R20" s="2">
        <v>32.0</v>
      </c>
      <c r="S20" s="2" t="s">
        <v>133</v>
      </c>
      <c r="T20" s="2" t="s">
        <v>118</v>
      </c>
      <c r="U20" s="2" t="s">
        <v>119</v>
      </c>
      <c r="V20" s="2" t="s">
        <v>119</v>
      </c>
      <c r="W20" s="2" t="s">
        <v>120</v>
      </c>
      <c r="X20" s="2">
        <v>6.0</v>
      </c>
      <c r="Y20" s="2" t="s">
        <v>261</v>
      </c>
    </row>
    <row r="21">
      <c r="B21" t="str">
        <f>LEFT(VLOOKUP($P21,'通关updated_at_05_03'!$B:$J,9,0),8)</f>
        <v/>
      </c>
      <c r="C21">
        <f t="shared" si="1"/>
        <v>0</v>
      </c>
      <c r="D21" t="str">
        <f>LEFT(VLOOKUP($P21,'通关updated_at_05_03'!$B:$J,8,0),8)</f>
        <v>passed 3</v>
      </c>
      <c r="E21">
        <f t="shared" si="2"/>
        <v>3</v>
      </c>
      <c r="F21" t="str">
        <f>LEFT(VLOOKUP($P21,'通关updated_at_05_03'!$B:$J,6,0),8)</f>
        <v>passed 4</v>
      </c>
      <c r="G21">
        <f t="shared" si="3"/>
        <v>4</v>
      </c>
      <c r="H21" t="str">
        <f>LEFT(VLOOKUP($P21,'通关updated_at_05_03'!$B:$J,5,0),8)</f>
        <v>passed 3</v>
      </c>
      <c r="I21">
        <f t="shared" si="4"/>
        <v>3</v>
      </c>
      <c r="J21" t="str">
        <f>LEFT(VLOOKUP($P21,'通关updated_at_05_03'!$B:$J,4,0),8)</f>
        <v/>
      </c>
      <c r="K21">
        <f t="shared" si="5"/>
        <v>0</v>
      </c>
      <c r="L21" t="s">
        <v>47</v>
      </c>
      <c r="N21" s="2" t="s">
        <v>262</v>
      </c>
      <c r="O21" s="2" t="s">
        <v>262</v>
      </c>
      <c r="P21" s="2" t="s">
        <v>53</v>
      </c>
      <c r="Q21" s="2"/>
      <c r="R21" s="2">
        <v>31.0</v>
      </c>
      <c r="S21" s="2" t="s">
        <v>133</v>
      </c>
      <c r="T21" s="2" t="s">
        <v>263</v>
      </c>
      <c r="U21" s="2" t="s">
        <v>134</v>
      </c>
      <c r="V21" s="2" t="s">
        <v>134</v>
      </c>
      <c r="W21" s="2" t="s">
        <v>120</v>
      </c>
      <c r="X21" s="2">
        <v>10.0</v>
      </c>
    </row>
    <row r="22">
      <c r="B22" t="str">
        <f>LEFT(VLOOKUP($P22,'通关updated_at_05_03'!$B:$J,9,0),8)</f>
        <v/>
      </c>
      <c r="C22">
        <f t="shared" si="1"/>
        <v>0</v>
      </c>
      <c r="D22" t="str">
        <f>LEFT(VLOOKUP($P22,'通关updated_at_05_03'!$B:$J,8,0),8)</f>
        <v/>
      </c>
      <c r="E22">
        <f t="shared" si="2"/>
        <v>0</v>
      </c>
      <c r="F22" t="str">
        <f>LEFT(VLOOKUP($P22,'通关updated_at_05_03'!$B:$J,6,0),8)</f>
        <v>passed 3</v>
      </c>
      <c r="G22">
        <f t="shared" si="3"/>
        <v>3</v>
      </c>
      <c r="H22" t="str">
        <f>LEFT(VLOOKUP($P22,'通关updated_at_05_03'!$B:$J,5,0),8)</f>
        <v>passed 3</v>
      </c>
      <c r="I22">
        <f t="shared" si="4"/>
        <v>3</v>
      </c>
      <c r="J22" t="str">
        <f>LEFT(VLOOKUP($P22,'通关updated_at_05_03'!$B:$J,4,0),8)</f>
        <v>failed 1</v>
      </c>
      <c r="K22">
        <f t="shared" si="5"/>
        <v>0</v>
      </c>
      <c r="L22" t="s">
        <v>47</v>
      </c>
      <c r="O22" s="2" t="s">
        <v>264</v>
      </c>
      <c r="P22" s="2" t="s">
        <v>64</v>
      </c>
      <c r="Q22" s="2"/>
      <c r="R22" s="2">
        <v>38.0</v>
      </c>
      <c r="S22" s="2" t="s">
        <v>117</v>
      </c>
      <c r="T22" s="2" t="s">
        <v>118</v>
      </c>
      <c r="U22" s="2" t="s">
        <v>127</v>
      </c>
      <c r="V22" s="2" t="s">
        <v>119</v>
      </c>
      <c r="W22" s="2" t="s">
        <v>158</v>
      </c>
      <c r="X22" s="2">
        <v>10.0</v>
      </c>
    </row>
    <row r="23">
      <c r="B23" t="str">
        <f>LEFT(VLOOKUP($P23,'通关updated_at_05_03'!$B:$J,9,0),8)</f>
        <v>failed 1</v>
      </c>
      <c r="C23">
        <f t="shared" si="1"/>
        <v>0</v>
      </c>
      <c r="D23" t="str">
        <f>LEFT(VLOOKUP($P23,'通关updated_at_05_03'!$B:$J,8,0),8)</f>
        <v>passed 3</v>
      </c>
      <c r="E23">
        <f t="shared" si="2"/>
        <v>3</v>
      </c>
      <c r="F23" t="str">
        <f>LEFT(VLOOKUP($P23,'通关updated_at_05_03'!$B:$J,6,0),8)</f>
        <v>passed 2</v>
      </c>
      <c r="G23">
        <f t="shared" si="3"/>
        <v>2</v>
      </c>
      <c r="H23" t="str">
        <f>LEFT(VLOOKUP($P23,'通关updated_at_05_03'!$B:$J,5,0),8)</f>
        <v>passed 3</v>
      </c>
      <c r="I23">
        <f t="shared" si="4"/>
        <v>3</v>
      </c>
      <c r="J23" t="str">
        <f>LEFT(VLOOKUP($P23,'通关updated_at_05_03'!$B:$J,4,0),8)</f>
        <v>passed 2</v>
      </c>
      <c r="K23">
        <f t="shared" si="5"/>
        <v>2</v>
      </c>
      <c r="L23" t="s">
        <v>47</v>
      </c>
      <c r="N23" s="2" t="s">
        <v>265</v>
      </c>
      <c r="O23" s="38" t="s">
        <v>266</v>
      </c>
      <c r="P23" s="2" t="s">
        <v>56</v>
      </c>
      <c r="Q23" s="2"/>
      <c r="R23" s="2">
        <v>23.0</v>
      </c>
      <c r="S23" s="2" t="s">
        <v>117</v>
      </c>
      <c r="T23" s="2" t="s">
        <v>267</v>
      </c>
      <c r="U23" s="2" t="s">
        <v>134</v>
      </c>
      <c r="V23" s="2" t="s">
        <v>119</v>
      </c>
      <c r="W23" s="2" t="s">
        <v>168</v>
      </c>
      <c r="X23" s="2">
        <v>10.0</v>
      </c>
    </row>
    <row r="24">
      <c r="B24" t="str">
        <f>LEFT(VLOOKUP($P24,'通关updated_at_05_03'!$B:$J,9,0),8)</f>
        <v/>
      </c>
      <c r="C24">
        <f t="shared" si="1"/>
        <v>0</v>
      </c>
      <c r="D24" t="str">
        <f>LEFT(VLOOKUP($P24,'通关updated_at_05_03'!$B:$J,8,0),8)</f>
        <v>passed 2</v>
      </c>
      <c r="E24">
        <f t="shared" si="2"/>
        <v>2</v>
      </c>
      <c r="F24" t="str">
        <f>LEFT(VLOOKUP($P24,'通关updated_at_05_03'!$B:$J,6,0),8)</f>
        <v>passed 2</v>
      </c>
      <c r="G24">
        <f t="shared" si="3"/>
        <v>2</v>
      </c>
      <c r="H24" t="str">
        <f>LEFT(VLOOKUP($P24,'通关updated_at_05_03'!$B:$J,5,0),8)</f>
        <v>passed 4</v>
      </c>
      <c r="I24">
        <f t="shared" si="4"/>
        <v>4</v>
      </c>
      <c r="J24" t="str">
        <f>LEFT(VLOOKUP($P24,'通关updated_at_05_03'!$B:$J,4,0),8)</f>
        <v>passed 2</v>
      </c>
      <c r="K24">
        <f t="shared" si="5"/>
        <v>2</v>
      </c>
      <c r="L24" t="s">
        <v>47</v>
      </c>
      <c r="O24" s="2" t="s">
        <v>268</v>
      </c>
      <c r="P24" s="2" t="s">
        <v>48</v>
      </c>
      <c r="Q24" s="2"/>
      <c r="R24" s="2">
        <v>27.0</v>
      </c>
      <c r="S24" s="2" t="s">
        <v>133</v>
      </c>
      <c r="T24" s="2" t="s">
        <v>269</v>
      </c>
      <c r="U24" s="2" t="s">
        <v>119</v>
      </c>
      <c r="V24" s="2" t="s">
        <v>119</v>
      </c>
      <c r="W24" s="2" t="s">
        <v>120</v>
      </c>
      <c r="X24" s="2">
        <v>10.0</v>
      </c>
    </row>
    <row r="25">
      <c r="B25" t="str">
        <f>LEFT(VLOOKUP($P25,'通关updated_at_05_03'!$B:$J,9,0),8)</f>
        <v>passed 2</v>
      </c>
      <c r="C25">
        <f t="shared" si="1"/>
        <v>2</v>
      </c>
      <c r="D25" t="str">
        <f>LEFT(VLOOKUP($P25,'通关updated_at_05_03'!$B:$J,8,0),8)</f>
        <v/>
      </c>
      <c r="E25">
        <f t="shared" si="2"/>
        <v>0</v>
      </c>
      <c r="F25" t="str">
        <f>LEFT(VLOOKUP($P25,'通关updated_at_05_03'!$B:$J,6,0),8)</f>
        <v>passed 4</v>
      </c>
      <c r="G25">
        <f t="shared" si="3"/>
        <v>4</v>
      </c>
      <c r="H25" t="str">
        <f>LEFT(VLOOKUP($P25,'通关updated_at_05_03'!$B:$J,5,0),8)</f>
        <v>passed 4</v>
      </c>
      <c r="I25">
        <f t="shared" si="4"/>
        <v>4</v>
      </c>
      <c r="J25" t="str">
        <f>LEFT(VLOOKUP($P25,'通关updated_at_05_03'!$B:$J,4,0),8)</f>
        <v>passed 2</v>
      </c>
      <c r="K25">
        <f t="shared" si="5"/>
        <v>2</v>
      </c>
      <c r="L25" t="s">
        <v>47</v>
      </c>
      <c r="N25" s="2" t="s">
        <v>270</v>
      </c>
      <c r="O25" s="2" t="s">
        <v>271</v>
      </c>
      <c r="P25" s="2" t="s">
        <v>52</v>
      </c>
      <c r="Q25" s="2"/>
      <c r="R25" s="2">
        <v>30.0</v>
      </c>
      <c r="S25" s="2" t="s">
        <v>117</v>
      </c>
      <c r="T25" s="2" t="s">
        <v>272</v>
      </c>
      <c r="U25" s="2" t="s">
        <v>127</v>
      </c>
      <c r="V25" s="2" t="s">
        <v>127</v>
      </c>
      <c r="W25" s="2" t="s">
        <v>120</v>
      </c>
      <c r="X25" s="2">
        <v>9.0</v>
      </c>
    </row>
    <row r="26">
      <c r="B26" t="str">
        <f>LEFT(VLOOKUP($P26,'通关updated_at_05_03'!$B:$J,9,0),8)</f>
        <v/>
      </c>
      <c r="C26">
        <f t="shared" si="1"/>
        <v>0</v>
      </c>
      <c r="D26" t="str">
        <f>LEFT(VLOOKUP($P26,'通关updated_at_05_03'!$B:$J,8,0),8)</f>
        <v>passed 2</v>
      </c>
      <c r="E26">
        <f t="shared" si="2"/>
        <v>2</v>
      </c>
      <c r="F26" t="str">
        <f>LEFT(VLOOKUP($P26,'通关updated_at_05_03'!$B:$J,6,0),8)</f>
        <v>passed 2</v>
      </c>
      <c r="G26">
        <f t="shared" si="3"/>
        <v>2</v>
      </c>
      <c r="H26" t="str">
        <f>LEFT(VLOOKUP($P26,'通关updated_at_05_03'!$B:$J,5,0),8)</f>
        <v>passed 3</v>
      </c>
      <c r="I26">
        <f t="shared" si="4"/>
        <v>3</v>
      </c>
      <c r="J26" t="str">
        <f>LEFT(VLOOKUP($P26,'通关updated_at_05_03'!$B:$J,4,0),8)</f>
        <v/>
      </c>
      <c r="K26">
        <f t="shared" si="5"/>
        <v>0</v>
      </c>
      <c r="L26" t="s">
        <v>47</v>
      </c>
      <c r="N26" s="2" t="s">
        <v>273</v>
      </c>
      <c r="O26" s="2" t="s">
        <v>274</v>
      </c>
      <c r="P26" s="2" t="s">
        <v>61</v>
      </c>
      <c r="Q26" s="2"/>
      <c r="R26" s="2">
        <v>26.0</v>
      </c>
      <c r="S26" s="2" t="s">
        <v>117</v>
      </c>
      <c r="T26" s="2" t="s">
        <v>118</v>
      </c>
      <c r="U26" s="2" t="s">
        <v>119</v>
      </c>
      <c r="V26" s="2" t="s">
        <v>119</v>
      </c>
      <c r="W26" s="2" t="s">
        <v>168</v>
      </c>
      <c r="X26" s="2">
        <v>10.0</v>
      </c>
    </row>
    <row r="27">
      <c r="B27" t="str">
        <f>LEFT(VLOOKUP($P27,'通关updated_at_05_03'!$B:$J,9,0),8)</f>
        <v>passed 3</v>
      </c>
      <c r="C27">
        <f t="shared" si="1"/>
        <v>3</v>
      </c>
      <c r="D27" t="str">
        <f>LEFT(VLOOKUP($P27,'通关updated_at_05_03'!$B:$J,8,0),8)</f>
        <v>passed 3</v>
      </c>
      <c r="E27">
        <f t="shared" si="2"/>
        <v>3</v>
      </c>
      <c r="F27" t="str">
        <f>LEFT(VLOOKUP($P27,'通关updated_at_05_03'!$B:$J,6,0),8)</f>
        <v>passed 2</v>
      </c>
      <c r="G27">
        <f t="shared" si="3"/>
        <v>2</v>
      </c>
      <c r="H27" t="str">
        <f>LEFT(VLOOKUP($P27,'通关updated_at_05_03'!$B:$J,5,0),8)</f>
        <v>passed 2</v>
      </c>
      <c r="I27">
        <f t="shared" si="4"/>
        <v>2</v>
      </c>
      <c r="J27" t="str">
        <f>LEFT(VLOOKUP($P27,'通关updated_at_05_03'!$B:$J,4,0),8)</f>
        <v/>
      </c>
      <c r="K27">
        <f t="shared" si="5"/>
        <v>0</v>
      </c>
      <c r="L27" t="s">
        <v>47</v>
      </c>
      <c r="N27" s="2" t="s">
        <v>275</v>
      </c>
      <c r="O27" s="2" t="s">
        <v>276</v>
      </c>
      <c r="P27" s="2" t="s">
        <v>46</v>
      </c>
      <c r="Q27" s="2"/>
      <c r="S27" s="2" t="s">
        <v>133</v>
      </c>
      <c r="T27" s="2" t="s">
        <v>118</v>
      </c>
      <c r="U27" s="2" t="s">
        <v>119</v>
      </c>
      <c r="V27" s="2" t="s">
        <v>127</v>
      </c>
      <c r="W27" s="2" t="s">
        <v>120</v>
      </c>
      <c r="X27" s="2">
        <v>8.0</v>
      </c>
    </row>
    <row r="28">
      <c r="B28" t="str">
        <f>LEFT(VLOOKUP($P28,'通关updated_at_05_03'!$B:$J,9,0),8)</f>
        <v>passed 2</v>
      </c>
      <c r="C28">
        <f t="shared" si="1"/>
        <v>2</v>
      </c>
      <c r="D28" t="str">
        <f>LEFT(VLOOKUP($P28,'通关updated_at_05_03'!$B:$J,8,0),8)</f>
        <v>passed 2</v>
      </c>
      <c r="E28">
        <f t="shared" si="2"/>
        <v>2</v>
      </c>
      <c r="F28" t="str">
        <f>LEFT(VLOOKUP($P28,'通关updated_at_05_03'!$B:$J,6,0),8)</f>
        <v>passed 2</v>
      </c>
      <c r="G28">
        <f t="shared" si="3"/>
        <v>2</v>
      </c>
      <c r="H28" t="str">
        <f>LEFT(VLOOKUP($P28,'通关updated_at_05_03'!$B:$J,5,0),8)</f>
        <v>passed 2</v>
      </c>
      <c r="I28">
        <f t="shared" si="4"/>
        <v>2</v>
      </c>
      <c r="J28" t="str">
        <f>LEFT(VLOOKUP($P28,'通关updated_at_05_03'!$B:$J,4,0),8)</f>
        <v>passed 2</v>
      </c>
      <c r="K28">
        <f t="shared" si="5"/>
        <v>2</v>
      </c>
      <c r="L28" t="s">
        <v>47</v>
      </c>
      <c r="N28" s="2" t="s">
        <v>277</v>
      </c>
      <c r="O28" s="2" t="s">
        <v>278</v>
      </c>
      <c r="P28" s="2" t="s">
        <v>65</v>
      </c>
      <c r="Q28" s="2"/>
      <c r="R28" s="2">
        <v>24.0</v>
      </c>
      <c r="S28" s="2" t="s">
        <v>117</v>
      </c>
      <c r="T28" s="2" t="s">
        <v>126</v>
      </c>
      <c r="U28" s="2" t="s">
        <v>134</v>
      </c>
      <c r="V28" s="2" t="s">
        <v>119</v>
      </c>
      <c r="W28" s="2" t="s">
        <v>168</v>
      </c>
      <c r="X28" s="2">
        <v>7.0</v>
      </c>
    </row>
    <row r="29">
      <c r="A29" s="2" t="s">
        <v>279</v>
      </c>
      <c r="B29" s="18">
        <f>COUNTIFS(B$2:B$28,"passed*",$L$2:$L$28,"6班")/COUNTIF($L$2:$L$28,"6班")</f>
        <v>0.2307692308</v>
      </c>
      <c r="C29" s="24">
        <f>SUMIF($L$2:$L$28,"6班",C$2:C$28)/COUNTIFS(B$2:B$28,"passed*",$L$2:$L$28,"6班")</f>
        <v>2</v>
      </c>
      <c r="D29" s="18">
        <f>COUNTIFS(D$2:D$28,"passed*",$L$2:$L$28,"6班")/COUNTIF($L$2:$L$28,"6班")</f>
        <v>0.4615384615</v>
      </c>
      <c r="E29" s="24">
        <f>SUMIF($L$2:$L$28,"6班",E$2:E$28)/COUNTIFS(D$2:D$28,"passed*",$L$2:$L$28,"6班")</f>
        <v>2.5</v>
      </c>
      <c r="F29" s="18">
        <f>COUNTIFS(F$2:F$28,"passed*",$L$2:$L$28,"6班")/COUNTIF($L$2:$L$28,"6班")</f>
        <v>0.8461538462</v>
      </c>
      <c r="G29" s="24">
        <f>SUMIF($L$2:$L$28,"6班",G$2:G$28)/COUNTIFS(F$2:F$28,"passed*",$L$2:$L$28,"6班")</f>
        <v>2.181818182</v>
      </c>
      <c r="H29" s="18">
        <f>COUNTIFS(H$2:H$28,"passed*",$L$2:$L$28,"6班")/COUNTIF($L$2:$L$28,"6班")</f>
        <v>0.9230769231</v>
      </c>
      <c r="I29" s="24">
        <f>SUMIF($L$2:$L$28,"6班",I$2:I$28)/COUNTIFS(H$2:H$28,"passed*",$L$2:$L$28,"6班")</f>
        <v>2.833333333</v>
      </c>
      <c r="J29" s="18">
        <f>COUNTIFS(J$2:J$28,"passed*",$L$2:$L$28,"6班")/COUNTIF($L$2:$L$28,"6班")</f>
        <v>0.4615384615</v>
      </c>
      <c r="K29" s="24">
        <f>SUMIF($L$2:$L$28,"6班",K$2:K$28)/COUNTIFS(J$2:J$28,"passed*",$L$2:$L$28,"6班")</f>
        <v>1.666666667</v>
      </c>
    </row>
    <row r="30">
      <c r="A30" s="2" t="s">
        <v>288</v>
      </c>
      <c r="B30" s="18">
        <f>COUNTIFS(B$2:B$28,"passed*",$L$2:$L$28,"7班")/COUNTIF($L$2:$L$28,"7班")</f>
        <v>0.3571428571</v>
      </c>
      <c r="C30" s="24">
        <f>SUMIF($L$2:$L$28,"7班",C$2:C$28)/COUNTIFS(B$2:B$28,"passed*",$L$2:$L$28,"7班")</f>
        <v>2.2</v>
      </c>
      <c r="D30" s="18">
        <f>COUNTIFS(D$2:D$28,"passed*",$L$2:$L$28,"7班")/COUNTIF($L$2:$L$28,"7班")</f>
        <v>0.5714285714</v>
      </c>
      <c r="E30" s="24">
        <f>SUMIF($L$2:$L$28,"7班",E$2:E$28)/COUNTIFS(D$2:D$28,"passed*",$L$2:$L$28,"7班")</f>
        <v>2.625</v>
      </c>
      <c r="F30" s="18">
        <f>COUNTIFS(F$2:F$28,"passed*",$L$2:$L$28,"7班")/COUNTIF($L$2:$L$28,"7班")</f>
        <v>0.9285714286</v>
      </c>
      <c r="G30" s="24">
        <f>SUMIF($L$2:$L$28,"7班",G$2:G$28)/COUNTIFS(F$2:F$28,"passed*",$L$2:$L$28,"7班")</f>
        <v>2.692307692</v>
      </c>
      <c r="H30" s="18">
        <f>COUNTIFS(H$2:H$28,"passed*",$L$2:$L$28,"7班")/COUNTIF($L$2:$L$28,"7班")</f>
        <v>0.9285714286</v>
      </c>
      <c r="I30" s="24">
        <f>SUMIF($L$2:$L$28,"7班",I$2:I$28)/COUNTIFS(H$2:H$28,"passed*",$L$2:$L$28,"7班")</f>
        <v>2.846153846</v>
      </c>
      <c r="J30" s="18">
        <f>COUNTIFS(J$2:J$28,"passed*",$L$2:$L$28,"7班")/COUNTIF($L$2:$L$28,"7班")</f>
        <v>0.5714285714</v>
      </c>
      <c r="K30" s="24">
        <f>SUMIF($L$2:$L$28,"7班",K$2:K$28)/COUNTIFS(J$2:J$28,"passed*",$L$2:$L$28,"7班")</f>
        <v>1.625</v>
      </c>
    </row>
    <row r="31">
      <c r="A31" s="2" t="s">
        <v>156</v>
      </c>
      <c r="B31" s="43">
        <f>VLOOKUP(B1,'cohorts项目截止日期'!$A:$Z,3,0)</f>
        <v>43535</v>
      </c>
      <c r="D31" s="43">
        <f>VLOOKUP(D1,'cohorts项目截止日期'!$A:$Z,3,0)</f>
        <v>43514</v>
      </c>
      <c r="F31" s="43">
        <f>VLOOKUP(F1,'cohorts项目截止日期'!$A:$Z,3,0)</f>
        <v>43479</v>
      </c>
      <c r="H31" s="43">
        <f>VLOOKUP(H1,'cohorts项目截止日期'!$A:$Z,3,0)</f>
        <v>43444</v>
      </c>
      <c r="J31" t="str">
        <f>VLOOKUP(J1,'cohorts项目截止日期'!$A:$Z,3,0)</f>
        <v>#N/A</v>
      </c>
    </row>
    <row r="32">
      <c r="A32" s="56" t="s">
        <v>162</v>
      </c>
      <c r="B32" s="43">
        <f>B31-14</f>
        <v>43521</v>
      </c>
      <c r="D32" s="43">
        <f>D31-14</f>
        <v>43500</v>
      </c>
      <c r="F32" s="43">
        <f>F31-14</f>
        <v>43465</v>
      </c>
      <c r="H32" s="13">
        <f>H31-7</f>
        <v>43437</v>
      </c>
      <c r="I32" s="13"/>
      <c r="J32" s="13" t="str">
        <f>J31-5</f>
        <v>#N/A</v>
      </c>
      <c r="K32" s="13"/>
    </row>
    <row r="34">
      <c r="I34" s="57"/>
      <c r="J34" s="57"/>
      <c r="K34" s="57"/>
    </row>
  </sheetData>
  <autoFilter ref="$A$1:$AF$32">
    <sortState ref="A1:AF32">
      <sortCondition ref="F1:F32"/>
    </sortState>
  </autoFilter>
  <customSheetViews>
    <customSheetView guid="{EC760975-C090-432D-898A-B57F629469EB}" filter="1" showAutoFilter="1">
      <autoFilter ref="$B$1:$Y$28"/>
    </customSheetView>
  </customSheetViews>
  <conditionalFormatting sqref="B1:B28 D1:D28 F1:F28 H1:H28 C2:C28 E2:E28 G2:G28 I2:K28">
    <cfRule type="beginsWith" dxfId="0" priority="1" operator="beginsWith" text="passed">
      <formula>LEFT((B1),LEN("passed"))=("passed")</formula>
    </cfRule>
  </conditionalFormatting>
  <conditionalFormatting sqref="B1:B28 D1:D28 F1:F28 H1:H28 C2:C28 E2:E28 G2:G28 I2:K28">
    <cfRule type="beginsWith" dxfId="1" priority="2" operator="beginsWith" text="failed">
      <formula>LEFT((B1),LEN("failed"))=("failed")</formula>
    </cfRule>
  </conditionalFormatting>
  <conditionalFormatting sqref="B1:B28 D1:D28 F1:F28 H1:H28 C2:C28 E2:E28 G2:G28 I2:K28">
    <cfRule type="containsBlanks" dxfId="2" priority="3">
      <formula>LEN(TRIM(B1))=0</formula>
    </cfRule>
  </conditionalFormatting>
  <conditionalFormatting sqref="B29:K30">
    <cfRule type="cellIs" dxfId="4" priority="4" operator="greaterThanOrEqual">
      <formula>0.9</formula>
    </cfRule>
  </conditionalFormatting>
  <conditionalFormatting sqref="B29:K30">
    <cfRule type="cellIs" dxfId="5" priority="5" operator="lessThan">
      <formula>0.9</formula>
    </cfRule>
  </conditionalFormatting>
  <conditionalFormatting sqref="B31:H31">
    <cfRule type="expression" dxfId="6" priority="6">
      <formula>AND(ISNUMBER(B31),TRUNC(B31)&lt;TODAY()+1)</formula>
    </cfRule>
  </conditionalFormatting>
  <conditionalFormatting sqref="B32:H32">
    <cfRule type="expression" dxfId="8" priority="7">
      <formula>AND(ISNUMBER(B32),TRUNC(B32)&lt;TODAY()+1)</formula>
    </cfRule>
  </conditionalFormatting>
  <conditionalFormatting sqref="B32:H32">
    <cfRule type="notContainsBlanks" dxfId="0" priority="8">
      <formula>LEN(TRIM(B32))&gt;0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7.43"/>
    <col customWidth="1" min="3" max="3" width="17.29"/>
    <col customWidth="1" min="4" max="4" width="7.71"/>
    <col customWidth="1" min="5" max="5" width="23.43"/>
  </cols>
  <sheetData>
    <row r="1">
      <c r="A1" s="2" t="s">
        <v>1</v>
      </c>
      <c r="B1" s="2" t="s">
        <v>183</v>
      </c>
      <c r="C1" s="2" t="s">
        <v>184</v>
      </c>
      <c r="D1" s="48" t="s">
        <v>185</v>
      </c>
    </row>
    <row r="2">
      <c r="A2" s="2" t="s">
        <v>186</v>
      </c>
      <c r="B2" s="2">
        <v>1.831454884E10</v>
      </c>
      <c r="C2" s="2" t="s">
        <v>187</v>
      </c>
      <c r="D2" s="48">
        <v>8.0</v>
      </c>
    </row>
    <row r="3">
      <c r="A3" s="2" t="s">
        <v>188</v>
      </c>
      <c r="B3" s="2">
        <v>1.3426078792E10</v>
      </c>
      <c r="C3" s="2" t="s">
        <v>189</v>
      </c>
      <c r="D3" s="48">
        <v>8.0</v>
      </c>
    </row>
    <row r="4">
      <c r="A4" s="34" t="s">
        <v>190</v>
      </c>
      <c r="B4" s="34">
        <v>1.3601899039E10</v>
      </c>
      <c r="C4" s="34" t="s">
        <v>191</v>
      </c>
      <c r="D4" s="49">
        <v>8.0</v>
      </c>
      <c r="E4" s="34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2" t="s">
        <v>192</v>
      </c>
      <c r="D5" s="48">
        <v>8.0</v>
      </c>
    </row>
    <row r="6">
      <c r="A6" s="2" t="s">
        <v>193</v>
      </c>
      <c r="B6" s="2">
        <v>1.8642039601E10</v>
      </c>
      <c r="C6" s="2" t="s">
        <v>194</v>
      </c>
      <c r="D6" s="48">
        <v>8.0</v>
      </c>
    </row>
    <row r="7">
      <c r="A7" s="2" t="s">
        <v>195</v>
      </c>
      <c r="B7" s="2">
        <v>1.3917947153E10</v>
      </c>
      <c r="C7" s="2" t="s">
        <v>196</v>
      </c>
      <c r="D7" s="48">
        <v>8.0</v>
      </c>
    </row>
    <row r="8">
      <c r="A8" s="2" t="s">
        <v>197</v>
      </c>
      <c r="C8" s="2" t="s">
        <v>198</v>
      </c>
      <c r="D8" s="48">
        <v>8.0</v>
      </c>
    </row>
    <row r="9">
      <c r="A9" s="2" t="s">
        <v>199</v>
      </c>
      <c r="B9" s="2">
        <v>1.8026863052E10</v>
      </c>
      <c r="C9" s="2" t="s">
        <v>200</v>
      </c>
      <c r="D9" s="48">
        <v>8.0</v>
      </c>
    </row>
    <row r="10">
      <c r="A10" s="2" t="s">
        <v>201</v>
      </c>
      <c r="B10" s="2">
        <v>1.8627745151E10</v>
      </c>
      <c r="C10" s="2" t="s">
        <v>202</v>
      </c>
      <c r="D10" s="48">
        <v>8.0</v>
      </c>
    </row>
    <row r="11">
      <c r="A11" s="2" t="s">
        <v>203</v>
      </c>
      <c r="B11" s="2">
        <v>1.3585078217E10</v>
      </c>
      <c r="C11" s="2" t="s">
        <v>204</v>
      </c>
      <c r="D11" s="48">
        <v>8.0</v>
      </c>
    </row>
    <row r="12">
      <c r="A12" s="2" t="s">
        <v>205</v>
      </c>
      <c r="B12" s="2">
        <v>1.3390066826E10</v>
      </c>
      <c r="C12" s="2" t="s">
        <v>206</v>
      </c>
      <c r="D12" s="48">
        <v>8.0</v>
      </c>
    </row>
    <row r="13">
      <c r="A13" s="2" t="s">
        <v>207</v>
      </c>
      <c r="B13" s="2">
        <v>1.3723779777E10</v>
      </c>
      <c r="C13" s="2" t="s">
        <v>208</v>
      </c>
      <c r="D13" s="48">
        <v>8.0</v>
      </c>
    </row>
    <row r="14">
      <c r="A14" s="2" t="s">
        <v>209</v>
      </c>
      <c r="D14" s="48">
        <v>8.0</v>
      </c>
    </row>
    <row r="15">
      <c r="A15" s="2" t="s">
        <v>210</v>
      </c>
      <c r="B15" s="2">
        <v>1.5811003619E10</v>
      </c>
      <c r="D15" s="48">
        <v>8.0</v>
      </c>
    </row>
    <row r="16">
      <c r="A16" s="2" t="s">
        <v>212</v>
      </c>
      <c r="D16" s="48">
        <v>8.0</v>
      </c>
    </row>
    <row r="17">
      <c r="A17" s="2" t="s">
        <v>214</v>
      </c>
      <c r="B17" s="2">
        <v>1.8622411732E10</v>
      </c>
      <c r="C17" s="2" t="s">
        <v>215</v>
      </c>
      <c r="D17" s="48">
        <v>9.0</v>
      </c>
      <c r="E17" t="str">
        <f t="shared" ref="E17:E32" si="1">VLOOKUP(A17,'s28_9班学籍表'!E:E,1,FALSE)</f>
        <v>#N/A</v>
      </c>
    </row>
    <row r="18">
      <c r="A18" s="2" t="s">
        <v>216</v>
      </c>
      <c r="B18" s="2">
        <v>1.8211091633E10</v>
      </c>
      <c r="C18" s="2" t="s">
        <v>217</v>
      </c>
      <c r="D18" s="48">
        <v>9.0</v>
      </c>
      <c r="E18" t="str">
        <f t="shared" si="1"/>
        <v>#N/A</v>
      </c>
    </row>
    <row r="19">
      <c r="A19" s="2" t="s">
        <v>218</v>
      </c>
      <c r="B19" s="2">
        <v>1.7611228285E10</v>
      </c>
      <c r="C19" s="2" t="s">
        <v>219</v>
      </c>
      <c r="D19" s="48">
        <v>9.0</v>
      </c>
      <c r="E19" t="str">
        <f t="shared" si="1"/>
        <v>#N/A</v>
      </c>
    </row>
    <row r="20">
      <c r="A20" s="2" t="s">
        <v>220</v>
      </c>
      <c r="B20" s="2">
        <v>1.8030219601E10</v>
      </c>
      <c r="C20" s="2" t="s">
        <v>221</v>
      </c>
      <c r="D20" s="48">
        <v>9.0</v>
      </c>
      <c r="E20" t="str">
        <f t="shared" si="1"/>
        <v>#N/A</v>
      </c>
    </row>
    <row r="21">
      <c r="A21" s="2" t="s">
        <v>222</v>
      </c>
      <c r="B21" s="2">
        <v>1.300171311E10</v>
      </c>
      <c r="C21" s="2" t="s">
        <v>223</v>
      </c>
      <c r="D21" s="48">
        <v>9.0</v>
      </c>
      <c r="E21" t="str">
        <f t="shared" si="1"/>
        <v>#N/A</v>
      </c>
    </row>
    <row r="22">
      <c r="A22" s="2" t="s">
        <v>224</v>
      </c>
      <c r="B22" s="2">
        <v>1.5901129948E10</v>
      </c>
      <c r="C22" s="2" t="s">
        <v>225</v>
      </c>
      <c r="D22" s="48">
        <v>9.0</v>
      </c>
      <c r="E22" t="str">
        <f t="shared" si="1"/>
        <v>#N/A</v>
      </c>
    </row>
    <row r="23">
      <c r="A23" s="2" t="s">
        <v>226</v>
      </c>
      <c r="B23" s="2">
        <v>1.8968811252E10</v>
      </c>
      <c r="C23" s="2" t="s">
        <v>227</v>
      </c>
      <c r="D23" s="48">
        <v>9.0</v>
      </c>
      <c r="E23" t="str">
        <f t="shared" si="1"/>
        <v>#N/A</v>
      </c>
    </row>
    <row r="24">
      <c r="A24" s="2" t="s">
        <v>228</v>
      </c>
      <c r="B24" s="2">
        <v>1.8053807088E10</v>
      </c>
      <c r="C24" s="2" t="s">
        <v>229</v>
      </c>
      <c r="D24" s="48">
        <v>9.0</v>
      </c>
      <c r="E24" t="str">
        <f t="shared" si="1"/>
        <v>#N/A</v>
      </c>
    </row>
    <row r="25">
      <c r="A25" s="2" t="s">
        <v>230</v>
      </c>
      <c r="B25" s="2">
        <v>1.8705190848E10</v>
      </c>
      <c r="C25" s="2" t="s">
        <v>231</v>
      </c>
      <c r="D25" s="48">
        <v>9.0</v>
      </c>
      <c r="E25" t="str">
        <f t="shared" si="1"/>
        <v>#N/A</v>
      </c>
    </row>
    <row r="26">
      <c r="A26" s="34" t="s">
        <v>232</v>
      </c>
      <c r="B26" s="34">
        <v>1.3681638147E10</v>
      </c>
      <c r="C26" s="34" t="s">
        <v>233</v>
      </c>
      <c r="D26" s="49">
        <v>9.0</v>
      </c>
      <c r="E26" s="50" t="str">
        <f t="shared" si="1"/>
        <v>#N/A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2" t="s">
        <v>234</v>
      </c>
      <c r="B27" s="2">
        <v>1.5951890256E10</v>
      </c>
      <c r="D27" s="48">
        <v>9.0</v>
      </c>
      <c r="E27" t="str">
        <f t="shared" si="1"/>
        <v>#N/A</v>
      </c>
    </row>
    <row r="28">
      <c r="A28" s="2" t="s">
        <v>235</v>
      </c>
      <c r="C28" s="2" t="s">
        <v>236</v>
      </c>
      <c r="D28" s="48">
        <v>9.0</v>
      </c>
      <c r="E28" t="str">
        <f t="shared" si="1"/>
        <v>#N/A</v>
      </c>
    </row>
    <row r="29">
      <c r="A29" s="34" t="s">
        <v>237</v>
      </c>
      <c r="B29" s="34">
        <v>1.7740890546E10</v>
      </c>
      <c r="C29" s="34" t="s">
        <v>238</v>
      </c>
      <c r="D29" s="49" t="s">
        <v>239</v>
      </c>
      <c r="E29" s="50" t="str">
        <f t="shared" si="1"/>
        <v>#N/A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2" t="s">
        <v>245</v>
      </c>
      <c r="B30" s="2">
        <v>8.07993808E9</v>
      </c>
      <c r="C30" s="2" t="s">
        <v>246</v>
      </c>
      <c r="D30" s="48" t="s">
        <v>239</v>
      </c>
      <c r="E30" t="str">
        <f t="shared" si="1"/>
        <v>#N/A</v>
      </c>
    </row>
    <row r="31">
      <c r="A31" s="2" t="s">
        <v>247</v>
      </c>
      <c r="B31" s="2">
        <v>1.8621503626E10</v>
      </c>
      <c r="D31" s="48" t="s">
        <v>239</v>
      </c>
      <c r="E31" t="str">
        <f t="shared" si="1"/>
        <v>#N/A</v>
      </c>
    </row>
    <row r="32">
      <c r="A32" s="2" t="s">
        <v>248</v>
      </c>
      <c r="D32" s="48" t="s">
        <v>239</v>
      </c>
      <c r="E32" t="str">
        <f t="shared" si="1"/>
        <v>#N/A</v>
      </c>
    </row>
    <row r="33">
      <c r="D33" s="51"/>
    </row>
    <row r="34">
      <c r="D34" s="51"/>
    </row>
    <row r="35">
      <c r="D35" s="51"/>
    </row>
    <row r="36">
      <c r="D36" s="51"/>
    </row>
    <row r="37">
      <c r="D37" s="51"/>
    </row>
    <row r="38">
      <c r="D38" s="51"/>
    </row>
    <row r="39">
      <c r="D39" s="51"/>
    </row>
    <row r="40">
      <c r="D40" s="51"/>
    </row>
    <row r="41">
      <c r="D41" s="51"/>
    </row>
    <row r="42">
      <c r="D42" s="51"/>
    </row>
    <row r="43">
      <c r="D43" s="51"/>
    </row>
    <row r="44">
      <c r="D44" s="51"/>
    </row>
    <row r="45">
      <c r="D45" s="51"/>
    </row>
    <row r="46">
      <c r="D46" s="51"/>
    </row>
    <row r="47">
      <c r="D47" s="51"/>
    </row>
    <row r="48">
      <c r="D48" s="51"/>
    </row>
    <row r="49">
      <c r="D49" s="51"/>
    </row>
    <row r="50">
      <c r="D50" s="51"/>
    </row>
    <row r="51">
      <c r="D51" s="51"/>
    </row>
    <row r="52">
      <c r="D52" s="51"/>
    </row>
    <row r="53">
      <c r="D53" s="51"/>
    </row>
    <row r="54">
      <c r="D54" s="51"/>
    </row>
    <row r="55">
      <c r="D55" s="51"/>
    </row>
    <row r="56">
      <c r="D56" s="51"/>
    </row>
    <row r="57">
      <c r="D57" s="51"/>
    </row>
    <row r="58">
      <c r="D58" s="51"/>
    </row>
    <row r="59">
      <c r="D59" s="51"/>
    </row>
    <row r="60">
      <c r="D60" s="51"/>
    </row>
    <row r="61">
      <c r="D61" s="51"/>
    </row>
    <row r="62">
      <c r="D62" s="51"/>
    </row>
    <row r="63">
      <c r="D63" s="51"/>
    </row>
    <row r="64">
      <c r="D64" s="51"/>
    </row>
    <row r="65">
      <c r="D65" s="51"/>
    </row>
    <row r="66">
      <c r="D66" s="51"/>
    </row>
    <row r="67">
      <c r="D67" s="51"/>
    </row>
    <row r="68">
      <c r="D68" s="51"/>
    </row>
    <row r="69">
      <c r="D69" s="51"/>
    </row>
    <row r="70">
      <c r="D70" s="51"/>
    </row>
    <row r="71">
      <c r="D71" s="51"/>
    </row>
    <row r="72">
      <c r="D72" s="51"/>
    </row>
    <row r="73">
      <c r="D73" s="51"/>
    </row>
    <row r="74">
      <c r="D74" s="51"/>
    </row>
    <row r="75">
      <c r="D75" s="51"/>
    </row>
    <row r="76">
      <c r="D76" s="51"/>
    </row>
    <row r="77">
      <c r="D77" s="51"/>
    </row>
    <row r="78">
      <c r="D78" s="51"/>
    </row>
    <row r="79">
      <c r="D79" s="51"/>
    </row>
    <row r="80">
      <c r="D80" s="51"/>
    </row>
    <row r="81">
      <c r="D81" s="51"/>
    </row>
    <row r="82">
      <c r="D82" s="51"/>
    </row>
    <row r="83">
      <c r="D83" s="51"/>
    </row>
    <row r="84">
      <c r="D84" s="51"/>
    </row>
    <row r="85">
      <c r="D85" s="51"/>
    </row>
    <row r="86">
      <c r="D86" s="51"/>
    </row>
    <row r="87">
      <c r="D87" s="51"/>
    </row>
    <row r="88">
      <c r="D88" s="51"/>
    </row>
    <row r="89">
      <c r="D89" s="51"/>
    </row>
    <row r="90">
      <c r="D90" s="51"/>
    </row>
    <row r="91">
      <c r="D91" s="51"/>
    </row>
    <row r="92">
      <c r="D92" s="51"/>
    </row>
    <row r="93">
      <c r="D93" s="51"/>
    </row>
    <row r="94">
      <c r="D94" s="51"/>
    </row>
    <row r="95">
      <c r="D95" s="51"/>
    </row>
    <row r="96">
      <c r="D96" s="51"/>
    </row>
    <row r="97">
      <c r="D97" s="51"/>
    </row>
    <row r="98">
      <c r="D98" s="51"/>
    </row>
    <row r="99">
      <c r="D99" s="51"/>
    </row>
    <row r="100">
      <c r="D100" s="51"/>
    </row>
    <row r="101">
      <c r="D101" s="51"/>
    </row>
    <row r="102">
      <c r="D102" s="51"/>
    </row>
    <row r="103">
      <c r="D103" s="51"/>
    </row>
    <row r="104">
      <c r="D104" s="51"/>
    </row>
    <row r="105">
      <c r="D105" s="51"/>
    </row>
    <row r="106">
      <c r="D106" s="51"/>
    </row>
    <row r="107">
      <c r="D107" s="51"/>
    </row>
    <row r="108">
      <c r="D108" s="51"/>
    </row>
    <row r="109">
      <c r="D109" s="51"/>
    </row>
    <row r="110">
      <c r="D110" s="51"/>
    </row>
    <row r="111">
      <c r="D111" s="51"/>
    </row>
    <row r="112">
      <c r="D112" s="51"/>
    </row>
    <row r="113">
      <c r="D113" s="51"/>
    </row>
    <row r="114">
      <c r="D114" s="51"/>
    </row>
    <row r="115">
      <c r="D115" s="51"/>
    </row>
    <row r="116">
      <c r="D116" s="51"/>
    </row>
    <row r="117">
      <c r="D117" s="51"/>
    </row>
    <row r="118">
      <c r="D118" s="51"/>
    </row>
    <row r="119">
      <c r="D119" s="51"/>
    </row>
    <row r="120">
      <c r="D120" s="51"/>
    </row>
    <row r="121">
      <c r="D121" s="51"/>
    </row>
    <row r="122">
      <c r="D122" s="51"/>
    </row>
    <row r="123">
      <c r="D123" s="51"/>
    </row>
    <row r="124">
      <c r="D124" s="51"/>
    </row>
    <row r="125">
      <c r="D125" s="51"/>
    </row>
    <row r="126">
      <c r="D126" s="51"/>
    </row>
    <row r="127">
      <c r="D127" s="51"/>
    </row>
    <row r="128">
      <c r="D128" s="51"/>
    </row>
    <row r="129">
      <c r="D129" s="51"/>
    </row>
    <row r="130">
      <c r="D130" s="51"/>
    </row>
    <row r="131">
      <c r="D131" s="51"/>
    </row>
    <row r="132">
      <c r="D132" s="51"/>
    </row>
    <row r="133">
      <c r="D133" s="51"/>
    </row>
    <row r="134">
      <c r="D134" s="51"/>
    </row>
    <row r="135">
      <c r="D135" s="51"/>
    </row>
    <row r="136">
      <c r="D136" s="51"/>
    </row>
    <row r="137">
      <c r="D137" s="51"/>
    </row>
    <row r="138">
      <c r="D138" s="51"/>
    </row>
    <row r="139">
      <c r="D139" s="51"/>
    </row>
    <row r="140">
      <c r="D140" s="51"/>
    </row>
    <row r="141">
      <c r="D141" s="51"/>
    </row>
    <row r="142">
      <c r="D142" s="51"/>
    </row>
    <row r="143">
      <c r="D143" s="51"/>
    </row>
    <row r="144">
      <c r="D144" s="51"/>
    </row>
    <row r="145">
      <c r="D145" s="51"/>
    </row>
    <row r="146">
      <c r="D146" s="51"/>
    </row>
    <row r="147">
      <c r="D147" s="51"/>
    </row>
    <row r="148">
      <c r="D148" s="51"/>
    </row>
    <row r="149">
      <c r="D149" s="51"/>
    </row>
    <row r="150">
      <c r="D150" s="51"/>
    </row>
    <row r="151">
      <c r="D151" s="51"/>
    </row>
    <row r="152">
      <c r="D152" s="51"/>
    </row>
    <row r="153">
      <c r="D153" s="51"/>
    </row>
    <row r="154">
      <c r="D154" s="51"/>
    </row>
    <row r="155">
      <c r="D155" s="51"/>
    </row>
    <row r="156">
      <c r="D156" s="51"/>
    </row>
    <row r="157">
      <c r="D157" s="51"/>
    </row>
    <row r="158">
      <c r="D158" s="51"/>
    </row>
    <row r="159">
      <c r="D159" s="51"/>
    </row>
    <row r="160">
      <c r="D160" s="51"/>
    </row>
    <row r="161">
      <c r="D161" s="51"/>
    </row>
    <row r="162">
      <c r="D162" s="51"/>
    </row>
    <row r="163">
      <c r="D163" s="51"/>
    </row>
    <row r="164">
      <c r="D164" s="51"/>
    </row>
    <row r="165">
      <c r="D165" s="51"/>
    </row>
    <row r="166">
      <c r="D166" s="51"/>
    </row>
    <row r="167">
      <c r="D167" s="51"/>
    </row>
    <row r="168">
      <c r="D168" s="51"/>
    </row>
    <row r="169">
      <c r="D169" s="51"/>
    </row>
    <row r="170">
      <c r="D170" s="51"/>
    </row>
    <row r="171">
      <c r="D171" s="51"/>
    </row>
    <row r="172">
      <c r="D172" s="51"/>
    </row>
    <row r="173">
      <c r="D173" s="51"/>
    </row>
    <row r="174">
      <c r="D174" s="51"/>
    </row>
    <row r="175">
      <c r="D175" s="51"/>
    </row>
    <row r="176">
      <c r="D176" s="51"/>
    </row>
    <row r="177">
      <c r="D177" s="51"/>
    </row>
    <row r="178">
      <c r="D178" s="51"/>
    </row>
    <row r="179">
      <c r="D179" s="51"/>
    </row>
    <row r="180">
      <c r="D180" s="51"/>
    </row>
    <row r="181">
      <c r="D181" s="51"/>
    </row>
    <row r="182">
      <c r="D182" s="51"/>
    </row>
    <row r="183">
      <c r="D183" s="51"/>
    </row>
    <row r="184">
      <c r="D184" s="51"/>
    </row>
    <row r="185">
      <c r="D185" s="51"/>
    </row>
    <row r="186">
      <c r="D186" s="51"/>
    </row>
    <row r="187">
      <c r="D187" s="51"/>
    </row>
    <row r="188">
      <c r="D188" s="51"/>
    </row>
    <row r="189">
      <c r="D189" s="51"/>
    </row>
    <row r="190">
      <c r="D190" s="51"/>
    </row>
    <row r="191">
      <c r="D191" s="51"/>
    </row>
    <row r="192">
      <c r="D192" s="51"/>
    </row>
    <row r="193">
      <c r="D193" s="51"/>
    </row>
    <row r="194">
      <c r="D194" s="51"/>
    </row>
    <row r="195">
      <c r="D195" s="51"/>
    </row>
    <row r="196">
      <c r="D196" s="51"/>
    </row>
    <row r="197">
      <c r="D197" s="51"/>
    </row>
    <row r="198">
      <c r="D198" s="51"/>
    </row>
    <row r="199">
      <c r="D199" s="51"/>
    </row>
    <row r="200">
      <c r="D200" s="51"/>
    </row>
    <row r="201">
      <c r="D201" s="51"/>
    </row>
    <row r="202">
      <c r="D202" s="51"/>
    </row>
    <row r="203">
      <c r="D203" s="51"/>
    </row>
    <row r="204">
      <c r="D204" s="51"/>
    </row>
    <row r="205">
      <c r="D205" s="51"/>
    </row>
    <row r="206">
      <c r="D206" s="51"/>
    </row>
    <row r="207">
      <c r="D207" s="51"/>
    </row>
    <row r="208">
      <c r="D208" s="51"/>
    </row>
    <row r="209">
      <c r="D209" s="51"/>
    </row>
    <row r="210">
      <c r="D210" s="51"/>
    </row>
    <row r="211">
      <c r="D211" s="51"/>
    </row>
    <row r="212">
      <c r="D212" s="51"/>
    </row>
    <row r="213">
      <c r="D213" s="51"/>
    </row>
    <row r="214">
      <c r="D214" s="51"/>
    </row>
    <row r="215">
      <c r="D215" s="51"/>
    </row>
    <row r="216">
      <c r="D216" s="51"/>
    </row>
    <row r="217">
      <c r="D217" s="51"/>
    </row>
    <row r="218">
      <c r="D218" s="51"/>
    </row>
    <row r="219">
      <c r="D219" s="51"/>
    </row>
    <row r="220">
      <c r="D220" s="51"/>
    </row>
    <row r="221">
      <c r="D221" s="51"/>
    </row>
    <row r="222">
      <c r="D222" s="51"/>
    </row>
    <row r="223">
      <c r="D223" s="51"/>
    </row>
    <row r="224">
      <c r="D224" s="51"/>
    </row>
    <row r="225">
      <c r="D225" s="51"/>
    </row>
    <row r="226">
      <c r="D226" s="51"/>
    </row>
    <row r="227">
      <c r="D227" s="51"/>
    </row>
    <row r="228">
      <c r="D228" s="51"/>
    </row>
    <row r="229">
      <c r="D229" s="51"/>
    </row>
    <row r="230">
      <c r="D230" s="51"/>
    </row>
    <row r="231">
      <c r="D231" s="51"/>
    </row>
    <row r="232">
      <c r="D232" s="51"/>
    </row>
    <row r="233">
      <c r="D233" s="51"/>
    </row>
    <row r="234">
      <c r="D234" s="51"/>
    </row>
    <row r="235">
      <c r="D235" s="51"/>
    </row>
    <row r="236">
      <c r="D236" s="51"/>
    </row>
    <row r="237">
      <c r="D237" s="51"/>
    </row>
    <row r="238">
      <c r="D238" s="51"/>
    </row>
    <row r="239">
      <c r="D239" s="51"/>
    </row>
    <row r="240">
      <c r="D240" s="51"/>
    </row>
    <row r="241">
      <c r="D241" s="51"/>
    </row>
    <row r="242">
      <c r="D242" s="51"/>
    </row>
    <row r="243">
      <c r="D243" s="51"/>
    </row>
    <row r="244">
      <c r="D244" s="51"/>
    </row>
    <row r="245">
      <c r="D245" s="51"/>
    </row>
    <row r="246">
      <c r="D246" s="51"/>
    </row>
    <row r="247">
      <c r="D247" s="51"/>
    </row>
    <row r="248">
      <c r="D248" s="51"/>
    </row>
    <row r="249">
      <c r="D249" s="51"/>
    </row>
    <row r="250">
      <c r="D250" s="51"/>
    </row>
    <row r="251">
      <c r="D251" s="51"/>
    </row>
    <row r="252">
      <c r="D252" s="51"/>
    </row>
    <row r="253">
      <c r="D253" s="51"/>
    </row>
    <row r="254">
      <c r="D254" s="51"/>
    </row>
    <row r="255">
      <c r="D255" s="51"/>
    </row>
    <row r="256">
      <c r="D256" s="51"/>
    </row>
    <row r="257">
      <c r="D257" s="51"/>
    </row>
    <row r="258">
      <c r="D258" s="51"/>
    </row>
    <row r="259">
      <c r="D259" s="51"/>
    </row>
    <row r="260">
      <c r="D260" s="51"/>
    </row>
    <row r="261">
      <c r="D261" s="51"/>
    </row>
    <row r="262">
      <c r="D262" s="51"/>
    </row>
    <row r="263">
      <c r="D263" s="51"/>
    </row>
    <row r="264">
      <c r="D264" s="51"/>
    </row>
    <row r="265">
      <c r="D265" s="51"/>
    </row>
    <row r="266">
      <c r="D266" s="51"/>
    </row>
    <row r="267">
      <c r="D267" s="51"/>
    </row>
    <row r="268">
      <c r="D268" s="51"/>
    </row>
    <row r="269">
      <c r="D269" s="51"/>
    </row>
    <row r="270">
      <c r="D270" s="51"/>
    </row>
    <row r="271">
      <c r="D271" s="51"/>
    </row>
    <row r="272">
      <c r="D272" s="51"/>
    </row>
    <row r="273">
      <c r="D273" s="51"/>
    </row>
    <row r="274">
      <c r="D274" s="51"/>
    </row>
    <row r="275">
      <c r="D275" s="51"/>
    </row>
    <row r="276">
      <c r="D276" s="51"/>
    </row>
    <row r="277">
      <c r="D277" s="51"/>
    </row>
    <row r="278">
      <c r="D278" s="51"/>
    </row>
    <row r="279">
      <c r="D279" s="51"/>
    </row>
    <row r="280">
      <c r="D280" s="51"/>
    </row>
    <row r="281">
      <c r="D281" s="51"/>
    </row>
    <row r="282">
      <c r="D282" s="51"/>
    </row>
    <row r="283">
      <c r="D283" s="51"/>
    </row>
    <row r="284">
      <c r="D284" s="51"/>
    </row>
    <row r="285">
      <c r="D285" s="51"/>
    </row>
    <row r="286">
      <c r="D286" s="51"/>
    </row>
    <row r="287">
      <c r="D287" s="51"/>
    </row>
    <row r="288">
      <c r="D288" s="51"/>
    </row>
    <row r="289">
      <c r="D289" s="51"/>
    </row>
    <row r="290">
      <c r="D290" s="51"/>
    </row>
    <row r="291">
      <c r="D291" s="51"/>
    </row>
    <row r="292">
      <c r="D292" s="51"/>
    </row>
    <row r="293">
      <c r="D293" s="51"/>
    </row>
    <row r="294">
      <c r="D294" s="51"/>
    </row>
    <row r="295">
      <c r="D295" s="51"/>
    </row>
    <row r="296">
      <c r="D296" s="51"/>
    </row>
    <row r="297">
      <c r="D297" s="51"/>
    </row>
    <row r="298">
      <c r="D298" s="51"/>
    </row>
    <row r="299">
      <c r="D299" s="51"/>
    </row>
    <row r="300">
      <c r="D300" s="51"/>
    </row>
    <row r="301">
      <c r="D301" s="51"/>
    </row>
    <row r="302">
      <c r="D302" s="51"/>
    </row>
    <row r="303">
      <c r="D303" s="51"/>
    </row>
    <row r="304">
      <c r="D304" s="51"/>
    </row>
    <row r="305">
      <c r="D305" s="51"/>
    </row>
    <row r="306">
      <c r="D306" s="51"/>
    </row>
    <row r="307">
      <c r="D307" s="51"/>
    </row>
    <row r="308">
      <c r="D308" s="51"/>
    </row>
    <row r="309">
      <c r="D309" s="51"/>
    </row>
    <row r="310">
      <c r="D310" s="51"/>
    </row>
    <row r="311">
      <c r="D311" s="51"/>
    </row>
    <row r="312">
      <c r="D312" s="51"/>
    </row>
    <row r="313">
      <c r="D313" s="51"/>
    </row>
    <row r="314">
      <c r="D314" s="51"/>
    </row>
    <row r="315">
      <c r="D315" s="51"/>
    </row>
    <row r="316">
      <c r="D316" s="51"/>
    </row>
    <row r="317">
      <c r="D317" s="51"/>
    </row>
    <row r="318">
      <c r="D318" s="51"/>
    </row>
    <row r="319">
      <c r="D319" s="51"/>
    </row>
    <row r="320">
      <c r="D320" s="51"/>
    </row>
    <row r="321">
      <c r="D321" s="51"/>
    </row>
    <row r="322">
      <c r="D322" s="51"/>
    </row>
    <row r="323">
      <c r="D323" s="51"/>
    </row>
    <row r="324">
      <c r="D324" s="51"/>
    </row>
    <row r="325">
      <c r="D325" s="51"/>
    </row>
    <row r="326">
      <c r="D326" s="51"/>
    </row>
    <row r="327">
      <c r="D327" s="51"/>
    </row>
    <row r="328">
      <c r="D328" s="51"/>
    </row>
    <row r="329">
      <c r="D329" s="51"/>
    </row>
    <row r="330">
      <c r="D330" s="51"/>
    </row>
    <row r="331">
      <c r="D331" s="51"/>
    </row>
    <row r="332">
      <c r="D332" s="51"/>
    </row>
    <row r="333">
      <c r="D333" s="51"/>
    </row>
    <row r="334">
      <c r="D334" s="51"/>
    </row>
    <row r="335">
      <c r="D335" s="51"/>
    </row>
    <row r="336">
      <c r="D336" s="51"/>
    </row>
    <row r="337">
      <c r="D337" s="51"/>
    </row>
    <row r="338">
      <c r="D338" s="51"/>
    </row>
    <row r="339">
      <c r="D339" s="51"/>
    </row>
    <row r="340">
      <c r="D340" s="51"/>
    </row>
    <row r="341">
      <c r="D341" s="51"/>
    </row>
    <row r="342">
      <c r="D342" s="51"/>
    </row>
    <row r="343">
      <c r="D343" s="51"/>
    </row>
    <row r="344">
      <c r="D344" s="51"/>
    </row>
    <row r="345">
      <c r="D345" s="51"/>
    </row>
    <row r="346">
      <c r="D346" s="51"/>
    </row>
    <row r="347">
      <c r="D347" s="51"/>
    </row>
    <row r="348">
      <c r="D348" s="51"/>
    </row>
    <row r="349">
      <c r="D349" s="51"/>
    </row>
    <row r="350">
      <c r="D350" s="51"/>
    </row>
    <row r="351">
      <c r="D351" s="51"/>
    </row>
    <row r="352">
      <c r="D352" s="51"/>
    </row>
    <row r="353">
      <c r="D353" s="51"/>
    </row>
    <row r="354">
      <c r="D354" s="51"/>
    </row>
    <row r="355">
      <c r="D355" s="51"/>
    </row>
    <row r="356">
      <c r="D356" s="51"/>
    </row>
    <row r="357">
      <c r="D357" s="51"/>
    </row>
    <row r="358">
      <c r="D358" s="51"/>
    </row>
    <row r="359">
      <c r="D359" s="51"/>
    </row>
    <row r="360">
      <c r="D360" s="51"/>
    </row>
    <row r="361">
      <c r="D361" s="51"/>
    </row>
    <row r="362">
      <c r="D362" s="51"/>
    </row>
    <row r="363">
      <c r="D363" s="51"/>
    </row>
    <row r="364">
      <c r="D364" s="51"/>
    </row>
    <row r="365">
      <c r="D365" s="51"/>
    </row>
    <row r="366">
      <c r="D366" s="51"/>
    </row>
    <row r="367">
      <c r="D367" s="51"/>
    </row>
    <row r="368">
      <c r="D368" s="51"/>
    </row>
    <row r="369">
      <c r="D369" s="51"/>
    </row>
    <row r="370">
      <c r="D370" s="51"/>
    </row>
    <row r="371">
      <c r="D371" s="51"/>
    </row>
    <row r="372">
      <c r="D372" s="51"/>
    </row>
    <row r="373">
      <c r="D373" s="51"/>
    </row>
    <row r="374">
      <c r="D374" s="51"/>
    </row>
    <row r="375">
      <c r="D375" s="51"/>
    </row>
    <row r="376">
      <c r="D376" s="51"/>
    </row>
    <row r="377">
      <c r="D377" s="51"/>
    </row>
    <row r="378">
      <c r="D378" s="51"/>
    </row>
    <row r="379">
      <c r="D379" s="51"/>
    </row>
    <row r="380">
      <c r="D380" s="51"/>
    </row>
    <row r="381">
      <c r="D381" s="51"/>
    </row>
    <row r="382">
      <c r="D382" s="51"/>
    </row>
    <row r="383">
      <c r="D383" s="51"/>
    </row>
    <row r="384">
      <c r="D384" s="51"/>
    </row>
    <row r="385">
      <c r="D385" s="51"/>
    </row>
    <row r="386">
      <c r="D386" s="51"/>
    </row>
    <row r="387">
      <c r="D387" s="51"/>
    </row>
    <row r="388">
      <c r="D388" s="51"/>
    </row>
    <row r="389">
      <c r="D389" s="51"/>
    </row>
    <row r="390">
      <c r="D390" s="51"/>
    </row>
    <row r="391">
      <c r="D391" s="51"/>
    </row>
    <row r="392">
      <c r="D392" s="51"/>
    </row>
    <row r="393">
      <c r="D393" s="51"/>
    </row>
    <row r="394">
      <c r="D394" s="51"/>
    </row>
    <row r="395">
      <c r="D395" s="51"/>
    </row>
    <row r="396">
      <c r="D396" s="51"/>
    </row>
    <row r="397">
      <c r="D397" s="51"/>
    </row>
    <row r="398">
      <c r="D398" s="51"/>
    </row>
    <row r="399">
      <c r="D399" s="51"/>
    </row>
    <row r="400">
      <c r="D400" s="51"/>
    </row>
    <row r="401">
      <c r="D401" s="51"/>
    </row>
    <row r="402">
      <c r="D402" s="51"/>
    </row>
    <row r="403">
      <c r="D403" s="51"/>
    </row>
    <row r="404">
      <c r="D404" s="51"/>
    </row>
    <row r="405">
      <c r="D405" s="51"/>
    </row>
    <row r="406">
      <c r="D406" s="51"/>
    </row>
    <row r="407">
      <c r="D407" s="51"/>
    </row>
    <row r="408">
      <c r="D408" s="51"/>
    </row>
    <row r="409">
      <c r="D409" s="51"/>
    </row>
    <row r="410">
      <c r="D410" s="51"/>
    </row>
    <row r="411">
      <c r="D411" s="51"/>
    </row>
    <row r="412">
      <c r="D412" s="51"/>
    </row>
    <row r="413">
      <c r="D413" s="51"/>
    </row>
    <row r="414">
      <c r="D414" s="51"/>
    </row>
    <row r="415">
      <c r="D415" s="51"/>
    </row>
    <row r="416">
      <c r="D416" s="51"/>
    </row>
    <row r="417">
      <c r="D417" s="51"/>
    </row>
    <row r="418">
      <c r="D418" s="51"/>
    </row>
    <row r="419">
      <c r="D419" s="51"/>
    </row>
    <row r="420">
      <c r="D420" s="51"/>
    </row>
    <row r="421">
      <c r="D421" s="51"/>
    </row>
    <row r="422">
      <c r="D422" s="51"/>
    </row>
    <row r="423">
      <c r="D423" s="51"/>
    </row>
    <row r="424">
      <c r="D424" s="51"/>
    </row>
    <row r="425">
      <c r="D425" s="51"/>
    </row>
    <row r="426">
      <c r="D426" s="51"/>
    </row>
    <row r="427">
      <c r="D427" s="51"/>
    </row>
    <row r="428">
      <c r="D428" s="51"/>
    </row>
    <row r="429">
      <c r="D429" s="51"/>
    </row>
    <row r="430">
      <c r="D430" s="51"/>
    </row>
    <row r="431">
      <c r="D431" s="51"/>
    </row>
    <row r="432">
      <c r="D432" s="51"/>
    </row>
    <row r="433">
      <c r="D433" s="51"/>
    </row>
    <row r="434">
      <c r="D434" s="51"/>
    </row>
    <row r="435">
      <c r="D435" s="51"/>
    </row>
    <row r="436">
      <c r="D436" s="51"/>
    </row>
    <row r="437">
      <c r="D437" s="51"/>
    </row>
    <row r="438">
      <c r="D438" s="51"/>
    </row>
    <row r="439">
      <c r="D439" s="51"/>
    </row>
    <row r="440">
      <c r="D440" s="51"/>
    </row>
    <row r="441">
      <c r="D441" s="51"/>
    </row>
    <row r="442">
      <c r="D442" s="51"/>
    </row>
    <row r="443">
      <c r="D443" s="51"/>
    </row>
    <row r="444">
      <c r="D444" s="51"/>
    </row>
    <row r="445">
      <c r="D445" s="51"/>
    </row>
    <row r="446">
      <c r="D446" s="51"/>
    </row>
    <row r="447">
      <c r="D447" s="51"/>
    </row>
    <row r="448">
      <c r="D448" s="51"/>
    </row>
    <row r="449">
      <c r="D449" s="51"/>
    </row>
    <row r="450">
      <c r="D450" s="51"/>
    </row>
    <row r="451">
      <c r="D451" s="51"/>
    </row>
    <row r="452">
      <c r="D452" s="51"/>
    </row>
    <row r="453">
      <c r="D453" s="51"/>
    </row>
    <row r="454">
      <c r="D454" s="51"/>
    </row>
    <row r="455">
      <c r="D455" s="51"/>
    </row>
    <row r="456">
      <c r="D456" s="51"/>
    </row>
    <row r="457">
      <c r="D457" s="51"/>
    </row>
    <row r="458">
      <c r="D458" s="51"/>
    </row>
    <row r="459">
      <c r="D459" s="51"/>
    </row>
    <row r="460">
      <c r="D460" s="51"/>
    </row>
    <row r="461">
      <c r="D461" s="51"/>
    </row>
    <row r="462">
      <c r="D462" s="51"/>
    </row>
    <row r="463">
      <c r="D463" s="51"/>
    </row>
    <row r="464">
      <c r="D464" s="51"/>
    </row>
    <row r="465">
      <c r="D465" s="51"/>
    </row>
    <row r="466">
      <c r="D466" s="51"/>
    </row>
    <row r="467">
      <c r="D467" s="51"/>
    </row>
    <row r="468">
      <c r="D468" s="51"/>
    </row>
    <row r="469">
      <c r="D469" s="51"/>
    </row>
    <row r="470">
      <c r="D470" s="51"/>
    </row>
    <row r="471">
      <c r="D471" s="51"/>
    </row>
    <row r="472">
      <c r="D472" s="51"/>
    </row>
    <row r="473">
      <c r="D473" s="51"/>
    </row>
    <row r="474">
      <c r="D474" s="51"/>
    </row>
    <row r="475">
      <c r="D475" s="51"/>
    </row>
    <row r="476">
      <c r="D476" s="51"/>
    </row>
    <row r="477">
      <c r="D477" s="51"/>
    </row>
    <row r="478">
      <c r="D478" s="51"/>
    </row>
    <row r="479">
      <c r="D479" s="51"/>
    </row>
    <row r="480">
      <c r="D480" s="51"/>
    </row>
    <row r="481">
      <c r="D481" s="51"/>
    </row>
    <row r="482">
      <c r="D482" s="51"/>
    </row>
    <row r="483">
      <c r="D483" s="51"/>
    </row>
    <row r="484">
      <c r="D484" s="51"/>
    </row>
    <row r="485">
      <c r="D485" s="51"/>
    </row>
    <row r="486">
      <c r="D486" s="51"/>
    </row>
    <row r="487">
      <c r="D487" s="51"/>
    </row>
    <row r="488">
      <c r="D488" s="51"/>
    </row>
    <row r="489">
      <c r="D489" s="51"/>
    </row>
    <row r="490">
      <c r="D490" s="51"/>
    </row>
    <row r="491">
      <c r="D491" s="51"/>
    </row>
    <row r="492">
      <c r="D492" s="51"/>
    </row>
    <row r="493">
      <c r="D493" s="51"/>
    </row>
    <row r="494">
      <c r="D494" s="51"/>
    </row>
    <row r="495">
      <c r="D495" s="51"/>
    </row>
    <row r="496">
      <c r="D496" s="51"/>
    </row>
    <row r="497">
      <c r="D497" s="51"/>
    </row>
    <row r="498">
      <c r="D498" s="51"/>
    </row>
    <row r="499">
      <c r="D499" s="51"/>
    </row>
    <row r="500">
      <c r="D500" s="51"/>
    </row>
    <row r="501">
      <c r="D501" s="51"/>
    </row>
    <row r="502">
      <c r="D502" s="51"/>
    </row>
    <row r="503">
      <c r="D503" s="51"/>
    </row>
    <row r="504">
      <c r="D504" s="51"/>
    </row>
    <row r="505">
      <c r="D505" s="51"/>
    </row>
    <row r="506">
      <c r="D506" s="51"/>
    </row>
    <row r="507">
      <c r="D507" s="51"/>
    </row>
    <row r="508">
      <c r="D508" s="51"/>
    </row>
    <row r="509">
      <c r="D509" s="51"/>
    </row>
    <row r="510">
      <c r="D510" s="51"/>
    </row>
    <row r="511">
      <c r="D511" s="51"/>
    </row>
    <row r="512">
      <c r="D512" s="51"/>
    </row>
    <row r="513">
      <c r="D513" s="51"/>
    </row>
    <row r="514">
      <c r="D514" s="51"/>
    </row>
    <row r="515">
      <c r="D515" s="51"/>
    </row>
    <row r="516">
      <c r="D516" s="51"/>
    </row>
    <row r="517">
      <c r="D517" s="51"/>
    </row>
    <row r="518">
      <c r="D518" s="51"/>
    </row>
    <row r="519">
      <c r="D519" s="51"/>
    </row>
    <row r="520">
      <c r="D520" s="51"/>
    </row>
    <row r="521">
      <c r="D521" s="51"/>
    </row>
    <row r="522">
      <c r="D522" s="51"/>
    </row>
    <row r="523">
      <c r="D523" s="51"/>
    </row>
    <row r="524">
      <c r="D524" s="51"/>
    </row>
    <row r="525">
      <c r="D525" s="51"/>
    </row>
    <row r="526">
      <c r="D526" s="51"/>
    </row>
    <row r="527">
      <c r="D527" s="51"/>
    </row>
    <row r="528">
      <c r="D528" s="51"/>
    </row>
    <row r="529">
      <c r="D529" s="51"/>
    </row>
    <row r="530">
      <c r="D530" s="51"/>
    </row>
    <row r="531">
      <c r="D531" s="51"/>
    </row>
    <row r="532">
      <c r="D532" s="51"/>
    </row>
    <row r="533">
      <c r="D533" s="51"/>
    </row>
    <row r="534">
      <c r="D534" s="51"/>
    </row>
    <row r="535">
      <c r="D535" s="51"/>
    </row>
    <row r="536">
      <c r="D536" s="51"/>
    </row>
    <row r="537">
      <c r="D537" s="51"/>
    </row>
    <row r="538">
      <c r="D538" s="51"/>
    </row>
    <row r="539">
      <c r="D539" s="51"/>
    </row>
    <row r="540">
      <c r="D540" s="51"/>
    </row>
    <row r="541">
      <c r="D541" s="51"/>
    </row>
    <row r="542">
      <c r="D542" s="51"/>
    </row>
    <row r="543">
      <c r="D543" s="51"/>
    </row>
    <row r="544">
      <c r="D544" s="51"/>
    </row>
    <row r="545">
      <c r="D545" s="51"/>
    </row>
    <row r="546">
      <c r="D546" s="51"/>
    </row>
    <row r="547">
      <c r="D547" s="51"/>
    </row>
    <row r="548">
      <c r="D548" s="51"/>
    </row>
    <row r="549">
      <c r="D549" s="51"/>
    </row>
    <row r="550">
      <c r="D550" s="51"/>
    </row>
    <row r="551">
      <c r="D551" s="51"/>
    </row>
    <row r="552">
      <c r="D552" s="51"/>
    </row>
    <row r="553">
      <c r="D553" s="51"/>
    </row>
    <row r="554">
      <c r="D554" s="51"/>
    </row>
    <row r="555">
      <c r="D555" s="51"/>
    </row>
    <row r="556">
      <c r="D556" s="51"/>
    </row>
    <row r="557">
      <c r="D557" s="51"/>
    </row>
    <row r="558">
      <c r="D558" s="51"/>
    </row>
    <row r="559">
      <c r="D559" s="51"/>
    </row>
    <row r="560">
      <c r="D560" s="51"/>
    </row>
    <row r="561">
      <c r="D561" s="51"/>
    </row>
    <row r="562">
      <c r="D562" s="51"/>
    </row>
    <row r="563">
      <c r="D563" s="51"/>
    </row>
    <row r="564">
      <c r="D564" s="51"/>
    </row>
    <row r="565">
      <c r="D565" s="51"/>
    </row>
    <row r="566">
      <c r="D566" s="51"/>
    </row>
    <row r="567">
      <c r="D567" s="51"/>
    </row>
    <row r="568">
      <c r="D568" s="51"/>
    </row>
    <row r="569">
      <c r="D569" s="51"/>
    </row>
    <row r="570">
      <c r="D570" s="51"/>
    </row>
    <row r="571">
      <c r="D571" s="51"/>
    </row>
    <row r="572">
      <c r="D572" s="51"/>
    </row>
    <row r="573">
      <c r="D573" s="51"/>
    </row>
    <row r="574">
      <c r="D574" s="51"/>
    </row>
    <row r="575">
      <c r="D575" s="51"/>
    </row>
    <row r="576">
      <c r="D576" s="51"/>
    </row>
    <row r="577">
      <c r="D577" s="51"/>
    </row>
    <row r="578">
      <c r="D578" s="51"/>
    </row>
    <row r="579">
      <c r="D579" s="51"/>
    </row>
    <row r="580">
      <c r="D580" s="51"/>
    </row>
    <row r="581">
      <c r="D581" s="51"/>
    </row>
    <row r="582">
      <c r="D582" s="51"/>
    </row>
    <row r="583">
      <c r="D583" s="51"/>
    </row>
    <row r="584">
      <c r="D584" s="51"/>
    </row>
    <row r="585">
      <c r="D585" s="51"/>
    </row>
    <row r="586">
      <c r="D586" s="51"/>
    </row>
    <row r="587">
      <c r="D587" s="51"/>
    </row>
    <row r="588">
      <c r="D588" s="51"/>
    </row>
    <row r="589">
      <c r="D589" s="51"/>
    </row>
    <row r="590">
      <c r="D590" s="51"/>
    </row>
    <row r="591">
      <c r="D591" s="51"/>
    </row>
    <row r="592">
      <c r="D592" s="51"/>
    </row>
    <row r="593">
      <c r="D593" s="51"/>
    </row>
    <row r="594">
      <c r="D594" s="51"/>
    </row>
    <row r="595">
      <c r="D595" s="51"/>
    </row>
    <row r="596">
      <c r="D596" s="51"/>
    </row>
    <row r="597">
      <c r="D597" s="51"/>
    </row>
    <row r="598">
      <c r="D598" s="51"/>
    </row>
    <row r="599">
      <c r="D599" s="51"/>
    </row>
    <row r="600">
      <c r="D600" s="51"/>
    </row>
    <row r="601">
      <c r="D601" s="51"/>
    </row>
    <row r="602">
      <c r="D602" s="51"/>
    </row>
    <row r="603">
      <c r="D603" s="51"/>
    </row>
    <row r="604">
      <c r="D604" s="51"/>
    </row>
    <row r="605">
      <c r="D605" s="51"/>
    </row>
    <row r="606">
      <c r="D606" s="51"/>
    </row>
    <row r="607">
      <c r="D607" s="51"/>
    </row>
    <row r="608">
      <c r="D608" s="51"/>
    </row>
    <row r="609">
      <c r="D609" s="51"/>
    </row>
    <row r="610">
      <c r="D610" s="51"/>
    </row>
    <row r="611">
      <c r="D611" s="51"/>
    </row>
    <row r="612">
      <c r="D612" s="51"/>
    </row>
    <row r="613">
      <c r="D613" s="51"/>
    </row>
    <row r="614">
      <c r="D614" s="51"/>
    </row>
    <row r="615">
      <c r="D615" s="51"/>
    </row>
    <row r="616">
      <c r="D616" s="51"/>
    </row>
    <row r="617">
      <c r="D617" s="51"/>
    </row>
    <row r="618">
      <c r="D618" s="51"/>
    </row>
    <row r="619">
      <c r="D619" s="51"/>
    </row>
    <row r="620">
      <c r="D620" s="51"/>
    </row>
    <row r="621">
      <c r="D621" s="51"/>
    </row>
    <row r="622">
      <c r="D622" s="51"/>
    </row>
    <row r="623">
      <c r="D623" s="51"/>
    </row>
    <row r="624">
      <c r="D624" s="51"/>
    </row>
    <row r="625">
      <c r="D625" s="51"/>
    </row>
    <row r="626">
      <c r="D626" s="51"/>
    </row>
    <row r="627">
      <c r="D627" s="51"/>
    </row>
    <row r="628">
      <c r="D628" s="51"/>
    </row>
    <row r="629">
      <c r="D629" s="51"/>
    </row>
    <row r="630">
      <c r="D630" s="51"/>
    </row>
    <row r="631">
      <c r="D631" s="51"/>
    </row>
    <row r="632">
      <c r="D632" s="51"/>
    </row>
    <row r="633">
      <c r="D633" s="51"/>
    </row>
    <row r="634">
      <c r="D634" s="51"/>
    </row>
    <row r="635">
      <c r="D635" s="51"/>
    </row>
    <row r="636">
      <c r="D636" s="51"/>
    </row>
    <row r="637">
      <c r="D637" s="51"/>
    </row>
    <row r="638">
      <c r="D638" s="51"/>
    </row>
    <row r="639">
      <c r="D639" s="51"/>
    </row>
    <row r="640">
      <c r="D640" s="51"/>
    </row>
    <row r="641">
      <c r="D641" s="51"/>
    </row>
    <row r="642">
      <c r="D642" s="51"/>
    </row>
    <row r="643">
      <c r="D643" s="51"/>
    </row>
    <row r="644">
      <c r="D644" s="51"/>
    </row>
    <row r="645">
      <c r="D645" s="51"/>
    </row>
    <row r="646">
      <c r="D646" s="51"/>
    </row>
    <row r="647">
      <c r="D647" s="51"/>
    </row>
    <row r="648">
      <c r="D648" s="51"/>
    </row>
    <row r="649">
      <c r="D649" s="51"/>
    </row>
    <row r="650">
      <c r="D650" s="51"/>
    </row>
    <row r="651">
      <c r="D651" s="51"/>
    </row>
    <row r="652">
      <c r="D652" s="51"/>
    </row>
    <row r="653">
      <c r="D653" s="51"/>
    </row>
    <row r="654">
      <c r="D654" s="51"/>
    </row>
    <row r="655">
      <c r="D655" s="51"/>
    </row>
    <row r="656">
      <c r="D656" s="51"/>
    </row>
    <row r="657">
      <c r="D657" s="51"/>
    </row>
    <row r="658">
      <c r="D658" s="51"/>
    </row>
    <row r="659">
      <c r="D659" s="51"/>
    </row>
    <row r="660">
      <c r="D660" s="51"/>
    </row>
    <row r="661">
      <c r="D661" s="51"/>
    </row>
    <row r="662">
      <c r="D662" s="51"/>
    </row>
    <row r="663">
      <c r="D663" s="51"/>
    </row>
    <row r="664">
      <c r="D664" s="51"/>
    </row>
    <row r="665">
      <c r="D665" s="51"/>
    </row>
    <row r="666">
      <c r="D666" s="51"/>
    </row>
    <row r="667">
      <c r="D667" s="51"/>
    </row>
    <row r="668">
      <c r="D668" s="51"/>
    </row>
    <row r="669">
      <c r="D669" s="51"/>
    </row>
    <row r="670">
      <c r="D670" s="51"/>
    </row>
    <row r="671">
      <c r="D671" s="51"/>
    </row>
    <row r="672">
      <c r="D672" s="51"/>
    </row>
    <row r="673">
      <c r="D673" s="51"/>
    </row>
    <row r="674">
      <c r="D674" s="51"/>
    </row>
    <row r="675">
      <c r="D675" s="51"/>
    </row>
    <row r="676">
      <c r="D676" s="51"/>
    </row>
    <row r="677">
      <c r="D677" s="51"/>
    </row>
    <row r="678">
      <c r="D678" s="51"/>
    </row>
    <row r="679">
      <c r="D679" s="51"/>
    </row>
    <row r="680">
      <c r="D680" s="51"/>
    </row>
    <row r="681">
      <c r="D681" s="51"/>
    </row>
    <row r="682">
      <c r="D682" s="51"/>
    </row>
    <row r="683">
      <c r="D683" s="51"/>
    </row>
    <row r="684">
      <c r="D684" s="51"/>
    </row>
    <row r="685">
      <c r="D685" s="51"/>
    </row>
    <row r="686">
      <c r="D686" s="51"/>
    </row>
    <row r="687">
      <c r="D687" s="51"/>
    </row>
    <row r="688">
      <c r="D688" s="51"/>
    </row>
    <row r="689">
      <c r="D689" s="51"/>
    </row>
    <row r="690">
      <c r="D690" s="51"/>
    </row>
    <row r="691">
      <c r="D691" s="51"/>
    </row>
    <row r="692">
      <c r="D692" s="51"/>
    </row>
    <row r="693">
      <c r="D693" s="51"/>
    </row>
    <row r="694">
      <c r="D694" s="51"/>
    </row>
    <row r="695">
      <c r="D695" s="51"/>
    </row>
    <row r="696">
      <c r="D696" s="51"/>
    </row>
    <row r="697">
      <c r="D697" s="51"/>
    </row>
    <row r="698">
      <c r="D698" s="51"/>
    </row>
    <row r="699">
      <c r="D699" s="51"/>
    </row>
    <row r="700">
      <c r="D700" s="51"/>
    </row>
    <row r="701">
      <c r="D701" s="51"/>
    </row>
    <row r="702">
      <c r="D702" s="51"/>
    </row>
    <row r="703">
      <c r="D703" s="51"/>
    </row>
    <row r="704">
      <c r="D704" s="51"/>
    </row>
    <row r="705">
      <c r="D705" s="51"/>
    </row>
    <row r="706">
      <c r="D706" s="51"/>
    </row>
    <row r="707">
      <c r="D707" s="51"/>
    </row>
    <row r="708">
      <c r="D708" s="51"/>
    </row>
    <row r="709">
      <c r="D709" s="51"/>
    </row>
    <row r="710">
      <c r="D710" s="51"/>
    </row>
    <row r="711">
      <c r="D711" s="51"/>
    </row>
    <row r="712">
      <c r="D712" s="51"/>
    </row>
    <row r="713">
      <c r="D713" s="51"/>
    </row>
    <row r="714">
      <c r="D714" s="51"/>
    </row>
    <row r="715">
      <c r="D715" s="51"/>
    </row>
    <row r="716">
      <c r="D716" s="51"/>
    </row>
    <row r="717">
      <c r="D717" s="51"/>
    </row>
    <row r="718">
      <c r="D718" s="51"/>
    </row>
    <row r="719">
      <c r="D719" s="51"/>
    </row>
    <row r="720">
      <c r="D720" s="51"/>
    </row>
    <row r="721">
      <c r="D721" s="51"/>
    </row>
    <row r="722">
      <c r="D722" s="51"/>
    </row>
    <row r="723">
      <c r="D723" s="51"/>
    </row>
    <row r="724">
      <c r="D724" s="51"/>
    </row>
    <row r="725">
      <c r="D725" s="51"/>
    </row>
    <row r="726">
      <c r="D726" s="51"/>
    </row>
    <row r="727">
      <c r="D727" s="51"/>
    </row>
    <row r="728">
      <c r="D728" s="51"/>
    </row>
    <row r="729">
      <c r="D729" s="51"/>
    </row>
    <row r="730">
      <c r="D730" s="51"/>
    </row>
    <row r="731">
      <c r="D731" s="51"/>
    </row>
    <row r="732">
      <c r="D732" s="51"/>
    </row>
    <row r="733">
      <c r="D733" s="51"/>
    </row>
    <row r="734">
      <c r="D734" s="51"/>
    </row>
    <row r="735">
      <c r="D735" s="51"/>
    </row>
    <row r="736">
      <c r="D736" s="51"/>
    </row>
    <row r="737">
      <c r="D737" s="51"/>
    </row>
    <row r="738">
      <c r="D738" s="51"/>
    </row>
    <row r="739">
      <c r="D739" s="51"/>
    </row>
    <row r="740">
      <c r="D740" s="51"/>
    </row>
    <row r="741">
      <c r="D741" s="51"/>
    </row>
    <row r="742">
      <c r="D742" s="51"/>
    </row>
    <row r="743">
      <c r="D743" s="51"/>
    </row>
    <row r="744">
      <c r="D744" s="51"/>
    </row>
    <row r="745">
      <c r="D745" s="51"/>
    </row>
    <row r="746">
      <c r="D746" s="51"/>
    </row>
    <row r="747">
      <c r="D747" s="51"/>
    </row>
    <row r="748">
      <c r="D748" s="51"/>
    </row>
    <row r="749">
      <c r="D749" s="51"/>
    </row>
    <row r="750">
      <c r="D750" s="51"/>
    </row>
    <row r="751">
      <c r="D751" s="51"/>
    </row>
    <row r="752">
      <c r="D752" s="51"/>
    </row>
    <row r="753">
      <c r="D753" s="51"/>
    </row>
    <row r="754">
      <c r="D754" s="51"/>
    </row>
    <row r="755">
      <c r="D755" s="51"/>
    </row>
    <row r="756">
      <c r="D756" s="51"/>
    </row>
    <row r="757">
      <c r="D757" s="51"/>
    </row>
    <row r="758">
      <c r="D758" s="51"/>
    </row>
    <row r="759">
      <c r="D759" s="51"/>
    </row>
    <row r="760">
      <c r="D760" s="51"/>
    </row>
    <row r="761">
      <c r="D761" s="51"/>
    </row>
    <row r="762">
      <c r="D762" s="51"/>
    </row>
    <row r="763">
      <c r="D763" s="51"/>
    </row>
    <row r="764">
      <c r="D764" s="51"/>
    </row>
    <row r="765">
      <c r="D765" s="51"/>
    </row>
    <row r="766">
      <c r="D766" s="51"/>
    </row>
    <row r="767">
      <c r="D767" s="51"/>
    </row>
    <row r="768">
      <c r="D768" s="51"/>
    </row>
    <row r="769">
      <c r="D769" s="51"/>
    </row>
    <row r="770">
      <c r="D770" s="51"/>
    </row>
    <row r="771">
      <c r="D771" s="51"/>
    </row>
    <row r="772">
      <c r="D772" s="51"/>
    </row>
    <row r="773">
      <c r="D773" s="51"/>
    </row>
    <row r="774">
      <c r="D774" s="51"/>
    </row>
    <row r="775">
      <c r="D775" s="51"/>
    </row>
    <row r="776">
      <c r="D776" s="51"/>
    </row>
    <row r="777">
      <c r="D777" s="51"/>
    </row>
    <row r="778">
      <c r="D778" s="51"/>
    </row>
    <row r="779">
      <c r="D779" s="51"/>
    </row>
    <row r="780">
      <c r="D780" s="51"/>
    </row>
    <row r="781">
      <c r="D781" s="51"/>
    </row>
    <row r="782">
      <c r="D782" s="51"/>
    </row>
    <row r="783">
      <c r="D783" s="51"/>
    </row>
    <row r="784">
      <c r="D784" s="51"/>
    </row>
    <row r="785">
      <c r="D785" s="51"/>
    </row>
    <row r="786">
      <c r="D786" s="51"/>
    </row>
    <row r="787">
      <c r="D787" s="51"/>
    </row>
    <row r="788">
      <c r="D788" s="51"/>
    </row>
    <row r="789">
      <c r="D789" s="51"/>
    </row>
    <row r="790">
      <c r="D790" s="51"/>
    </row>
    <row r="791">
      <c r="D791" s="51"/>
    </row>
    <row r="792">
      <c r="D792" s="51"/>
    </row>
    <row r="793">
      <c r="D793" s="51"/>
    </row>
    <row r="794">
      <c r="D794" s="51"/>
    </row>
    <row r="795">
      <c r="D795" s="51"/>
    </row>
    <row r="796">
      <c r="D796" s="51"/>
    </row>
    <row r="797">
      <c r="D797" s="51"/>
    </row>
    <row r="798">
      <c r="D798" s="51"/>
    </row>
    <row r="799">
      <c r="D799" s="51"/>
    </row>
    <row r="800">
      <c r="D800" s="51"/>
    </row>
    <row r="801">
      <c r="D801" s="51"/>
    </row>
    <row r="802">
      <c r="D802" s="51"/>
    </row>
    <row r="803">
      <c r="D803" s="51"/>
    </row>
    <row r="804">
      <c r="D804" s="51"/>
    </row>
    <row r="805">
      <c r="D805" s="51"/>
    </row>
    <row r="806">
      <c r="D806" s="51"/>
    </row>
    <row r="807">
      <c r="D807" s="51"/>
    </row>
    <row r="808">
      <c r="D808" s="51"/>
    </row>
    <row r="809">
      <c r="D809" s="51"/>
    </row>
    <row r="810">
      <c r="D810" s="51"/>
    </row>
    <row r="811">
      <c r="D811" s="51"/>
    </row>
    <row r="812">
      <c r="D812" s="51"/>
    </row>
    <row r="813">
      <c r="D813" s="51"/>
    </row>
    <row r="814">
      <c r="D814" s="51"/>
    </row>
    <row r="815">
      <c r="D815" s="51"/>
    </row>
    <row r="816">
      <c r="D816" s="51"/>
    </row>
    <row r="817">
      <c r="D817" s="51"/>
    </row>
    <row r="818">
      <c r="D818" s="51"/>
    </row>
    <row r="819">
      <c r="D819" s="51"/>
    </row>
    <row r="820">
      <c r="D820" s="51"/>
    </row>
    <row r="821">
      <c r="D821" s="51"/>
    </row>
    <row r="822">
      <c r="D822" s="51"/>
    </row>
    <row r="823">
      <c r="D823" s="51"/>
    </row>
    <row r="824">
      <c r="D824" s="51"/>
    </row>
    <row r="825">
      <c r="D825" s="51"/>
    </row>
    <row r="826">
      <c r="D826" s="51"/>
    </row>
    <row r="827">
      <c r="D827" s="51"/>
    </row>
    <row r="828">
      <c r="D828" s="51"/>
    </row>
    <row r="829">
      <c r="D829" s="51"/>
    </row>
    <row r="830">
      <c r="D830" s="51"/>
    </row>
    <row r="831">
      <c r="D831" s="51"/>
    </row>
    <row r="832">
      <c r="D832" s="51"/>
    </row>
    <row r="833">
      <c r="D833" s="51"/>
    </row>
    <row r="834">
      <c r="D834" s="51"/>
    </row>
    <row r="835">
      <c r="D835" s="51"/>
    </row>
    <row r="836">
      <c r="D836" s="51"/>
    </row>
    <row r="837">
      <c r="D837" s="51"/>
    </row>
    <row r="838">
      <c r="D838" s="51"/>
    </row>
    <row r="839">
      <c r="D839" s="51"/>
    </row>
    <row r="840">
      <c r="D840" s="51"/>
    </row>
    <row r="841">
      <c r="D841" s="51"/>
    </row>
    <row r="842">
      <c r="D842" s="51"/>
    </row>
    <row r="843">
      <c r="D843" s="51"/>
    </row>
    <row r="844">
      <c r="D844" s="51"/>
    </row>
    <row r="845">
      <c r="D845" s="51"/>
    </row>
    <row r="846">
      <c r="D846" s="51"/>
    </row>
    <row r="847">
      <c r="D847" s="51"/>
    </row>
    <row r="848">
      <c r="D848" s="51"/>
    </row>
    <row r="849">
      <c r="D849" s="51"/>
    </row>
    <row r="850">
      <c r="D850" s="51"/>
    </row>
    <row r="851">
      <c r="D851" s="51"/>
    </row>
    <row r="852">
      <c r="D852" s="51"/>
    </row>
    <row r="853">
      <c r="D853" s="51"/>
    </row>
    <row r="854">
      <c r="D854" s="51"/>
    </row>
    <row r="855">
      <c r="D855" s="51"/>
    </row>
    <row r="856">
      <c r="D856" s="51"/>
    </row>
    <row r="857">
      <c r="D857" s="51"/>
    </row>
    <row r="858">
      <c r="D858" s="51"/>
    </row>
    <row r="859">
      <c r="D859" s="51"/>
    </row>
    <row r="860">
      <c r="D860" s="51"/>
    </row>
    <row r="861">
      <c r="D861" s="51"/>
    </row>
    <row r="862">
      <c r="D862" s="51"/>
    </row>
    <row r="863">
      <c r="D863" s="51"/>
    </row>
    <row r="864">
      <c r="D864" s="51"/>
    </row>
    <row r="865">
      <c r="D865" s="51"/>
    </row>
    <row r="866">
      <c r="D866" s="51"/>
    </row>
    <row r="867">
      <c r="D867" s="51"/>
    </row>
    <row r="868">
      <c r="D868" s="51"/>
    </row>
    <row r="869">
      <c r="D869" s="51"/>
    </row>
    <row r="870">
      <c r="D870" s="51"/>
    </row>
    <row r="871">
      <c r="D871" s="51"/>
    </row>
    <row r="872">
      <c r="D872" s="51"/>
    </row>
    <row r="873">
      <c r="D873" s="51"/>
    </row>
    <row r="874">
      <c r="D874" s="51"/>
    </row>
    <row r="875">
      <c r="D875" s="51"/>
    </row>
    <row r="876">
      <c r="D876" s="51"/>
    </row>
    <row r="877">
      <c r="D877" s="51"/>
    </row>
    <row r="878">
      <c r="D878" s="51"/>
    </row>
    <row r="879">
      <c r="D879" s="51"/>
    </row>
    <row r="880">
      <c r="D880" s="51"/>
    </row>
    <row r="881">
      <c r="D881" s="51"/>
    </row>
    <row r="882">
      <c r="D882" s="51"/>
    </row>
    <row r="883">
      <c r="D883" s="51"/>
    </row>
    <row r="884">
      <c r="D884" s="51"/>
    </row>
    <row r="885">
      <c r="D885" s="51"/>
    </row>
    <row r="886">
      <c r="D886" s="51"/>
    </row>
    <row r="887">
      <c r="D887" s="51"/>
    </row>
    <row r="888">
      <c r="D888" s="51"/>
    </row>
    <row r="889">
      <c r="D889" s="51"/>
    </row>
    <row r="890">
      <c r="D890" s="51"/>
    </row>
    <row r="891">
      <c r="D891" s="51"/>
    </row>
    <row r="892">
      <c r="D892" s="51"/>
    </row>
    <row r="893">
      <c r="D893" s="51"/>
    </row>
    <row r="894">
      <c r="D894" s="51"/>
    </row>
    <row r="895">
      <c r="D895" s="51"/>
    </row>
    <row r="896">
      <c r="D896" s="51"/>
    </row>
    <row r="897">
      <c r="D897" s="51"/>
    </row>
    <row r="898">
      <c r="D898" s="51"/>
    </row>
    <row r="899">
      <c r="D899" s="51"/>
    </row>
    <row r="900">
      <c r="D900" s="51"/>
    </row>
    <row r="901">
      <c r="D901" s="51"/>
    </row>
    <row r="902">
      <c r="D902" s="51"/>
    </row>
    <row r="903">
      <c r="D903" s="51"/>
    </row>
    <row r="904">
      <c r="D904" s="51"/>
    </row>
    <row r="905">
      <c r="D905" s="51"/>
    </row>
    <row r="906">
      <c r="D906" s="51"/>
    </row>
    <row r="907">
      <c r="D907" s="51"/>
    </row>
    <row r="908">
      <c r="D908" s="51"/>
    </row>
    <row r="909">
      <c r="D909" s="51"/>
    </row>
    <row r="910">
      <c r="D910" s="51"/>
    </row>
    <row r="911">
      <c r="D911" s="51"/>
    </row>
    <row r="912">
      <c r="D912" s="51"/>
    </row>
    <row r="913">
      <c r="D913" s="51"/>
    </row>
    <row r="914">
      <c r="D914" s="51"/>
    </row>
    <row r="915">
      <c r="D915" s="51"/>
    </row>
    <row r="916">
      <c r="D916" s="51"/>
    </row>
    <row r="917">
      <c r="D917" s="51"/>
    </row>
    <row r="918">
      <c r="D918" s="51"/>
    </row>
    <row r="919">
      <c r="D919" s="51"/>
    </row>
    <row r="920">
      <c r="D920" s="51"/>
    </row>
    <row r="921">
      <c r="D921" s="51"/>
    </row>
    <row r="922">
      <c r="D922" s="51"/>
    </row>
    <row r="923">
      <c r="D923" s="51"/>
    </row>
    <row r="924">
      <c r="D924" s="51"/>
    </row>
    <row r="925">
      <c r="D925" s="51"/>
    </row>
    <row r="926">
      <c r="D926" s="51"/>
    </row>
    <row r="927">
      <c r="D927" s="51"/>
    </row>
    <row r="928">
      <c r="D928" s="51"/>
    </row>
    <row r="929">
      <c r="D929" s="51"/>
    </row>
    <row r="930">
      <c r="D930" s="51"/>
    </row>
    <row r="931">
      <c r="D931" s="51"/>
    </row>
    <row r="932">
      <c r="D932" s="51"/>
    </row>
    <row r="933">
      <c r="D933" s="51"/>
    </row>
    <row r="934">
      <c r="D934" s="51"/>
    </row>
    <row r="935">
      <c r="D935" s="51"/>
    </row>
    <row r="936">
      <c r="D936" s="51"/>
    </row>
    <row r="937">
      <c r="D937" s="51"/>
    </row>
    <row r="938">
      <c r="D938" s="51"/>
    </row>
    <row r="939">
      <c r="D939" s="51"/>
    </row>
    <row r="940">
      <c r="D940" s="51"/>
    </row>
    <row r="941">
      <c r="D941" s="51"/>
    </row>
    <row r="942">
      <c r="D942" s="51"/>
    </row>
    <row r="943">
      <c r="D943" s="51"/>
    </row>
    <row r="944">
      <c r="D944" s="51"/>
    </row>
    <row r="945">
      <c r="D945" s="51"/>
    </row>
    <row r="946">
      <c r="D946" s="51"/>
    </row>
    <row r="947">
      <c r="D947" s="51"/>
    </row>
    <row r="948">
      <c r="D948" s="51"/>
    </row>
    <row r="949">
      <c r="D949" s="51"/>
    </row>
    <row r="950">
      <c r="D950" s="51"/>
    </row>
    <row r="951">
      <c r="D951" s="51"/>
    </row>
    <row r="952">
      <c r="D952" s="51"/>
    </row>
    <row r="953">
      <c r="D953" s="51"/>
    </row>
    <row r="954">
      <c r="D954" s="51"/>
    </row>
    <row r="955">
      <c r="D955" s="51"/>
    </row>
    <row r="956">
      <c r="D956" s="51"/>
    </row>
    <row r="957">
      <c r="D957" s="51"/>
    </row>
    <row r="958">
      <c r="D958" s="51"/>
    </row>
    <row r="959">
      <c r="D959" s="51"/>
    </row>
    <row r="960">
      <c r="D960" s="51"/>
    </row>
    <row r="961">
      <c r="D961" s="51"/>
    </row>
    <row r="962">
      <c r="D962" s="51"/>
    </row>
    <row r="963">
      <c r="D963" s="51"/>
    </row>
    <row r="964">
      <c r="D964" s="51"/>
    </row>
    <row r="965">
      <c r="D965" s="51"/>
    </row>
    <row r="966">
      <c r="D966" s="51"/>
    </row>
    <row r="967">
      <c r="D967" s="51"/>
    </row>
    <row r="968">
      <c r="D968" s="51"/>
    </row>
    <row r="969">
      <c r="D969" s="51"/>
    </row>
    <row r="970">
      <c r="D970" s="51"/>
    </row>
    <row r="971">
      <c r="D971" s="51"/>
    </row>
    <row r="972">
      <c r="D972" s="51"/>
    </row>
    <row r="973">
      <c r="D973" s="51"/>
    </row>
    <row r="974">
      <c r="D974" s="51"/>
    </row>
    <row r="975">
      <c r="D975" s="51"/>
    </row>
    <row r="976">
      <c r="D976" s="51"/>
    </row>
    <row r="977">
      <c r="D977" s="51"/>
    </row>
    <row r="978">
      <c r="D978" s="51"/>
    </row>
    <row r="979">
      <c r="D979" s="51"/>
    </row>
    <row r="980">
      <c r="D980" s="51"/>
    </row>
    <row r="981">
      <c r="D981" s="51"/>
    </row>
    <row r="982">
      <c r="D982" s="51"/>
    </row>
    <row r="983">
      <c r="D983" s="51"/>
    </row>
    <row r="984">
      <c r="D984" s="51"/>
    </row>
    <row r="985">
      <c r="D985" s="51"/>
    </row>
    <row r="986">
      <c r="D986" s="51"/>
    </row>
    <row r="987">
      <c r="D987" s="51"/>
    </row>
    <row r="988">
      <c r="D988" s="51"/>
    </row>
    <row r="989">
      <c r="D989" s="51"/>
    </row>
    <row r="990">
      <c r="D990" s="51"/>
    </row>
    <row r="991">
      <c r="D991" s="51"/>
    </row>
    <row r="992">
      <c r="D992" s="51"/>
    </row>
    <row r="993">
      <c r="D993" s="51"/>
    </row>
    <row r="994">
      <c r="D994" s="51"/>
    </row>
    <row r="995">
      <c r="D995" s="51"/>
    </row>
    <row r="996">
      <c r="D996" s="51"/>
    </row>
    <row r="997">
      <c r="D997" s="51"/>
    </row>
    <row r="998">
      <c r="D998" s="51"/>
    </row>
    <row r="999">
      <c r="D999" s="51"/>
    </row>
  </sheetData>
  <autoFilter ref="$A$1:$Z$32">
    <sortState ref="A1:Z32">
      <sortCondition ref="D1:D32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11.29"/>
    <col customWidth="1" hidden="1" min="3" max="3" width="11.29"/>
    <col customWidth="1" min="4" max="4" width="9.57"/>
    <col customWidth="1" hidden="1" min="5" max="5" width="9.57"/>
    <col customWidth="1" min="6" max="6" width="14.71"/>
    <col customWidth="1" hidden="1" min="7" max="7" width="14.71"/>
    <col customWidth="1" min="8" max="8" width="12.86"/>
    <col customWidth="1" hidden="1" min="9" max="11" width="12.86"/>
    <col customWidth="1" min="12" max="12" width="11.43"/>
    <col customWidth="1" hidden="1" min="13" max="13" width="24.43"/>
    <col customWidth="1" min="14" max="14" width="14.86"/>
    <col customWidth="1" min="15" max="15" width="15.14"/>
    <col customWidth="1" min="16" max="16" width="26.57"/>
    <col customWidth="1" min="17" max="17" width="27.29"/>
    <col customWidth="1" min="18" max="18" width="7.71"/>
    <col customWidth="1" min="19" max="19" width="15.14"/>
    <col customWidth="1" min="20" max="20" width="32.71"/>
    <col customWidth="1" min="21" max="21" width="16.0"/>
    <col customWidth="1" min="22" max="22" width="17.0"/>
    <col customWidth="1" min="23" max="23" width="26.29"/>
    <col customWidth="1" min="24" max="24" width="22.57"/>
    <col customWidth="1" min="25" max="25" width="133.0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8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106</v>
      </c>
      <c r="X1" s="2" t="s">
        <v>107</v>
      </c>
      <c r="Y1" s="2" t="s">
        <v>16</v>
      </c>
    </row>
    <row r="2">
      <c r="B2" t="str">
        <f>LEFT(VLOOKUP($P2,'通关updated_at_05_03'!$B:$J,9,0),8)</f>
        <v/>
      </c>
      <c r="C2">
        <f t="shared" ref="C2:C30" si="1">IF(left(B2,4)="pass",value(right(B2,1)),0)</f>
        <v>0</v>
      </c>
      <c r="D2" t="str">
        <f>LEFT(VLOOKUP($P2,'通关updated_at_05_03'!$B:$J,8,0),8)</f>
        <v/>
      </c>
      <c r="E2">
        <f t="shared" ref="E2:E30" si="2">IF(left(D2,4)="pass",value(right(D2,1)),0)</f>
        <v>0</v>
      </c>
      <c r="F2" t="str">
        <f>LEFT(VLOOKUP($P2,'通关updated_at_05_03'!$B:$J,6,0),8)</f>
        <v/>
      </c>
      <c r="G2">
        <f t="shared" ref="G2:G30" si="3">IF(left(F2,4)="pass",value(right(F2,1)),0)</f>
        <v>0</v>
      </c>
      <c r="H2" t="str">
        <f>LEFT(VLOOKUP($P2,'通关updated_at_05_03'!$B:$J,5,0),8)</f>
        <v>passed 4</v>
      </c>
      <c r="I2">
        <f t="shared" ref="I2:I30" si="4">IF(left(H2,4)="pass",value(right(H2,1)),0)</f>
        <v>4</v>
      </c>
      <c r="J2" t="str">
        <f>LEFT(VLOOKUP($P2,'通关updated_at_05_03'!$B:$J,4,0),8)</f>
        <v/>
      </c>
      <c r="K2">
        <f t="shared" ref="K2:K30" si="5">IF(left(J2,4)="pass",value(right(J2,1)),0)</f>
        <v>0</v>
      </c>
      <c r="L2" s="2">
        <v>8.0</v>
      </c>
      <c r="M2" s="52" t="s">
        <v>280</v>
      </c>
      <c r="N2" s="2" t="s">
        <v>281</v>
      </c>
      <c r="O2" s="32" t="s">
        <v>198</v>
      </c>
      <c r="P2" s="2" t="s">
        <v>197</v>
      </c>
      <c r="Q2" s="2">
        <v>1.5618221206E10</v>
      </c>
      <c r="R2" s="2">
        <v>28.0</v>
      </c>
      <c r="S2" s="2" t="s">
        <v>133</v>
      </c>
      <c r="T2" s="2" t="s">
        <v>118</v>
      </c>
      <c r="U2" s="2" t="s">
        <v>119</v>
      </c>
      <c r="V2" s="2" t="s">
        <v>119</v>
      </c>
      <c r="W2" s="2" t="s">
        <v>120</v>
      </c>
      <c r="X2" s="2">
        <v>10.0</v>
      </c>
    </row>
    <row r="3">
      <c r="B3" t="str">
        <f>LEFT(VLOOKUP($P3,'通关updated_at_05_03'!$B:$J,9,0),8)</f>
        <v/>
      </c>
      <c r="C3">
        <f t="shared" si="1"/>
        <v>0</v>
      </c>
      <c r="D3" t="str">
        <f>LEFT(VLOOKUP($P3,'通关updated_at_05_03'!$B:$J,8,0),8)</f>
        <v>failed 1</v>
      </c>
      <c r="E3">
        <f t="shared" si="2"/>
        <v>0</v>
      </c>
      <c r="F3" t="str">
        <f>LEFT(VLOOKUP($P3,'通关updated_at_05_03'!$B:$J,6,0),8)</f>
        <v>passed 2</v>
      </c>
      <c r="G3">
        <f t="shared" si="3"/>
        <v>2</v>
      </c>
      <c r="H3" t="str">
        <f>LEFT(VLOOKUP($P3,'通关updated_at_05_03'!$B:$J,5,0),8)</f>
        <v>passed 2</v>
      </c>
      <c r="I3">
        <f t="shared" si="4"/>
        <v>2</v>
      </c>
      <c r="J3" t="str">
        <f>LEFT(VLOOKUP($P3,'通关updated_at_05_03'!$B:$J,4,0),8)</f>
        <v>passed 1</v>
      </c>
      <c r="K3">
        <f t="shared" si="5"/>
        <v>1</v>
      </c>
      <c r="L3" s="2">
        <v>8.0</v>
      </c>
      <c r="M3" s="2" t="s">
        <v>289</v>
      </c>
      <c r="N3" s="2" t="s">
        <v>290</v>
      </c>
      <c r="O3" s="54" t="s">
        <v>291</v>
      </c>
      <c r="P3" s="2" t="s">
        <v>188</v>
      </c>
      <c r="Q3" s="2">
        <v>1.3426078792E10</v>
      </c>
      <c r="R3" s="2">
        <v>27.0</v>
      </c>
      <c r="S3" s="2" t="s">
        <v>133</v>
      </c>
      <c r="T3" s="2" t="s">
        <v>118</v>
      </c>
      <c r="U3" s="2" t="s">
        <v>134</v>
      </c>
      <c r="V3" s="2" t="s">
        <v>119</v>
      </c>
      <c r="W3" s="2" t="s">
        <v>120</v>
      </c>
      <c r="X3" s="2">
        <v>7.0</v>
      </c>
    </row>
    <row r="4">
      <c r="B4" t="str">
        <f>LEFT(VLOOKUP($P4,'通关updated_at_05_03'!$B:$J,9,0),8)</f>
        <v>passed 3</v>
      </c>
      <c r="C4">
        <f t="shared" si="1"/>
        <v>3</v>
      </c>
      <c r="D4" t="str">
        <f>LEFT(VLOOKUP($P4,'通关updated_at_05_03'!$B:$J,8,0),8)</f>
        <v>passed 3</v>
      </c>
      <c r="E4">
        <f t="shared" si="2"/>
        <v>3</v>
      </c>
      <c r="F4" t="str">
        <f>LEFT(VLOOKUP($P4,'通关updated_at_05_03'!$B:$J,6,0),8)</f>
        <v>passed 5</v>
      </c>
      <c r="G4">
        <f t="shared" si="3"/>
        <v>5</v>
      </c>
      <c r="H4" t="str">
        <f>LEFT(VLOOKUP($P4,'通关updated_at_05_03'!$B:$J,5,0),8)</f>
        <v>passed 3</v>
      </c>
      <c r="I4">
        <f t="shared" si="4"/>
        <v>3</v>
      </c>
      <c r="J4" t="str">
        <f>LEFT(VLOOKUP($P4,'通关updated_at_05_03'!$B:$J,4,0),8)</f>
        <v>passed 2</v>
      </c>
      <c r="K4">
        <f t="shared" si="5"/>
        <v>2</v>
      </c>
      <c r="L4" s="2">
        <v>8.0</v>
      </c>
      <c r="M4" s="2" t="s">
        <v>299</v>
      </c>
      <c r="N4" s="2" t="s">
        <v>200</v>
      </c>
      <c r="O4" s="54" t="s">
        <v>300</v>
      </c>
      <c r="P4" s="2" t="s">
        <v>199</v>
      </c>
      <c r="Q4" s="2">
        <v>1.8026863052E10</v>
      </c>
      <c r="R4" s="2">
        <v>22.0</v>
      </c>
      <c r="S4" s="2" t="s">
        <v>117</v>
      </c>
      <c r="T4" s="2" t="s">
        <v>126</v>
      </c>
      <c r="U4" s="2" t="s">
        <v>134</v>
      </c>
      <c r="V4" s="2" t="s">
        <v>119</v>
      </c>
      <c r="W4" s="2" t="s">
        <v>158</v>
      </c>
      <c r="X4" s="2">
        <v>10.0</v>
      </c>
      <c r="Y4" s="2" t="s">
        <v>301</v>
      </c>
    </row>
    <row r="5">
      <c r="B5" t="str">
        <f>LEFT(VLOOKUP($P5,'通关updated_at_05_03'!$B:$J,9,0),8)</f>
        <v>passed 2</v>
      </c>
      <c r="C5">
        <f t="shared" si="1"/>
        <v>2</v>
      </c>
      <c r="D5" t="str">
        <f>LEFT(VLOOKUP($P5,'通关updated_at_05_03'!$B:$J,8,0),8)</f>
        <v>passed 3</v>
      </c>
      <c r="E5">
        <f t="shared" si="2"/>
        <v>3</v>
      </c>
      <c r="F5" t="str">
        <f>LEFT(VLOOKUP($P5,'通关updated_at_05_03'!$B:$J,6,0),8)</f>
        <v>passed 2</v>
      </c>
      <c r="G5">
        <f t="shared" si="3"/>
        <v>2</v>
      </c>
      <c r="H5" t="str">
        <f>LEFT(VLOOKUP($P5,'通关updated_at_05_03'!$B:$J,5,0),8)</f>
        <v>passed 1</v>
      </c>
      <c r="I5">
        <f t="shared" si="4"/>
        <v>1</v>
      </c>
      <c r="J5" t="str">
        <f>LEFT(VLOOKUP($P5,'通关updated_at_05_03'!$B:$J,4,0),8)</f>
        <v>passed 2</v>
      </c>
      <c r="K5">
        <f t="shared" si="5"/>
        <v>2</v>
      </c>
      <c r="L5" s="2">
        <v>8.0</v>
      </c>
      <c r="N5" s="2" t="s">
        <v>206</v>
      </c>
      <c r="O5" s="54" t="s">
        <v>308</v>
      </c>
      <c r="P5" s="2" t="s">
        <v>205</v>
      </c>
      <c r="Q5" s="2">
        <v>1.3390066826E10</v>
      </c>
      <c r="R5" s="2">
        <v>28.0</v>
      </c>
      <c r="S5" s="2" t="s">
        <v>117</v>
      </c>
      <c r="T5" s="2" t="s">
        <v>118</v>
      </c>
      <c r="U5" s="2" t="s">
        <v>119</v>
      </c>
      <c r="V5" s="2" t="s">
        <v>119</v>
      </c>
      <c r="W5" s="2" t="s">
        <v>158</v>
      </c>
      <c r="X5" s="2">
        <v>9.0</v>
      </c>
      <c r="Y5" s="2" t="s">
        <v>309</v>
      </c>
    </row>
    <row r="6">
      <c r="B6" t="str">
        <f>LEFT(VLOOKUP($P6,'通关updated_at_05_03'!$B:$J,9,0),8)</f>
        <v/>
      </c>
      <c r="C6">
        <f t="shared" si="1"/>
        <v>0</v>
      </c>
      <c r="D6" t="str">
        <f>LEFT(VLOOKUP($P6,'通关updated_at_05_03'!$B:$J,8,0),8)</f>
        <v>failed 1</v>
      </c>
      <c r="E6">
        <f t="shared" si="2"/>
        <v>0</v>
      </c>
      <c r="F6" t="str">
        <f>LEFT(VLOOKUP($P6,'通关updated_at_05_03'!$B:$J,6,0),8)</f>
        <v>passed 2</v>
      </c>
      <c r="G6">
        <f t="shared" si="3"/>
        <v>2</v>
      </c>
      <c r="H6" t="str">
        <f>LEFT(VLOOKUP($P6,'通关updated_at_05_03'!$B:$J,5,0),8)</f>
        <v>passed 1</v>
      </c>
      <c r="I6">
        <f t="shared" si="4"/>
        <v>1</v>
      </c>
      <c r="J6" t="str">
        <f>LEFT(VLOOKUP($P6,'通关updated_at_05_03'!$B:$J,4,0),8)</f>
        <v>passed 2</v>
      </c>
      <c r="K6">
        <f t="shared" si="5"/>
        <v>2</v>
      </c>
      <c r="L6" s="2">
        <v>8.0</v>
      </c>
      <c r="M6" s="2" t="s">
        <v>316</v>
      </c>
      <c r="N6" s="2" t="s">
        <v>208</v>
      </c>
      <c r="O6" s="54" t="s">
        <v>317</v>
      </c>
      <c r="P6" s="2" t="s">
        <v>207</v>
      </c>
      <c r="Q6" s="2">
        <v>1.3723779777E10</v>
      </c>
      <c r="R6" s="2">
        <v>28.0</v>
      </c>
      <c r="S6" s="2" t="s">
        <v>133</v>
      </c>
      <c r="T6" s="2" t="s">
        <v>118</v>
      </c>
      <c r="U6" s="2" t="s">
        <v>119</v>
      </c>
      <c r="V6" s="2" t="s">
        <v>119</v>
      </c>
      <c r="W6" s="2" t="s">
        <v>120</v>
      </c>
      <c r="X6" s="2">
        <v>8.0</v>
      </c>
    </row>
    <row r="7">
      <c r="B7" t="str">
        <f>LEFT(VLOOKUP($P7,'通关updated_at_05_03'!$B:$J,9,0),8)</f>
        <v/>
      </c>
      <c r="C7">
        <f t="shared" si="1"/>
        <v>0</v>
      </c>
      <c r="D7" t="str">
        <f>LEFT(VLOOKUP($P7,'通关updated_at_05_03'!$B:$J,8,0),8)</f>
        <v/>
      </c>
      <c r="E7">
        <f t="shared" si="2"/>
        <v>0</v>
      </c>
      <c r="F7" t="str">
        <f>LEFT(VLOOKUP($P7,'通关updated_at_05_03'!$B:$J,6,0),8)</f>
        <v/>
      </c>
      <c r="G7">
        <f t="shared" si="3"/>
        <v>0</v>
      </c>
      <c r="H7" t="str">
        <f>LEFT(VLOOKUP($P7,'通关updated_at_05_03'!$B:$J,5,0),8)</f>
        <v>passed 2</v>
      </c>
      <c r="I7">
        <f t="shared" si="4"/>
        <v>2</v>
      </c>
      <c r="J7" t="str">
        <f>LEFT(VLOOKUP($P7,'通关updated_at_05_03'!$B:$J,4,0),8)</f>
        <v>passed 2</v>
      </c>
      <c r="K7">
        <f t="shared" si="5"/>
        <v>2</v>
      </c>
      <c r="L7" s="2">
        <v>8.0</v>
      </c>
      <c r="M7" s="2" t="s">
        <v>322</v>
      </c>
      <c r="N7" s="2" t="s">
        <v>323</v>
      </c>
      <c r="O7" s="32" t="s">
        <v>324</v>
      </c>
      <c r="P7" s="2" t="s">
        <v>212</v>
      </c>
      <c r="Q7" s="2">
        <v>1.520293907E10</v>
      </c>
      <c r="R7" s="2">
        <v>22.0</v>
      </c>
      <c r="S7" s="2" t="s">
        <v>117</v>
      </c>
      <c r="T7" s="2" t="s">
        <v>325</v>
      </c>
      <c r="U7" s="2" t="s">
        <v>297</v>
      </c>
      <c r="V7" s="2" t="s">
        <v>119</v>
      </c>
      <c r="W7" s="2" t="s">
        <v>120</v>
      </c>
      <c r="X7" s="2">
        <v>10.0</v>
      </c>
      <c r="Y7" s="2" t="s">
        <v>326</v>
      </c>
    </row>
    <row r="8">
      <c r="B8" t="str">
        <f>LEFT(VLOOKUP($P8,'通关updated_at_05_03'!$B:$J,9,0),8)</f>
        <v>passed 2</v>
      </c>
      <c r="C8">
        <f t="shared" si="1"/>
        <v>2</v>
      </c>
      <c r="D8" t="str">
        <f>LEFT(VLOOKUP($P8,'通关updated_at_05_03'!$B:$J,8,0),8)</f>
        <v>passed 2</v>
      </c>
      <c r="E8">
        <f t="shared" si="2"/>
        <v>2</v>
      </c>
      <c r="F8" t="str">
        <f>LEFT(VLOOKUP($P8,'通关updated_at_05_03'!$B:$J,6,0),8)</f>
        <v>passed 3</v>
      </c>
      <c r="G8">
        <f t="shared" si="3"/>
        <v>3</v>
      </c>
      <c r="H8" t="str">
        <f>LEFT(VLOOKUP($P8,'通关updated_at_05_03'!$B:$J,5,0),8)</f>
        <v>passed 2</v>
      </c>
      <c r="I8">
        <f t="shared" si="4"/>
        <v>2</v>
      </c>
      <c r="J8" t="str">
        <f>LEFT(VLOOKUP($P8,'通关updated_at_05_03'!$B:$J,4,0),8)</f>
        <v>passed 2</v>
      </c>
      <c r="K8">
        <f t="shared" si="5"/>
        <v>2</v>
      </c>
      <c r="L8" s="2">
        <v>8.0</v>
      </c>
      <c r="M8" s="2" t="s">
        <v>333</v>
      </c>
      <c r="N8" s="2" t="s">
        <v>204</v>
      </c>
      <c r="O8" s="54" t="s">
        <v>334</v>
      </c>
      <c r="P8" s="2" t="s">
        <v>203</v>
      </c>
      <c r="Q8" s="2">
        <v>1.3585078217E10</v>
      </c>
      <c r="R8" s="2">
        <v>33.0</v>
      </c>
      <c r="S8" s="2" t="s">
        <v>133</v>
      </c>
      <c r="T8" s="2" t="s">
        <v>118</v>
      </c>
      <c r="U8" s="2" t="s">
        <v>119</v>
      </c>
      <c r="V8" s="2" t="s">
        <v>119</v>
      </c>
      <c r="W8" s="2" t="s">
        <v>168</v>
      </c>
      <c r="X8" s="2">
        <v>10.0</v>
      </c>
      <c r="Y8" s="2" t="s">
        <v>335</v>
      </c>
    </row>
    <row r="9">
      <c r="B9" t="str">
        <f>LEFT(VLOOKUP($P9,'通关updated_at_05_03'!$B:$J,9,0),8)</f>
        <v>passed 2</v>
      </c>
      <c r="C9">
        <f t="shared" si="1"/>
        <v>2</v>
      </c>
      <c r="D9" t="str">
        <f>LEFT(VLOOKUP($P9,'通关updated_at_05_03'!$B:$J,8,0),8)</f>
        <v>passed 2</v>
      </c>
      <c r="E9">
        <f t="shared" si="2"/>
        <v>2</v>
      </c>
      <c r="F9" t="str">
        <f>LEFT(VLOOKUP($P9,'通关updated_at_05_03'!$B:$J,6,0),8)</f>
        <v>passed 2</v>
      </c>
      <c r="G9">
        <f t="shared" si="3"/>
        <v>2</v>
      </c>
      <c r="H9" t="str">
        <f>LEFT(VLOOKUP($P9,'通关updated_at_05_03'!$B:$J,5,0),8)</f>
        <v>passed 2</v>
      </c>
      <c r="I9">
        <f t="shared" si="4"/>
        <v>2</v>
      </c>
      <c r="J9" t="str">
        <f>LEFT(VLOOKUP($P9,'通关updated_at_05_03'!$B:$J,4,0),8)</f>
        <v>passed 2</v>
      </c>
      <c r="K9">
        <f t="shared" si="5"/>
        <v>2</v>
      </c>
      <c r="L9" s="2">
        <v>8.0</v>
      </c>
      <c r="N9" s="2" t="s">
        <v>336</v>
      </c>
      <c r="O9" s="54" t="s">
        <v>337</v>
      </c>
      <c r="P9" s="2" t="s">
        <v>209</v>
      </c>
      <c r="Q9" s="2">
        <v>1.3827780632E10</v>
      </c>
      <c r="R9" s="2">
        <v>25.0</v>
      </c>
      <c r="S9" s="2" t="s">
        <v>133</v>
      </c>
      <c r="T9" s="2" t="s">
        <v>126</v>
      </c>
      <c r="U9" s="2" t="s">
        <v>119</v>
      </c>
      <c r="V9" s="2" t="s">
        <v>119</v>
      </c>
      <c r="W9" s="2" t="s">
        <v>158</v>
      </c>
      <c r="X9" s="2">
        <v>9.0</v>
      </c>
    </row>
    <row r="10">
      <c r="B10" t="str">
        <f>LEFT(VLOOKUP($P10,'通关updated_at_05_03'!$B:$J,9,0),8)</f>
        <v>passed 2</v>
      </c>
      <c r="C10">
        <f t="shared" si="1"/>
        <v>2</v>
      </c>
      <c r="D10" t="str">
        <f>LEFT(VLOOKUP($P10,'通关updated_at_05_03'!$B:$J,8,0),8)</f>
        <v>passed 2</v>
      </c>
      <c r="E10">
        <f t="shared" si="2"/>
        <v>2</v>
      </c>
      <c r="F10" t="str">
        <f>LEFT(VLOOKUP($P10,'通关updated_at_05_03'!$B:$J,6,0),8)</f>
        <v>passed 1</v>
      </c>
      <c r="G10">
        <f t="shared" si="3"/>
        <v>1</v>
      </c>
      <c r="H10" t="str">
        <f>LEFT(VLOOKUP($P10,'通关updated_at_05_03'!$B:$J,5,0),8)</f>
        <v>passed 2</v>
      </c>
      <c r="I10">
        <f t="shared" si="4"/>
        <v>2</v>
      </c>
      <c r="J10" t="str">
        <f>LEFT(VLOOKUP($P10,'通关updated_at_05_03'!$B:$J,4,0),8)</f>
        <v>passed 2</v>
      </c>
      <c r="K10">
        <f t="shared" si="5"/>
        <v>2</v>
      </c>
      <c r="L10" s="2">
        <v>8.0</v>
      </c>
      <c r="M10" s="2" t="s">
        <v>338</v>
      </c>
      <c r="N10" s="2" t="s">
        <v>196</v>
      </c>
      <c r="O10" s="54" t="s">
        <v>339</v>
      </c>
      <c r="P10" s="2" t="s">
        <v>195</v>
      </c>
      <c r="Q10" s="2">
        <v>1.3917947153E10</v>
      </c>
      <c r="R10" s="2">
        <v>28.0</v>
      </c>
      <c r="S10" s="2" t="s">
        <v>133</v>
      </c>
      <c r="T10" s="2" t="s">
        <v>118</v>
      </c>
      <c r="U10" s="2" t="s">
        <v>119</v>
      </c>
      <c r="V10" s="2" t="s">
        <v>134</v>
      </c>
      <c r="W10" s="2" t="s">
        <v>120</v>
      </c>
      <c r="X10" s="2">
        <v>10.0</v>
      </c>
    </row>
    <row r="11">
      <c r="B11" t="str">
        <f>LEFT(VLOOKUP($P11,'通关updated_at_05_03'!$B:$J,9,0),8)</f>
        <v/>
      </c>
      <c r="C11">
        <f t="shared" si="1"/>
        <v>0</v>
      </c>
      <c r="D11" t="str">
        <f>LEFT(VLOOKUP($P11,'通关updated_at_05_03'!$B:$J,8,0),8)</f>
        <v/>
      </c>
      <c r="E11">
        <f t="shared" si="2"/>
        <v>0</v>
      </c>
      <c r="F11" t="str">
        <f>LEFT(VLOOKUP($P11,'通关updated_at_05_03'!$B:$J,6,0),8)</f>
        <v>passed 1</v>
      </c>
      <c r="G11">
        <f t="shared" si="3"/>
        <v>1</v>
      </c>
      <c r="H11" t="str">
        <f>LEFT(VLOOKUP($P11,'通关updated_at_05_03'!$B:$J,5,0),8)</f>
        <v>passed 2</v>
      </c>
      <c r="I11">
        <f t="shared" si="4"/>
        <v>2</v>
      </c>
      <c r="J11" t="str">
        <f>LEFT(VLOOKUP($P11,'通关updated_at_05_03'!$B:$J,4,0),8)</f>
        <v>passed 2</v>
      </c>
      <c r="K11">
        <f t="shared" si="5"/>
        <v>2</v>
      </c>
      <c r="L11" s="2">
        <v>8.0</v>
      </c>
      <c r="M11" s="2" t="s">
        <v>340</v>
      </c>
      <c r="N11" s="2" t="s">
        <v>341</v>
      </c>
      <c r="O11" s="2" t="s">
        <v>341</v>
      </c>
      <c r="P11" s="2" t="s">
        <v>210</v>
      </c>
      <c r="Q11" s="34">
        <v>1.5811003619E10</v>
      </c>
      <c r="R11" s="2">
        <v>100.0</v>
      </c>
      <c r="S11" s="2" t="s">
        <v>117</v>
      </c>
      <c r="T11" s="2" t="s">
        <v>342</v>
      </c>
      <c r="U11" s="2" t="s">
        <v>134</v>
      </c>
      <c r="V11" s="2" t="s">
        <v>134</v>
      </c>
      <c r="W11" s="2" t="s">
        <v>120</v>
      </c>
      <c r="X11" s="2">
        <v>6.0</v>
      </c>
    </row>
    <row r="12">
      <c r="B12" t="str">
        <f>LEFT(VLOOKUP($P12,'通关updated_at_05_03'!$B:$J,9,0),8)</f>
        <v>passed 2</v>
      </c>
      <c r="C12">
        <f t="shared" si="1"/>
        <v>2</v>
      </c>
      <c r="D12" t="str">
        <f>LEFT(VLOOKUP($P12,'通关updated_at_05_03'!$B:$J,8,0),8)</f>
        <v>failed 1</v>
      </c>
      <c r="E12">
        <f t="shared" si="2"/>
        <v>0</v>
      </c>
      <c r="F12" t="str">
        <f>LEFT(VLOOKUP($P12,'通关updated_at_05_03'!$B:$J,6,0),8)</f>
        <v>passed 2</v>
      </c>
      <c r="G12">
        <f t="shared" si="3"/>
        <v>2</v>
      </c>
      <c r="H12" t="str">
        <f>LEFT(VLOOKUP($P12,'通关updated_at_05_03'!$B:$J,5,0),8)</f>
        <v>passed 2</v>
      </c>
      <c r="I12">
        <f t="shared" si="4"/>
        <v>2</v>
      </c>
      <c r="J12" t="str">
        <f>LEFT(VLOOKUP($P12,'通关updated_at_05_03'!$B:$J,4,0),8)</f>
        <v>passed 1</v>
      </c>
      <c r="K12">
        <f t="shared" si="5"/>
        <v>1</v>
      </c>
      <c r="L12" s="2">
        <v>8.0</v>
      </c>
      <c r="N12" s="2" t="s">
        <v>346</v>
      </c>
      <c r="O12" s="2" t="s">
        <v>347</v>
      </c>
      <c r="P12" s="2" t="s">
        <v>190</v>
      </c>
      <c r="Q12" s="2">
        <v>1.3601899039E10</v>
      </c>
      <c r="R12" s="2">
        <v>33.0</v>
      </c>
      <c r="S12" s="2" t="s">
        <v>117</v>
      </c>
      <c r="T12" s="2" t="s">
        <v>118</v>
      </c>
      <c r="U12" s="2" t="s">
        <v>134</v>
      </c>
      <c r="V12" s="2" t="s">
        <v>127</v>
      </c>
      <c r="W12" s="2" t="s">
        <v>158</v>
      </c>
      <c r="X12" s="2">
        <v>10.0</v>
      </c>
      <c r="Y12" s="2" t="s">
        <v>348</v>
      </c>
    </row>
    <row r="13">
      <c r="B13" t="str">
        <f>LEFT(VLOOKUP($P13,'通关updated_at_05_03'!$B:$J,9,0),8)</f>
        <v>passed 2</v>
      </c>
      <c r="C13">
        <f t="shared" si="1"/>
        <v>2</v>
      </c>
      <c r="D13" t="str">
        <f>LEFT(VLOOKUP($P13,'通关updated_at_05_03'!$B:$J,8,0),8)</f>
        <v>passed 2</v>
      </c>
      <c r="E13">
        <f t="shared" si="2"/>
        <v>2</v>
      </c>
      <c r="F13" t="str">
        <f>LEFT(VLOOKUP($P13,'通关updated_at_05_03'!$B:$J,6,0),8)</f>
        <v>passed 1</v>
      </c>
      <c r="G13">
        <f t="shared" si="3"/>
        <v>1</v>
      </c>
      <c r="H13" t="str">
        <f>LEFT(VLOOKUP($P13,'通关updated_at_05_03'!$B:$J,5,0),8)</f>
        <v>passed 2</v>
      </c>
      <c r="I13">
        <f t="shared" si="4"/>
        <v>2</v>
      </c>
      <c r="J13" t="str">
        <f>LEFT(VLOOKUP($P13,'通关updated_at_05_03'!$B:$J,4,0),8)</f>
        <v/>
      </c>
      <c r="K13">
        <f t="shared" si="5"/>
        <v>0</v>
      </c>
      <c r="L13" s="2">
        <v>8.0</v>
      </c>
      <c r="M13" s="2" t="s">
        <v>352</v>
      </c>
      <c r="N13" s="2" t="s">
        <v>202</v>
      </c>
      <c r="O13" s="54" t="s">
        <v>202</v>
      </c>
      <c r="P13" s="2" t="s">
        <v>201</v>
      </c>
      <c r="Q13" s="2">
        <v>1.8627745151E10</v>
      </c>
      <c r="R13" s="2">
        <v>23.0</v>
      </c>
      <c r="S13" s="2" t="s">
        <v>117</v>
      </c>
      <c r="T13" s="2" t="s">
        <v>118</v>
      </c>
      <c r="U13" s="2" t="s">
        <v>119</v>
      </c>
      <c r="V13" s="2" t="s">
        <v>127</v>
      </c>
      <c r="W13" s="2" t="s">
        <v>128</v>
      </c>
      <c r="X13" s="2">
        <v>6.0</v>
      </c>
    </row>
    <row r="14">
      <c r="B14" t="str">
        <f>LEFT(VLOOKUP($P14,'通关updated_at_05_03'!$B:$J,9,0),8)</f>
        <v/>
      </c>
      <c r="C14">
        <f t="shared" si="1"/>
        <v>0</v>
      </c>
      <c r="D14" t="str">
        <f>LEFT(VLOOKUP($P14,'通关updated_at_05_03'!$B:$J,8,0),8)</f>
        <v/>
      </c>
      <c r="E14">
        <f t="shared" si="2"/>
        <v>0</v>
      </c>
      <c r="F14" t="str">
        <f>LEFT(VLOOKUP($P14,'通关updated_at_05_03'!$B:$J,6,0),8)</f>
        <v/>
      </c>
      <c r="G14">
        <f t="shared" si="3"/>
        <v>0</v>
      </c>
      <c r="H14" t="str">
        <f>LEFT(VLOOKUP($P14,'通关updated_at_05_03'!$B:$J,5,0),8)</f>
        <v>passed 3</v>
      </c>
      <c r="I14">
        <f t="shared" si="4"/>
        <v>3</v>
      </c>
      <c r="J14" t="str">
        <f>LEFT(VLOOKUP($P14,'通关updated_at_05_03'!$B:$J,4,0),8)</f>
        <v>passed 1</v>
      </c>
      <c r="K14">
        <f t="shared" si="5"/>
        <v>1</v>
      </c>
      <c r="L14" s="2">
        <v>8.0</v>
      </c>
      <c r="M14" s="2" t="s">
        <v>356</v>
      </c>
      <c r="N14" s="2" t="s">
        <v>187</v>
      </c>
      <c r="O14" s="32" t="s">
        <v>357</v>
      </c>
      <c r="P14" s="2" t="s">
        <v>186</v>
      </c>
      <c r="Q14" s="2">
        <v>1.831454884E10</v>
      </c>
      <c r="R14" s="2">
        <v>25.0</v>
      </c>
      <c r="S14" s="2" t="s">
        <v>117</v>
      </c>
      <c r="T14" s="2" t="s">
        <v>118</v>
      </c>
      <c r="U14" s="2" t="s">
        <v>134</v>
      </c>
      <c r="V14" s="2" t="s">
        <v>119</v>
      </c>
      <c r="W14" s="2" t="s">
        <v>158</v>
      </c>
      <c r="X14" s="2">
        <v>8.0</v>
      </c>
      <c r="Y14" s="2" t="s">
        <v>358</v>
      </c>
    </row>
    <row r="15">
      <c r="B15" t="str">
        <f>LEFT(VLOOKUP($P15,'通关updated_at_05_03'!$B:$J,9,0),8)</f>
        <v/>
      </c>
      <c r="C15">
        <f t="shared" si="1"/>
        <v>0</v>
      </c>
      <c r="D15" t="str">
        <f>LEFT(VLOOKUP($P15,'通关updated_at_05_03'!$B:$J,8,0),8)</f>
        <v>passed 2</v>
      </c>
      <c r="E15">
        <f t="shared" si="2"/>
        <v>2</v>
      </c>
      <c r="F15" t="str">
        <f>LEFT(VLOOKUP($P15,'通关updated_at_05_03'!$B:$J,6,0),8)</f>
        <v>passed 2</v>
      </c>
      <c r="G15">
        <f t="shared" si="3"/>
        <v>2</v>
      </c>
      <c r="H15" t="str">
        <f>LEFT(VLOOKUP($P15,'通关updated_at_05_03'!$B:$J,5,0),8)</f>
        <v>passed 3</v>
      </c>
      <c r="I15">
        <f t="shared" si="4"/>
        <v>3</v>
      </c>
      <c r="J15" t="str">
        <f>LEFT(VLOOKUP($P15,'通关updated_at_05_03'!$B:$J,4,0),8)</f>
        <v>passed 1</v>
      </c>
      <c r="K15">
        <f t="shared" si="5"/>
        <v>1</v>
      </c>
      <c r="L15" s="2">
        <v>8.0</v>
      </c>
      <c r="M15" s="2" t="s">
        <v>360</v>
      </c>
      <c r="N15" s="2" t="s">
        <v>361</v>
      </c>
      <c r="O15" s="59" t="s">
        <v>362</v>
      </c>
      <c r="P15" s="2" t="s">
        <v>192</v>
      </c>
      <c r="Q15" s="2">
        <v>8.18079663276E11</v>
      </c>
      <c r="R15" s="2">
        <v>25.0</v>
      </c>
      <c r="S15" s="2" t="s">
        <v>133</v>
      </c>
      <c r="T15" s="2" t="s">
        <v>126</v>
      </c>
      <c r="U15" s="2" t="s">
        <v>119</v>
      </c>
      <c r="V15" s="2" t="s">
        <v>134</v>
      </c>
      <c r="W15" s="2" t="s">
        <v>168</v>
      </c>
      <c r="X15" s="2">
        <v>10.0</v>
      </c>
      <c r="Y15" s="2" t="s">
        <v>364</v>
      </c>
    </row>
    <row r="16">
      <c r="B16" t="str">
        <f>LEFT(VLOOKUP($P16,'通关updated_at_05_03'!$B:$J,9,0),8)</f>
        <v/>
      </c>
      <c r="C16">
        <f t="shared" si="1"/>
        <v>0</v>
      </c>
      <c r="D16" t="str">
        <f>LEFT(VLOOKUP($P16,'通关updated_at_05_03'!$B:$J,8,0),8)</f>
        <v/>
      </c>
      <c r="E16">
        <f t="shared" si="2"/>
        <v>0</v>
      </c>
      <c r="F16" t="str">
        <f>LEFT(VLOOKUP($P16,'通关updated_at_05_03'!$B:$J,6,0),8)</f>
        <v/>
      </c>
      <c r="G16">
        <f t="shared" si="3"/>
        <v>0</v>
      </c>
      <c r="H16" t="str">
        <f>LEFT(VLOOKUP($P16,'通关updated_at_05_03'!$B:$J,5,0),8)</f>
        <v>passed 3</v>
      </c>
      <c r="I16">
        <f t="shared" si="4"/>
        <v>3</v>
      </c>
      <c r="J16" t="str">
        <f>LEFT(VLOOKUP($P16,'通关updated_at_05_03'!$B:$J,4,0),8)</f>
        <v/>
      </c>
      <c r="K16">
        <f t="shared" si="5"/>
        <v>0</v>
      </c>
      <c r="L16" s="2">
        <v>9.0</v>
      </c>
      <c r="M16" s="2" t="s">
        <v>365</v>
      </c>
      <c r="N16" s="2" t="s">
        <v>366</v>
      </c>
      <c r="O16" s="32" t="s">
        <v>367</v>
      </c>
      <c r="P16" s="2" t="s">
        <v>248</v>
      </c>
      <c r="Q16" s="2">
        <v>1.5217936248E10</v>
      </c>
      <c r="R16" s="2">
        <v>39.0</v>
      </c>
      <c r="S16" s="2" t="s">
        <v>368</v>
      </c>
      <c r="T16" s="2" t="s">
        <v>154</v>
      </c>
      <c r="U16" s="2" t="s">
        <v>119</v>
      </c>
      <c r="V16" s="2" t="s">
        <v>134</v>
      </c>
      <c r="W16" s="2" t="s">
        <v>158</v>
      </c>
      <c r="X16" s="2">
        <v>10.0</v>
      </c>
    </row>
    <row r="17">
      <c r="B17" t="str">
        <f>LEFT(VLOOKUP($P17,'通关updated_at_05_03'!$B:$J,9,0),8)</f>
        <v/>
      </c>
      <c r="C17">
        <f t="shared" si="1"/>
        <v>0</v>
      </c>
      <c r="D17" t="str">
        <f>LEFT(VLOOKUP($P17,'通关updated_at_05_03'!$B:$J,8,0),8)</f>
        <v/>
      </c>
      <c r="E17">
        <f t="shared" si="2"/>
        <v>0</v>
      </c>
      <c r="F17" t="str">
        <f>LEFT(VLOOKUP($P17,'通关updated_at_05_03'!$B:$J,6,0),8)</f>
        <v/>
      </c>
      <c r="G17">
        <f t="shared" si="3"/>
        <v>0</v>
      </c>
      <c r="H17" t="str">
        <f>LEFT(VLOOKUP($P17,'通关updated_at_05_03'!$B:$J,5,0),8)</f>
        <v>passed 2</v>
      </c>
      <c r="I17">
        <f t="shared" si="4"/>
        <v>2</v>
      </c>
      <c r="J17" t="str">
        <f>LEFT(VLOOKUP($P17,'通关updated_at_05_03'!$B:$J,4,0),8)</f>
        <v>passed 2</v>
      </c>
      <c r="K17">
        <f t="shared" si="5"/>
        <v>2</v>
      </c>
      <c r="L17" s="2">
        <v>9.0</v>
      </c>
      <c r="M17" s="2" t="s">
        <v>373</v>
      </c>
      <c r="N17" s="2"/>
      <c r="O17" s="38" t="s">
        <v>215</v>
      </c>
      <c r="P17" s="2" t="s">
        <v>214</v>
      </c>
      <c r="Q17" s="2">
        <v>1.8622411732E10</v>
      </c>
      <c r="R17" s="2">
        <v>38.0</v>
      </c>
      <c r="S17" s="2" t="s">
        <v>117</v>
      </c>
      <c r="T17" s="2" t="s">
        <v>118</v>
      </c>
      <c r="U17" s="2" t="s">
        <v>297</v>
      </c>
      <c r="V17" s="2" t="s">
        <v>127</v>
      </c>
      <c r="W17" s="2" t="s">
        <v>120</v>
      </c>
      <c r="X17" s="2">
        <v>5.0</v>
      </c>
      <c r="Y17" s="2" t="s">
        <v>374</v>
      </c>
    </row>
    <row r="18">
      <c r="B18" t="str">
        <f>LEFT(VLOOKUP($P18,'通关updated_at_05_03'!$B:$J,9,0),8)</f>
        <v/>
      </c>
      <c r="C18">
        <f t="shared" si="1"/>
        <v>0</v>
      </c>
      <c r="D18" t="str">
        <f>LEFT(VLOOKUP($P18,'通关updated_at_05_03'!$B:$J,8,0),8)</f>
        <v/>
      </c>
      <c r="E18">
        <f t="shared" si="2"/>
        <v>0</v>
      </c>
      <c r="F18" t="str">
        <f>LEFT(VLOOKUP($P18,'通关updated_at_05_03'!$B:$J,6,0),8)</f>
        <v/>
      </c>
      <c r="G18">
        <f t="shared" si="3"/>
        <v>0</v>
      </c>
      <c r="H18" t="str">
        <f>LEFT(VLOOKUP($P18,'通关updated_at_05_03'!$B:$J,5,0),8)</f>
        <v>passed 2</v>
      </c>
      <c r="I18">
        <f t="shared" si="4"/>
        <v>2</v>
      </c>
      <c r="J18" t="str">
        <f>LEFT(VLOOKUP($P18,'通关updated_at_05_03'!$B:$J,4,0),8)</f>
        <v>passed 2</v>
      </c>
      <c r="K18">
        <f t="shared" si="5"/>
        <v>2</v>
      </c>
      <c r="L18" s="2">
        <v>9.0</v>
      </c>
      <c r="M18" s="2" t="s">
        <v>378</v>
      </c>
      <c r="N18" s="2"/>
      <c r="O18" s="32" t="s">
        <v>236</v>
      </c>
      <c r="P18" s="2" t="s">
        <v>235</v>
      </c>
      <c r="Q18" s="2">
        <v>1.8060996626E10</v>
      </c>
      <c r="R18" s="2">
        <v>36.0</v>
      </c>
      <c r="S18" s="2" t="s">
        <v>117</v>
      </c>
      <c r="T18" s="2" t="s">
        <v>154</v>
      </c>
      <c r="U18" s="2" t="s">
        <v>134</v>
      </c>
      <c r="V18" s="2" t="s">
        <v>119</v>
      </c>
      <c r="W18" s="2" t="s">
        <v>128</v>
      </c>
      <c r="X18" s="2">
        <v>8.0</v>
      </c>
    </row>
    <row r="19">
      <c r="B19" t="str">
        <f>LEFT(VLOOKUP($P19,'通关updated_at_05_03'!$B:$J,9,0),8)</f>
        <v/>
      </c>
      <c r="C19">
        <f t="shared" si="1"/>
        <v>0</v>
      </c>
      <c r="D19" t="str">
        <f>LEFT(VLOOKUP($P19,'通关updated_at_05_03'!$B:$J,8,0),8)</f>
        <v/>
      </c>
      <c r="E19">
        <f t="shared" si="2"/>
        <v>0</v>
      </c>
      <c r="F19" t="str">
        <f>LEFT(VLOOKUP($P19,'通关updated_at_05_03'!$B:$J,6,0),8)</f>
        <v/>
      </c>
      <c r="G19">
        <f t="shared" si="3"/>
        <v>0</v>
      </c>
      <c r="H19" t="str">
        <f>LEFT(VLOOKUP($P19,'通关updated_at_05_03'!$B:$J,5,0),8)</f>
        <v>passed 3</v>
      </c>
      <c r="I19">
        <f t="shared" si="4"/>
        <v>3</v>
      </c>
      <c r="J19" t="str">
        <f>LEFT(VLOOKUP($P19,'通关updated_at_05_03'!$B:$J,4,0),8)</f>
        <v>passed 2</v>
      </c>
      <c r="K19">
        <f t="shared" si="5"/>
        <v>2</v>
      </c>
      <c r="L19" s="2">
        <v>9.0</v>
      </c>
      <c r="M19" s="2" t="s">
        <v>383</v>
      </c>
      <c r="N19" s="2" t="s">
        <v>217</v>
      </c>
      <c r="O19" s="38" t="s">
        <v>217</v>
      </c>
      <c r="P19" s="2" t="s">
        <v>216</v>
      </c>
      <c r="Q19" s="2">
        <v>1.8211091633E10</v>
      </c>
      <c r="R19" s="2">
        <v>28.0</v>
      </c>
      <c r="S19" s="2" t="s">
        <v>117</v>
      </c>
      <c r="T19" s="2" t="s">
        <v>118</v>
      </c>
      <c r="U19" s="2" t="s">
        <v>119</v>
      </c>
      <c r="V19" s="2" t="s">
        <v>119</v>
      </c>
      <c r="W19" s="2" t="s">
        <v>120</v>
      </c>
      <c r="X19" s="2">
        <v>5.0</v>
      </c>
    </row>
    <row r="20">
      <c r="B20" t="str">
        <f>LEFT(VLOOKUP($P20,'通关updated_at_05_03'!$B:$J,9,0),8)</f>
        <v/>
      </c>
      <c r="C20">
        <f t="shared" si="1"/>
        <v>0</v>
      </c>
      <c r="D20" t="str">
        <f>LEFT(VLOOKUP($P20,'通关updated_at_05_03'!$B:$J,8,0),8)</f>
        <v/>
      </c>
      <c r="E20">
        <f t="shared" si="2"/>
        <v>0</v>
      </c>
      <c r="F20" t="str">
        <f>LEFT(VLOOKUP($P20,'通关updated_at_05_03'!$B:$J,6,0),8)</f>
        <v/>
      </c>
      <c r="G20">
        <f t="shared" si="3"/>
        <v>0</v>
      </c>
      <c r="H20" t="str">
        <f>LEFT(VLOOKUP($P20,'通关updated_at_05_03'!$B:$J,5,0),8)</f>
        <v/>
      </c>
      <c r="I20">
        <f t="shared" si="4"/>
        <v>0</v>
      </c>
      <c r="J20" t="str">
        <f>LEFT(VLOOKUP($P20,'通关updated_at_05_03'!$B:$J,4,0),8)</f>
        <v/>
      </c>
      <c r="K20">
        <f t="shared" si="5"/>
        <v>0</v>
      </c>
      <c r="L20" s="2">
        <v>9.0</v>
      </c>
      <c r="M20" s="2" t="s">
        <v>387</v>
      </c>
      <c r="N20" s="2" t="s">
        <v>229</v>
      </c>
      <c r="O20" s="32" t="s">
        <v>388</v>
      </c>
      <c r="P20" s="2" t="s">
        <v>228</v>
      </c>
      <c r="Q20" s="2">
        <v>1.8053807088E10</v>
      </c>
      <c r="R20" s="2">
        <v>36.0</v>
      </c>
      <c r="S20" s="2" t="s">
        <v>117</v>
      </c>
      <c r="T20" s="2" t="s">
        <v>118</v>
      </c>
      <c r="U20" s="2" t="s">
        <v>297</v>
      </c>
      <c r="V20" s="2" t="s">
        <v>119</v>
      </c>
      <c r="W20" s="2" t="s">
        <v>120</v>
      </c>
      <c r="X20" s="2">
        <v>9.0</v>
      </c>
    </row>
    <row r="21">
      <c r="B21" t="str">
        <f>LEFT(VLOOKUP($P21,'通关updated_at_05_03'!$B:$J,9,0),8)</f>
        <v/>
      </c>
      <c r="C21">
        <f t="shared" si="1"/>
        <v>0</v>
      </c>
      <c r="D21" t="str">
        <f>LEFT(VLOOKUP($P21,'通关updated_at_05_03'!$B:$J,8,0),8)</f>
        <v/>
      </c>
      <c r="E21">
        <f t="shared" si="2"/>
        <v>0</v>
      </c>
      <c r="F21" t="str">
        <f>LEFT(VLOOKUP($P21,'通关updated_at_05_03'!$B:$J,6,0),8)</f>
        <v/>
      </c>
      <c r="G21">
        <f t="shared" si="3"/>
        <v>0</v>
      </c>
      <c r="H21" t="str">
        <f>LEFT(VLOOKUP($P21,'通关updated_at_05_03'!$B:$J,5,0),8)</f>
        <v>passed 3</v>
      </c>
      <c r="I21">
        <f t="shared" si="4"/>
        <v>3</v>
      </c>
      <c r="J21" t="str">
        <f>LEFT(VLOOKUP($P21,'通关updated_at_05_03'!$B:$J,4,0),8)</f>
        <v>passed 2</v>
      </c>
      <c r="K21">
        <f t="shared" si="5"/>
        <v>2</v>
      </c>
      <c r="L21" s="2">
        <v>9.0</v>
      </c>
      <c r="M21" s="2" t="s">
        <v>389</v>
      </c>
      <c r="N21" s="2" t="s">
        <v>223</v>
      </c>
      <c r="O21" s="2" t="s">
        <v>390</v>
      </c>
      <c r="P21" s="2" t="s">
        <v>222</v>
      </c>
      <c r="Q21" s="2">
        <v>1.300171311E10</v>
      </c>
      <c r="R21" s="2">
        <v>21.0</v>
      </c>
      <c r="S21" s="2" t="s">
        <v>117</v>
      </c>
      <c r="T21" s="2" t="s">
        <v>126</v>
      </c>
      <c r="U21" s="2" t="s">
        <v>119</v>
      </c>
      <c r="V21" s="2" t="s">
        <v>119</v>
      </c>
      <c r="W21" s="2" t="s">
        <v>120</v>
      </c>
      <c r="X21" s="2">
        <v>7.0</v>
      </c>
    </row>
    <row r="22">
      <c r="B22" t="str">
        <f>LEFT(VLOOKUP($P22,'通关updated_at_05_03'!$B:$J,9,0),8)</f>
        <v/>
      </c>
      <c r="C22">
        <f t="shared" si="1"/>
        <v>0</v>
      </c>
      <c r="D22" t="str">
        <f>LEFT(VLOOKUP($P22,'通关updated_at_05_03'!$B:$J,8,0),8)</f>
        <v>passed 2</v>
      </c>
      <c r="E22">
        <f t="shared" si="2"/>
        <v>2</v>
      </c>
      <c r="F22" t="str">
        <f>LEFT(VLOOKUP($P22,'通关updated_at_05_03'!$B:$J,6,0),8)</f>
        <v>passed 2</v>
      </c>
      <c r="G22">
        <f t="shared" si="3"/>
        <v>2</v>
      </c>
      <c r="H22" t="str">
        <f>LEFT(VLOOKUP($P22,'通关updated_at_05_03'!$B:$J,5,0),8)</f>
        <v>passed 3</v>
      </c>
      <c r="I22">
        <f t="shared" si="4"/>
        <v>3</v>
      </c>
      <c r="J22" t="str">
        <f>LEFT(VLOOKUP($P22,'通关updated_at_05_03'!$B:$J,4,0),8)</f>
        <v>passed 2</v>
      </c>
      <c r="K22">
        <f t="shared" si="5"/>
        <v>2</v>
      </c>
      <c r="L22" s="2">
        <v>9.0</v>
      </c>
      <c r="M22" s="2" t="s">
        <v>395</v>
      </c>
      <c r="N22" s="2"/>
      <c r="O22" s="54" t="s">
        <v>396</v>
      </c>
      <c r="P22" s="2" t="s">
        <v>230</v>
      </c>
      <c r="Q22" s="2">
        <v>1.8705190848E10</v>
      </c>
      <c r="R22" s="2">
        <v>34.0</v>
      </c>
      <c r="S22" s="2" t="s">
        <v>117</v>
      </c>
      <c r="T22" s="2" t="s">
        <v>118</v>
      </c>
      <c r="U22" s="2" t="s">
        <v>297</v>
      </c>
      <c r="V22" s="2" t="s">
        <v>119</v>
      </c>
      <c r="W22" s="2" t="s">
        <v>158</v>
      </c>
      <c r="X22" s="2">
        <v>10.0</v>
      </c>
    </row>
    <row r="23">
      <c r="B23" t="str">
        <f>LEFT(VLOOKUP($P23,'通关updated_at_05_03'!$B:$J,9,0),8)</f>
        <v/>
      </c>
      <c r="C23">
        <f t="shared" si="1"/>
        <v>0</v>
      </c>
      <c r="D23" t="str">
        <f>LEFT(VLOOKUP($P23,'通关updated_at_05_03'!$B:$J,8,0),8)</f>
        <v/>
      </c>
      <c r="E23">
        <f t="shared" si="2"/>
        <v>0</v>
      </c>
      <c r="F23" t="str">
        <f>LEFT(VLOOKUP($P23,'通关updated_at_05_03'!$B:$J,6,0),8)</f>
        <v>failed 1</v>
      </c>
      <c r="G23">
        <f t="shared" si="3"/>
        <v>0</v>
      </c>
      <c r="H23" t="str">
        <f>LEFT(VLOOKUP($P23,'通关updated_at_05_03'!$B:$J,5,0),8)</f>
        <v>passed 3</v>
      </c>
      <c r="I23">
        <f t="shared" si="4"/>
        <v>3</v>
      </c>
      <c r="J23" t="str">
        <f>LEFT(VLOOKUP($P23,'通关updated_at_05_03'!$B:$J,4,0),8)</f>
        <v>passed 3</v>
      </c>
      <c r="K23">
        <f t="shared" si="5"/>
        <v>3</v>
      </c>
      <c r="L23" s="2">
        <v>9.0</v>
      </c>
      <c r="M23" s="2" t="s">
        <v>397</v>
      </c>
      <c r="N23" s="2" t="s">
        <v>225</v>
      </c>
      <c r="O23" s="38" t="s">
        <v>225</v>
      </c>
      <c r="P23" s="2" t="s">
        <v>224</v>
      </c>
      <c r="Q23" s="2">
        <v>1.5901129948E10</v>
      </c>
      <c r="R23" s="2">
        <v>27.0</v>
      </c>
      <c r="S23" s="2" t="s">
        <v>133</v>
      </c>
      <c r="T23" s="2" t="s">
        <v>126</v>
      </c>
      <c r="U23" s="2" t="s">
        <v>134</v>
      </c>
      <c r="V23" s="2" t="s">
        <v>134</v>
      </c>
      <c r="W23" s="2" t="s">
        <v>158</v>
      </c>
      <c r="X23" s="2">
        <v>10.0</v>
      </c>
    </row>
    <row r="24">
      <c r="B24" t="str">
        <f>LEFT(VLOOKUP($P24,'通关updated_at_05_03'!$B:$J,9,0),8)</f>
        <v>failed 1</v>
      </c>
      <c r="C24">
        <f t="shared" si="1"/>
        <v>0</v>
      </c>
      <c r="D24" t="str">
        <f>LEFT(VLOOKUP($P24,'通关updated_at_05_03'!$B:$J,8,0),8)</f>
        <v>passed 3</v>
      </c>
      <c r="E24">
        <f t="shared" si="2"/>
        <v>3</v>
      </c>
      <c r="F24" t="str">
        <f>LEFT(VLOOKUP($P24,'通关updated_at_05_03'!$B:$J,6,0),8)</f>
        <v>passed 3</v>
      </c>
      <c r="G24">
        <f t="shared" si="3"/>
        <v>3</v>
      </c>
      <c r="H24" t="str">
        <f>LEFT(VLOOKUP($P24,'通关updated_at_05_03'!$B:$J,5,0),8)</f>
        <v>passed 2</v>
      </c>
      <c r="I24">
        <f t="shared" si="4"/>
        <v>2</v>
      </c>
      <c r="J24" t="str">
        <f>LEFT(VLOOKUP($P24,'通关updated_at_05_03'!$B:$J,4,0),8)</f>
        <v>passed 2</v>
      </c>
      <c r="K24">
        <f t="shared" si="5"/>
        <v>2</v>
      </c>
      <c r="L24" s="2">
        <v>9.0</v>
      </c>
      <c r="M24" s="2" t="s">
        <v>398</v>
      </c>
      <c r="N24" s="2"/>
      <c r="O24" s="2" t="s">
        <v>399</v>
      </c>
      <c r="P24" s="2" t="s">
        <v>247</v>
      </c>
      <c r="Q24" s="2">
        <v>1.8621503626E10</v>
      </c>
      <c r="R24" s="2">
        <v>26.0</v>
      </c>
      <c r="S24" s="2" t="s">
        <v>117</v>
      </c>
      <c r="T24" s="2" t="s">
        <v>154</v>
      </c>
      <c r="U24" s="2" t="s">
        <v>134</v>
      </c>
      <c r="V24" s="2" t="s">
        <v>134</v>
      </c>
      <c r="W24" s="2" t="s">
        <v>158</v>
      </c>
      <c r="X24" s="2">
        <v>10.0</v>
      </c>
    </row>
    <row r="25">
      <c r="B25" t="str">
        <f>LEFT(VLOOKUP($P25,'通关updated_at_05_03'!$B:$J,9,0),8)</f>
        <v/>
      </c>
      <c r="C25">
        <f t="shared" si="1"/>
        <v>0</v>
      </c>
      <c r="D25" t="str">
        <f>LEFT(VLOOKUP($P25,'通关updated_at_05_03'!$B:$J,8,0),8)</f>
        <v/>
      </c>
      <c r="E25">
        <f t="shared" si="2"/>
        <v>0</v>
      </c>
      <c r="F25" t="str">
        <f>LEFT(VLOOKUP($P25,'通关updated_at_05_03'!$B:$J,6,0),8)</f>
        <v>passed 4</v>
      </c>
      <c r="G25">
        <f t="shared" si="3"/>
        <v>4</v>
      </c>
      <c r="H25" t="str">
        <f>LEFT(VLOOKUP($P25,'通关updated_at_05_03'!$B:$J,5,0),8)</f>
        <v>passed 2</v>
      </c>
      <c r="I25">
        <f t="shared" si="4"/>
        <v>2</v>
      </c>
      <c r="J25" t="str">
        <f>LEFT(VLOOKUP($P25,'通关updated_at_05_03'!$B:$J,4,0),8)</f>
        <v>passed 1</v>
      </c>
      <c r="K25">
        <f t="shared" si="5"/>
        <v>1</v>
      </c>
      <c r="L25" s="2">
        <v>9.0</v>
      </c>
      <c r="M25" s="2" t="s">
        <v>400</v>
      </c>
      <c r="N25" s="2" t="s">
        <v>221</v>
      </c>
      <c r="O25" s="2" t="s">
        <v>401</v>
      </c>
      <c r="P25" s="2" t="s">
        <v>220</v>
      </c>
      <c r="Q25" s="2">
        <v>1.8030219601E10</v>
      </c>
      <c r="R25" s="2">
        <v>24.0</v>
      </c>
      <c r="S25" s="2" t="s">
        <v>133</v>
      </c>
      <c r="T25" s="2" t="s">
        <v>126</v>
      </c>
      <c r="U25" s="2" t="s">
        <v>119</v>
      </c>
      <c r="V25" s="2" t="s">
        <v>134</v>
      </c>
      <c r="W25" s="2" t="s">
        <v>120</v>
      </c>
      <c r="X25" s="2">
        <v>10.0</v>
      </c>
    </row>
    <row r="26">
      <c r="B26" t="str">
        <f>LEFT(VLOOKUP($P26,'通关updated_at_05_03'!$B:$J,9,0),8)</f>
        <v/>
      </c>
      <c r="C26">
        <f t="shared" si="1"/>
        <v>0</v>
      </c>
      <c r="D26" t="str">
        <f>LEFT(VLOOKUP($P26,'通关updated_at_05_03'!$B:$J,8,0),8)</f>
        <v>passed 3</v>
      </c>
      <c r="E26">
        <f t="shared" si="2"/>
        <v>3</v>
      </c>
      <c r="F26" t="str">
        <f>LEFT(VLOOKUP($P26,'通关updated_at_05_03'!$B:$J,6,0),8)</f>
        <v>passed 2</v>
      </c>
      <c r="G26">
        <f t="shared" si="3"/>
        <v>2</v>
      </c>
      <c r="H26" t="str">
        <f>LEFT(VLOOKUP($P26,'通关updated_at_05_03'!$B:$J,5,0),8)</f>
        <v>passed 2</v>
      </c>
      <c r="I26">
        <f t="shared" si="4"/>
        <v>2</v>
      </c>
      <c r="J26" t="str">
        <f>LEFT(VLOOKUP($P26,'通关updated_at_05_03'!$B:$J,4,0),8)</f>
        <v>passed 1</v>
      </c>
      <c r="K26">
        <f t="shared" si="5"/>
        <v>1</v>
      </c>
      <c r="L26" s="2">
        <v>9.0</v>
      </c>
      <c r="M26" s="62" t="s">
        <v>402</v>
      </c>
      <c r="N26" s="2" t="s">
        <v>403</v>
      </c>
      <c r="O26" s="54" t="s">
        <v>404</v>
      </c>
      <c r="P26" s="2" t="s">
        <v>234</v>
      </c>
      <c r="Q26" s="2">
        <v>1.5951890256E10</v>
      </c>
      <c r="R26" s="2">
        <v>34.0</v>
      </c>
      <c r="S26" s="2" t="s">
        <v>133</v>
      </c>
      <c r="T26" s="2" t="s">
        <v>118</v>
      </c>
      <c r="U26" s="2" t="s">
        <v>119</v>
      </c>
      <c r="V26" s="2" t="s">
        <v>119</v>
      </c>
      <c r="W26" s="2" t="s">
        <v>168</v>
      </c>
      <c r="X26" s="2">
        <v>8.0</v>
      </c>
    </row>
    <row r="27">
      <c r="B27" t="str">
        <f>LEFT(VLOOKUP($P27,'通关updated_at_05_03'!$B:$J,9,0),8)</f>
        <v>passed 4</v>
      </c>
      <c r="C27">
        <f t="shared" si="1"/>
        <v>4</v>
      </c>
      <c r="D27" t="str">
        <f>LEFT(VLOOKUP($P27,'通关updated_at_05_03'!$B:$J,8,0),8)</f>
        <v>passed 2</v>
      </c>
      <c r="E27">
        <f t="shared" si="2"/>
        <v>2</v>
      </c>
      <c r="F27" t="str">
        <f>LEFT(VLOOKUP($P27,'通关updated_at_05_03'!$B:$J,6,0),8)</f>
        <v>passed 1</v>
      </c>
      <c r="G27">
        <f t="shared" si="3"/>
        <v>1</v>
      </c>
      <c r="H27" t="str">
        <f>LEFT(VLOOKUP($P27,'通关updated_at_05_03'!$B:$J,5,0),8)</f>
        <v>passed 2</v>
      </c>
      <c r="I27">
        <f t="shared" si="4"/>
        <v>2</v>
      </c>
      <c r="J27" t="str">
        <f>LEFT(VLOOKUP($P27,'通关updated_at_05_03'!$B:$J,4,0),8)</f>
        <v>passed 1</v>
      </c>
      <c r="K27">
        <f t="shared" si="5"/>
        <v>1</v>
      </c>
      <c r="L27" s="2">
        <v>9.0</v>
      </c>
      <c r="N27" s="2" t="s">
        <v>219</v>
      </c>
      <c r="O27" s="2" t="s">
        <v>405</v>
      </c>
      <c r="P27" s="2" t="s">
        <v>218</v>
      </c>
      <c r="Q27" s="2">
        <v>1.5301099272E10</v>
      </c>
      <c r="R27" s="2">
        <v>24.0</v>
      </c>
      <c r="S27" s="2" t="s">
        <v>117</v>
      </c>
      <c r="T27" s="2" t="s">
        <v>154</v>
      </c>
      <c r="U27" s="2" t="s">
        <v>134</v>
      </c>
      <c r="V27" s="2" t="s">
        <v>134</v>
      </c>
      <c r="W27" s="2" t="s">
        <v>120</v>
      </c>
      <c r="X27" s="2">
        <v>10.0</v>
      </c>
    </row>
    <row r="28">
      <c r="B28" t="str">
        <f>LEFT(VLOOKUP($P28,'通关updated_at_05_03'!$B:$J,9,0),8)</f>
        <v/>
      </c>
      <c r="C28">
        <f t="shared" si="1"/>
        <v>0</v>
      </c>
      <c r="D28" t="str">
        <f>LEFT(VLOOKUP($P28,'通关updated_at_05_03'!$B:$J,8,0),8)</f>
        <v>passed 3</v>
      </c>
      <c r="E28">
        <f t="shared" si="2"/>
        <v>3</v>
      </c>
      <c r="F28" t="str">
        <f>LEFT(VLOOKUP($P28,'通关updated_at_05_03'!$B:$J,6,0),8)</f>
        <v>passed 3</v>
      </c>
      <c r="G28">
        <f t="shared" si="3"/>
        <v>3</v>
      </c>
      <c r="H28" t="str">
        <f>LEFT(VLOOKUP($P28,'通关updated_at_05_03'!$B:$J,5,0),8)</f>
        <v>passed 2</v>
      </c>
      <c r="I28">
        <f t="shared" si="4"/>
        <v>2</v>
      </c>
      <c r="J28" t="str">
        <f>LEFT(VLOOKUP($P28,'通关updated_at_05_03'!$B:$J,4,0),8)</f>
        <v>passed 2</v>
      </c>
      <c r="K28">
        <f t="shared" si="5"/>
        <v>2</v>
      </c>
      <c r="L28" s="2">
        <v>9.0</v>
      </c>
      <c r="M28" s="2" t="s">
        <v>406</v>
      </c>
      <c r="N28" s="2" t="s">
        <v>246</v>
      </c>
      <c r="O28" s="54" t="s">
        <v>407</v>
      </c>
      <c r="P28" s="2" t="s">
        <v>245</v>
      </c>
      <c r="Q28" s="2">
        <v>8.07993808E9</v>
      </c>
      <c r="R28" s="2">
        <v>29.0</v>
      </c>
      <c r="S28" s="2" t="s">
        <v>117</v>
      </c>
      <c r="T28" s="2" t="s">
        <v>126</v>
      </c>
      <c r="U28" s="2" t="s">
        <v>119</v>
      </c>
      <c r="V28" s="2" t="s">
        <v>119</v>
      </c>
      <c r="W28" s="2" t="s">
        <v>168</v>
      </c>
      <c r="X28" s="2">
        <v>8.0</v>
      </c>
      <c r="Y28" s="2" t="s">
        <v>408</v>
      </c>
    </row>
    <row r="29">
      <c r="B29" t="str">
        <f>LEFT(VLOOKUP($P29,'通关updated_at_05_03'!$B:$J,9,0),8)</f>
        <v>passed 2</v>
      </c>
      <c r="C29">
        <f t="shared" si="1"/>
        <v>2</v>
      </c>
      <c r="D29" t="str">
        <f>LEFT(VLOOKUP($P29,'通关updated_at_05_03'!$B:$J,8,0),8)</f>
        <v>passed 4</v>
      </c>
      <c r="E29">
        <f t="shared" si="2"/>
        <v>4</v>
      </c>
      <c r="F29" t="str">
        <f>LEFT(VLOOKUP($P29,'通关updated_at_05_03'!$B:$J,6,0),8)</f>
        <v>passed 2</v>
      </c>
      <c r="G29">
        <f t="shared" si="3"/>
        <v>2</v>
      </c>
      <c r="H29" t="str">
        <f>LEFT(VLOOKUP($P29,'通关updated_at_05_03'!$B:$J,5,0),8)</f>
        <v>passed 3</v>
      </c>
      <c r="I29">
        <f t="shared" si="4"/>
        <v>3</v>
      </c>
      <c r="J29" t="str">
        <f>LEFT(VLOOKUP($P29,'通关updated_at_05_03'!$B:$J,4,0),8)</f>
        <v>passed 1</v>
      </c>
      <c r="K29">
        <f t="shared" si="5"/>
        <v>1</v>
      </c>
      <c r="L29" s="2">
        <v>9.0</v>
      </c>
      <c r="M29" s="2" t="s">
        <v>409</v>
      </c>
      <c r="N29" s="2" t="s">
        <v>227</v>
      </c>
      <c r="O29" s="54" t="s">
        <v>227</v>
      </c>
      <c r="P29" s="2" t="s">
        <v>226</v>
      </c>
      <c r="Q29" s="2">
        <v>1.8968811252E10</v>
      </c>
      <c r="R29" s="2">
        <v>29.0</v>
      </c>
      <c r="S29" s="2" t="s">
        <v>117</v>
      </c>
      <c r="T29" s="2" t="s">
        <v>118</v>
      </c>
      <c r="U29" s="2" t="s">
        <v>119</v>
      </c>
      <c r="V29" s="2" t="s">
        <v>119</v>
      </c>
      <c r="W29" s="2" t="s">
        <v>168</v>
      </c>
      <c r="X29" s="2">
        <v>10.0</v>
      </c>
      <c r="Y29" s="2" t="s">
        <v>410</v>
      </c>
    </row>
    <row r="30">
      <c r="B30" t="str">
        <f>LEFT(VLOOKUP($P30,'通关updated_at_05_03'!$B:$J,9,0),8)</f>
        <v>passed 2</v>
      </c>
      <c r="C30">
        <f t="shared" si="1"/>
        <v>2</v>
      </c>
      <c r="D30" t="str">
        <f>LEFT(VLOOKUP($P30,'通关updated_at_05_03'!$B:$J,8,0),8)</f>
        <v>passed 2</v>
      </c>
      <c r="E30">
        <f t="shared" si="2"/>
        <v>2</v>
      </c>
      <c r="F30" t="str">
        <f>LEFT(VLOOKUP($P30,'通关updated_at_05_03'!$B:$J,6,0),8)</f>
        <v>passed 1</v>
      </c>
      <c r="G30">
        <f t="shared" si="3"/>
        <v>1</v>
      </c>
      <c r="H30" t="str">
        <f>LEFT(VLOOKUP($P30,'通关updated_at_05_03'!$B:$J,5,0),8)</f>
        <v>passed 3</v>
      </c>
      <c r="I30">
        <f t="shared" si="4"/>
        <v>3</v>
      </c>
      <c r="J30" t="str">
        <f>LEFT(VLOOKUP($P30,'通关updated_at_05_03'!$B:$J,4,0),8)</f>
        <v>passed 1</v>
      </c>
      <c r="K30">
        <f t="shared" si="5"/>
        <v>1</v>
      </c>
      <c r="L30" s="34">
        <v>9.0</v>
      </c>
      <c r="M30" s="2" t="s">
        <v>413</v>
      </c>
      <c r="N30" s="34" t="s">
        <v>238</v>
      </c>
      <c r="O30" s="34" t="s">
        <v>414</v>
      </c>
      <c r="P30" s="34" t="s">
        <v>237</v>
      </c>
      <c r="Q30" s="34">
        <v>1.7740890546E10</v>
      </c>
      <c r="R30" s="50"/>
      <c r="S30" s="50"/>
      <c r="T30" s="50"/>
      <c r="U30" s="50"/>
      <c r="V30" s="50"/>
      <c r="W30" s="50"/>
      <c r="X30" s="50"/>
      <c r="Y30" s="50"/>
    </row>
    <row r="31">
      <c r="A31" s="2" t="s">
        <v>415</v>
      </c>
      <c r="B31" s="18">
        <f>COUNTIFS(B$2:B$30,"passed*",$L$2:$L$30,"8")/COUNTIF($L$2:$L$30,"8")</f>
        <v>0.5</v>
      </c>
      <c r="C31" s="24">
        <f>SUMIF($L$2:$L$30,"8",C$2:C$30)/COUNTIFS(B$2:B$30,"passed*",$L$2:$L$30,"8")</f>
        <v>2.142857143</v>
      </c>
      <c r="D31" s="18">
        <f>COUNTIFS(D$2:D$30,"passed*",$L$2:$L$30,"8")/COUNTIF($L$2:$L$30,"8")</f>
        <v>0.5</v>
      </c>
      <c r="E31" s="24">
        <f>SUMIF($L$2:$L$30,"8",E$2:E$30)/COUNTIFS(D$2:D$30,"passed*",$L$2:$L$30,"8")</f>
        <v>2.285714286</v>
      </c>
      <c r="F31" s="18">
        <f>COUNTIFS(F$2:F$30,"passed*",$L$2:$L$30,"8")/COUNTIF($L$2:$L$30,"8")</f>
        <v>0.7857142857</v>
      </c>
      <c r="G31" s="24">
        <f>SUMIF($L$2:$L$30,"8",G$2:G$30)/COUNTIFS(F$2:F$30,"passed*",$L$2:$L$30,"8")</f>
        <v>2.090909091</v>
      </c>
      <c r="H31" s="18">
        <f>COUNTIFS(H$2:H$30,"passed*",$L$2:$L$30,"8")/COUNTIF($L$2:$L$30,"8")</f>
        <v>1</v>
      </c>
      <c r="I31" s="24">
        <f>SUMIF($L$2:$L$30,"8",I$2:I$30)/COUNTIFS(H$2:H$30,"passed*",$L$2:$L$30,"8")</f>
        <v>2.214285714</v>
      </c>
      <c r="J31" s="18">
        <f>COUNTIFS(J$2:J$30,"passed*",$L$2:$L$30,"8")/COUNTIF($L$2:$L$30,"8")</f>
        <v>0.8571428571</v>
      </c>
      <c r="K31" s="24">
        <f>SUMIF($L$2:$L$30,"8",K$2:K$30)/COUNTIFS(J$2:J$30,"passed*",$L$2:$L$30,"8")</f>
        <v>1.666666667</v>
      </c>
      <c r="L31" s="34">
        <f>COUNTIFS(L2:L30,L2)</f>
        <v>14</v>
      </c>
      <c r="N31" s="34"/>
      <c r="O31" s="34"/>
      <c r="P31" s="34"/>
      <c r="Q31" s="34"/>
      <c r="R31" s="50"/>
      <c r="S31" s="50"/>
      <c r="T31" s="50"/>
      <c r="U31" s="50"/>
      <c r="V31" s="50"/>
      <c r="W31" s="50"/>
      <c r="X31" s="50"/>
      <c r="Y31" s="50"/>
    </row>
    <row r="32">
      <c r="A32" s="2" t="s">
        <v>423</v>
      </c>
      <c r="B32" s="18">
        <f>COUNTIFS(B$2:B$30,"passed*",$L$2:$L$30,"9")/COUNTIF($L$2:$L$30,"9")</f>
        <v>0.2</v>
      </c>
      <c r="C32" s="24">
        <f>SUMIF($L$2:$L$30,"9",C$2:C$30)/COUNTIFS(B$2:B$30,"passed*",$L$2:$L$30,"9")</f>
        <v>2.666666667</v>
      </c>
      <c r="D32" s="18">
        <f>COUNTIFS(D$2:D$30,"passed*",$L$2:$L$30,"9")/COUNTIF($L$2:$L$30,"9")</f>
        <v>0.4666666667</v>
      </c>
      <c r="E32" s="24">
        <f>SUMIF($L$2:$L$30,"9",E$2:E$30)/COUNTIFS(D$2:D$30,"passed*",$L$2:$L$30,"9")</f>
        <v>2.714285714</v>
      </c>
      <c r="F32" s="18">
        <f>COUNTIFS(F$2:F$30,"passed*",$L$2:$L$30,"9")/COUNTIF($L$2:$L$30,"9")</f>
        <v>0.5333333333</v>
      </c>
      <c r="G32" s="24">
        <f>SUMIF($L$2:$L$30,"9",G$2:G$30)/COUNTIFS(F$2:F$30,"passed*",$L$2:$L$30,"9")</f>
        <v>2.25</v>
      </c>
      <c r="H32" s="18">
        <f>COUNTIFS(H$2:H$30,"passed*",$L$2:$L$30,"9")/COUNTIF($L$2:$L$30,"9")</f>
        <v>0.9333333333</v>
      </c>
      <c r="I32" s="24">
        <f>SUMIF($L$2:$L$30,"9",I$2:I$30)/COUNTIFS(H$2:H$30,"passed*",$L$2:$L$30,"9")</f>
        <v>2.5</v>
      </c>
      <c r="J32" s="18">
        <f>COUNTIFS(J$2:J$30,"passed*",$L$2:$L$30,"9")/COUNTIF($L$2:$L$30,"9")</f>
        <v>0.8666666667</v>
      </c>
      <c r="K32" s="24">
        <f>SUMIF($L$2:$L$30,"9",K$2:K$30)/COUNTIFS(J$2:J$30,"passed*",$L$2:$L$30,"9")</f>
        <v>1.692307692</v>
      </c>
      <c r="L32" s="34">
        <f>COUNTIFS(L2:L30,L30)</f>
        <v>15</v>
      </c>
      <c r="N32" s="34"/>
      <c r="O32" s="34"/>
      <c r="P32" s="34"/>
      <c r="Q32" s="34"/>
      <c r="R32" s="50"/>
      <c r="S32" s="50"/>
      <c r="T32" s="50"/>
      <c r="U32" s="50"/>
      <c r="V32" s="50"/>
      <c r="W32" s="50"/>
      <c r="X32" s="50"/>
      <c r="Y32" s="50"/>
    </row>
    <row r="33">
      <c r="A33" s="2" t="s">
        <v>156</v>
      </c>
      <c r="B33" s="43">
        <f>VLOOKUP(B1,'cohorts项目截止日期'!$A$4:$K$7,4,0)</f>
        <v>43549</v>
      </c>
      <c r="D33" s="43">
        <f>VLOOKUP(D1,'cohorts项目截止日期'!$A$4:$K$7,4,0)</f>
        <v>43528</v>
      </c>
      <c r="F33" s="43">
        <f>VLOOKUP(F1,'cohorts项目截止日期'!$A$4:$K$7,4,0)</f>
        <v>43493</v>
      </c>
      <c r="H33" s="43">
        <f>VLOOKUP(H1,'cohorts项目截止日期'!$A$4:$K$7,4,0)</f>
        <v>43458</v>
      </c>
      <c r="J33" t="str">
        <f>VLOOKUP(J1,'cohorts项目截止日期'!$A:$Z,4,0)</f>
        <v>#N/A</v>
      </c>
      <c r="L33" s="34"/>
      <c r="N33" s="34"/>
      <c r="O33" s="34"/>
      <c r="P33" s="34"/>
      <c r="Q33" s="34"/>
      <c r="R33" s="50"/>
      <c r="S33" s="50"/>
      <c r="T33" s="50"/>
      <c r="U33" s="50"/>
      <c r="V33" s="50"/>
      <c r="W33" s="50"/>
      <c r="X33" s="50"/>
      <c r="Y33" s="50"/>
    </row>
    <row r="34">
      <c r="A34" s="56" t="s">
        <v>162</v>
      </c>
      <c r="B34" s="43">
        <f>B33-14</f>
        <v>43535</v>
      </c>
      <c r="D34" s="43">
        <f>D33-14</f>
        <v>43514</v>
      </c>
      <c r="F34" s="43">
        <f>F33-14</f>
        <v>43479</v>
      </c>
      <c r="H34" s="13">
        <f>H33-7</f>
        <v>43451</v>
      </c>
      <c r="I34" s="13"/>
      <c r="J34" s="13" t="str">
        <f>J33-5</f>
        <v>#N/A</v>
      </c>
      <c r="K34" s="13"/>
      <c r="L34" s="34"/>
      <c r="M34" s="63"/>
      <c r="N34" s="64"/>
      <c r="O34" s="64"/>
      <c r="P34" s="64"/>
      <c r="Q34" s="64"/>
      <c r="R34" s="64"/>
      <c r="S34" s="64"/>
      <c r="T34" s="64"/>
      <c r="U34" s="50"/>
      <c r="V34" s="50"/>
      <c r="W34" s="50"/>
      <c r="X34" s="50"/>
      <c r="Y34" s="50"/>
    </row>
    <row r="35">
      <c r="B35" s="18"/>
      <c r="C35" s="18"/>
      <c r="D35" s="18"/>
      <c r="E35" s="18"/>
      <c r="F35" s="18"/>
      <c r="G35" s="18"/>
      <c r="H35" s="18"/>
      <c r="I35" s="18"/>
      <c r="J35" s="18"/>
      <c r="K35" s="18"/>
      <c r="M35" s="63"/>
      <c r="N35" s="65"/>
      <c r="O35" s="66"/>
      <c r="P35" s="65"/>
      <c r="Q35" s="66"/>
      <c r="R35" s="65"/>
      <c r="S35" s="66"/>
      <c r="T35" s="65"/>
    </row>
    <row r="36">
      <c r="B36" s="18"/>
      <c r="C36" s="18"/>
      <c r="D36" s="18"/>
      <c r="E36" s="18"/>
      <c r="F36" s="18"/>
      <c r="G36" s="18"/>
      <c r="H36" s="18"/>
      <c r="I36" s="18"/>
      <c r="J36" s="18"/>
      <c r="K36" s="18"/>
      <c r="M36" s="63"/>
      <c r="N36" s="65"/>
      <c r="O36" s="66"/>
      <c r="P36" s="65"/>
      <c r="Q36" s="66"/>
      <c r="R36" s="65"/>
      <c r="S36" s="66"/>
      <c r="T36" s="65"/>
    </row>
    <row r="37">
      <c r="M37" s="63"/>
      <c r="N37" s="63"/>
      <c r="O37" s="63"/>
      <c r="P37" s="63"/>
      <c r="Q37" s="63"/>
      <c r="R37" s="63"/>
      <c r="S37" s="63"/>
      <c r="T37" s="63"/>
    </row>
    <row r="38">
      <c r="A38" s="56"/>
      <c r="H38" s="13"/>
      <c r="I38" s="13"/>
      <c r="J38" s="13"/>
      <c r="K38" s="13"/>
    </row>
  </sheetData>
  <autoFilter ref="$F$1:$AJ$1000">
    <sortState ref="F1:AJ1000">
      <sortCondition ref="H1:H1000"/>
      <sortCondition descending="1" ref="J1:J1000"/>
    </sortState>
  </autoFilter>
  <conditionalFormatting sqref="B1:B30 D1:D30 F1:F30 H1:H30 C2:C30 E2:E30 G2:G30 I2:K30 N34 P34 R34 T34">
    <cfRule type="beginsWith" dxfId="0" priority="1" operator="beginsWith" text="passed">
      <formula>LEFT((B1),LEN("passed"))=("passed")</formula>
    </cfRule>
  </conditionalFormatting>
  <conditionalFormatting sqref="B1:B30 D1:D30 F1:F30 H1:H30 C2:C30 E2:E30 G2:G30 I2:K30 N34 P34 R34 T34">
    <cfRule type="beginsWith" dxfId="1" priority="2" operator="beginsWith" text="failed">
      <formula>LEFT((B1),LEN("failed"))=("failed")</formula>
    </cfRule>
  </conditionalFormatting>
  <conditionalFormatting sqref="B1:B30 D1:D30 F1:F30 H1:H30 C2:C30 E2:E30 G2:G30 I2:K30 N34 P34 R34 T34">
    <cfRule type="containsBlanks" dxfId="2" priority="3">
      <formula>LEN(TRIM(B1))=0</formula>
    </cfRule>
  </conditionalFormatting>
  <conditionalFormatting sqref="B31:K32 B35:K36 N35:T36">
    <cfRule type="cellIs" dxfId="4" priority="4" operator="greaterThanOrEqual">
      <formula>0.9</formula>
    </cfRule>
  </conditionalFormatting>
  <conditionalFormatting sqref="B31:K32 B35:K36 N35:T36">
    <cfRule type="cellIs" dxfId="5" priority="5" operator="lessThan">
      <formula>0.9</formula>
    </cfRule>
  </conditionalFormatting>
  <conditionalFormatting sqref="B33:I33">
    <cfRule type="expression" dxfId="6" priority="6">
      <formula>AND(ISNUMBER(B33),TRUNC(B33)&lt;TODAY()+1)</formula>
    </cfRule>
  </conditionalFormatting>
  <conditionalFormatting sqref="B34:I34">
    <cfRule type="expression" dxfId="8" priority="7">
      <formula>AND(ISNUMBER(B34),TRUNC(B34)&lt;TODAY()+1)</formula>
    </cfRule>
  </conditionalFormatting>
  <conditionalFormatting sqref="B34:I34">
    <cfRule type="notContainsBlanks" dxfId="0" priority="8">
      <formula>LEN(TRIM(B34))&gt;0</formula>
    </cfRule>
  </conditionalFormatting>
  <conditionalFormatting sqref="M5">
    <cfRule type="notContainsBlanks" dxfId="0" priority="9">
      <formula>LEN(TRIM(M5))&gt;0</formula>
    </cfRule>
  </conditionalFormatting>
  <conditionalFormatting sqref="O5">
    <cfRule type="notContainsBlanks" dxfId="0" priority="10">
      <formula>LEN(TRIM(O5))&gt;0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42.0"/>
    <col customWidth="1" min="17" max="17" width="24.43"/>
    <col hidden="1" min="18" max="18" width="14.43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6" t="s">
        <v>100</v>
      </c>
      <c r="S1" s="25" t="s">
        <v>105</v>
      </c>
      <c r="T1" s="25" t="s">
        <v>8</v>
      </c>
      <c r="U1" s="25" t="s">
        <v>101</v>
      </c>
      <c r="V1" s="25" t="s">
        <v>102</v>
      </c>
      <c r="W1" s="25" t="s">
        <v>103</v>
      </c>
      <c r="X1" s="25" t="s">
        <v>104</v>
      </c>
      <c r="Y1" s="25" t="s">
        <v>106</v>
      </c>
      <c r="Z1" s="25" t="s">
        <v>107</v>
      </c>
      <c r="AA1" s="25" t="s">
        <v>16</v>
      </c>
      <c r="AB1" s="25" t="s">
        <v>109</v>
      </c>
    </row>
    <row r="2">
      <c r="A2" s="28"/>
      <c r="B2" s="29" t="str">
        <f>LEFT(VLOOKUP($P2,'通关updated_at_05_03'!$B:$J,9,0),8)</f>
        <v>passed 8</v>
      </c>
      <c r="C2" s="30">
        <f t="shared" ref="C2:C7" si="1">IF(left(B2,4)="pass",value(right(B2,1)),0)</f>
        <v>8</v>
      </c>
      <c r="D2" s="29" t="str">
        <f>LEFT(VLOOKUP($P2,'通关updated_at_05_03'!$B:$J,8,0),8)</f>
        <v>passed 6</v>
      </c>
      <c r="E2" s="30">
        <f t="shared" ref="E2:E7" si="2">IF(left(D2,4)="pass",value(right(D2,1)),0)</f>
        <v>6</v>
      </c>
      <c r="F2" s="29" t="str">
        <f>LEFT(VLOOKUP($P2,'通关updated_at_05_03'!$B:$J,6,0),8)</f>
        <v>passed 6</v>
      </c>
      <c r="G2" s="30">
        <f t="shared" ref="G2:G7" si="3">IF(left(F2,4)="pass",value(right(F2,1)),0)</f>
        <v>6</v>
      </c>
      <c r="H2" s="29" t="str">
        <f>LEFT(VLOOKUP($P2,'通关updated_at_05_03'!$B:$J,5,0),8)</f>
        <v>passed 6</v>
      </c>
      <c r="I2" s="30">
        <f t="shared" ref="I2:I7" si="4">IF(left(H2,4)="pass",value(right(H2,1)),0)</f>
        <v>6</v>
      </c>
      <c r="J2" s="29" t="str">
        <f>LEFT(VLOOKUP($P2,'通关updated_at_05_03'!$B:$J,4,0),8)</f>
        <v>passed 4</v>
      </c>
      <c r="K2" s="30">
        <f t="shared" ref="K2:K7" si="5">IF(left(J2,4)="pass",value(right(J2,1)),0)</f>
        <v>4</v>
      </c>
      <c r="L2" s="33">
        <v>10.0</v>
      </c>
      <c r="M2" s="28"/>
      <c r="N2" t="s">
        <v>282</v>
      </c>
      <c r="O2" s="28" t="s">
        <v>283</v>
      </c>
      <c r="P2" s="53" t="s">
        <v>284</v>
      </c>
      <c r="Q2">
        <v>1.8801755998E10</v>
      </c>
      <c r="R2" s="35" t="s">
        <v>285</v>
      </c>
      <c r="S2" t="s">
        <v>286</v>
      </c>
      <c r="T2">
        <v>26.0</v>
      </c>
      <c r="U2" t="s">
        <v>133</v>
      </c>
      <c r="V2" t="s">
        <v>118</v>
      </c>
      <c r="W2" t="s">
        <v>119</v>
      </c>
      <c r="X2" t="s">
        <v>119</v>
      </c>
      <c r="Y2" t="s">
        <v>158</v>
      </c>
      <c r="Z2">
        <v>9.0</v>
      </c>
      <c r="AB2" t="s">
        <v>287</v>
      </c>
    </row>
    <row r="3">
      <c r="A3" s="36"/>
      <c r="B3" s="29" t="str">
        <f>LEFT(VLOOKUP($P3,'通关updated_at_05_03'!$B:$J,9,0),8)</f>
        <v>passed 4</v>
      </c>
      <c r="C3" s="30">
        <f t="shared" si="1"/>
        <v>4</v>
      </c>
      <c r="D3" s="29" t="str">
        <f>LEFT(VLOOKUP($P3,'通关updated_at_05_03'!$B:$J,8,0),8)</f>
        <v>passed 4</v>
      </c>
      <c r="E3" s="30">
        <f t="shared" si="2"/>
        <v>4</v>
      </c>
      <c r="F3" s="29" t="str">
        <f>LEFT(VLOOKUP($P3,'通关updated_at_05_03'!$B:$J,6,0),8)</f>
        <v>passed 4</v>
      </c>
      <c r="G3" s="30">
        <f t="shared" si="3"/>
        <v>4</v>
      </c>
      <c r="H3" s="29" t="str">
        <f>LEFT(VLOOKUP($P3,'通关updated_at_05_03'!$B:$J,5,0),8)</f>
        <v>passed 4</v>
      </c>
      <c r="I3" s="30">
        <f t="shared" si="4"/>
        <v>4</v>
      </c>
      <c r="J3" s="29" t="str">
        <f>LEFT(VLOOKUP($P3,'通关updated_at_05_03'!$B:$J,4,0),8)</f>
        <v>passed 2</v>
      </c>
      <c r="K3" s="30">
        <f t="shared" si="5"/>
        <v>2</v>
      </c>
      <c r="L3" s="33">
        <v>10.0</v>
      </c>
      <c r="M3" s="36"/>
      <c r="N3" t="s">
        <v>292</v>
      </c>
      <c r="O3" s="36" t="s">
        <v>293</v>
      </c>
      <c r="P3" s="53" t="s">
        <v>294</v>
      </c>
      <c r="Q3">
        <v>1.3501702067E10</v>
      </c>
      <c r="R3" s="35" t="s">
        <v>295</v>
      </c>
      <c r="S3" t="s">
        <v>296</v>
      </c>
      <c r="T3">
        <v>24.0</v>
      </c>
      <c r="U3" t="s">
        <v>133</v>
      </c>
      <c r="V3" t="s">
        <v>118</v>
      </c>
      <c r="W3" t="s">
        <v>297</v>
      </c>
      <c r="X3" t="s">
        <v>134</v>
      </c>
      <c r="Y3" t="s">
        <v>168</v>
      </c>
      <c r="Z3">
        <v>10.0</v>
      </c>
      <c r="AB3" t="s">
        <v>298</v>
      </c>
    </row>
    <row r="4">
      <c r="A4" s="28"/>
      <c r="B4" s="29" t="str">
        <f>LEFT(VLOOKUP($P4,'通关updated_at_05_03'!$B:$J,9,0),8)</f>
        <v/>
      </c>
      <c r="C4" s="30">
        <f t="shared" si="1"/>
        <v>0</v>
      </c>
      <c r="D4" s="29" t="str">
        <f>LEFT(VLOOKUP($P4,'通关updated_at_05_03'!$B:$J,8,0),8)</f>
        <v/>
      </c>
      <c r="E4" s="30">
        <f t="shared" si="2"/>
        <v>0</v>
      </c>
      <c r="F4" s="29" t="str">
        <f>LEFT(VLOOKUP($P4,'通关updated_at_05_03'!$B:$J,6,0),8)</f>
        <v/>
      </c>
      <c r="G4" s="30">
        <f t="shared" si="3"/>
        <v>0</v>
      </c>
      <c r="H4" s="29" t="str">
        <f>LEFT(VLOOKUP($P4,'通关updated_at_05_03'!$B:$J,5,0),8)</f>
        <v>passed 2</v>
      </c>
      <c r="I4" s="30">
        <f t="shared" si="4"/>
        <v>2</v>
      </c>
      <c r="J4" s="29" t="str">
        <f>LEFT(VLOOKUP($P4,'通关updated_at_05_03'!$B:$J,4,0),8)</f>
        <v/>
      </c>
      <c r="K4" s="30">
        <f t="shared" si="5"/>
        <v>0</v>
      </c>
      <c r="L4" s="33">
        <v>10.0</v>
      </c>
      <c r="M4" s="28"/>
      <c r="N4" t="s">
        <v>302</v>
      </c>
      <c r="O4" s="55" t="s">
        <v>303</v>
      </c>
      <c r="P4" s="53" t="s">
        <v>304</v>
      </c>
      <c r="Q4">
        <v>1.8514613831E10</v>
      </c>
      <c r="R4" s="35" t="s">
        <v>305</v>
      </c>
      <c r="S4" t="s">
        <v>296</v>
      </c>
      <c r="T4">
        <v>35.0</v>
      </c>
      <c r="U4" t="s">
        <v>117</v>
      </c>
      <c r="V4" t="s">
        <v>118</v>
      </c>
      <c r="W4" t="s">
        <v>119</v>
      </c>
      <c r="X4" t="s">
        <v>119</v>
      </c>
      <c r="Y4" t="s">
        <v>168</v>
      </c>
      <c r="Z4">
        <v>10.0</v>
      </c>
      <c r="AA4" t="s">
        <v>306</v>
      </c>
      <c r="AB4" t="s">
        <v>307</v>
      </c>
    </row>
    <row r="5">
      <c r="A5" s="36"/>
      <c r="B5" s="29" t="str">
        <f>LEFT(VLOOKUP($P5,'通关updated_at_05_03'!$B:$J,9,0),8)</f>
        <v>passed 4</v>
      </c>
      <c r="C5" s="30">
        <f t="shared" si="1"/>
        <v>4</v>
      </c>
      <c r="D5" s="29" t="str">
        <f>LEFT(VLOOKUP($P5,'通关updated_at_05_03'!$B:$J,8,0),8)</f>
        <v>passed 4</v>
      </c>
      <c r="E5" s="30">
        <f t="shared" si="2"/>
        <v>4</v>
      </c>
      <c r="F5" s="29" t="str">
        <f>LEFT(VLOOKUP($P5,'通关updated_at_05_03'!$B:$J,6,0),8)</f>
        <v>passed 4</v>
      </c>
      <c r="G5" s="30">
        <f t="shared" si="3"/>
        <v>4</v>
      </c>
      <c r="H5" s="29" t="str">
        <f>LEFT(VLOOKUP($P5,'通关updated_at_05_03'!$B:$J,5,0),8)</f>
        <v>passed 4</v>
      </c>
      <c r="I5" s="30">
        <f t="shared" si="4"/>
        <v>4</v>
      </c>
      <c r="J5" s="29" t="str">
        <f>LEFT(VLOOKUP($P5,'通关updated_at_05_03'!$B:$J,4,0),8)</f>
        <v>passed 2</v>
      </c>
      <c r="K5" s="30">
        <f t="shared" si="5"/>
        <v>2</v>
      </c>
      <c r="L5" s="33">
        <v>10.0</v>
      </c>
      <c r="M5" s="36"/>
      <c r="N5" t="s">
        <v>310</v>
      </c>
      <c r="O5" s="36" t="s">
        <v>311</v>
      </c>
      <c r="P5" s="53" t="s">
        <v>312</v>
      </c>
      <c r="Q5">
        <v>1.3704609327E10</v>
      </c>
      <c r="R5" s="35" t="s">
        <v>313</v>
      </c>
      <c r="S5" t="s">
        <v>296</v>
      </c>
      <c r="T5">
        <v>22.0</v>
      </c>
      <c r="U5" t="s">
        <v>117</v>
      </c>
      <c r="V5" t="s">
        <v>314</v>
      </c>
      <c r="W5" t="s">
        <v>134</v>
      </c>
      <c r="X5" t="s">
        <v>134</v>
      </c>
      <c r="Y5" t="s">
        <v>168</v>
      </c>
      <c r="Z5">
        <v>10.0</v>
      </c>
      <c r="AB5" t="s">
        <v>315</v>
      </c>
    </row>
    <row r="6">
      <c r="A6" s="33"/>
      <c r="B6" s="29" t="str">
        <f>LEFT(VLOOKUP($P6,'通关updated_at_05_03'!$B:$J,9,0),8)</f>
        <v/>
      </c>
      <c r="C6" s="30">
        <f t="shared" si="1"/>
        <v>0</v>
      </c>
      <c r="D6" s="29" t="str">
        <f>LEFT(VLOOKUP($P6,'通关updated_at_05_03'!$B:$J,8,0),8)</f>
        <v/>
      </c>
      <c r="E6" s="30">
        <f t="shared" si="2"/>
        <v>0</v>
      </c>
      <c r="F6" s="29" t="str">
        <f>LEFT(VLOOKUP($P6,'通关updated_at_05_03'!$B:$J,6,0),8)</f>
        <v/>
      </c>
      <c r="G6" s="30">
        <f t="shared" si="3"/>
        <v>0</v>
      </c>
      <c r="H6" s="29" t="str">
        <f>LEFT(VLOOKUP($P6,'通关updated_at_05_03'!$B:$J,5,0),8)</f>
        <v>passed 6</v>
      </c>
      <c r="I6" s="30">
        <f t="shared" si="4"/>
        <v>6</v>
      </c>
      <c r="J6" s="29" t="str">
        <f>LEFT(VLOOKUP($P6,'通关updated_at_05_03'!$B:$J,4,0),8)</f>
        <v/>
      </c>
      <c r="K6" s="30">
        <f t="shared" si="5"/>
        <v>0</v>
      </c>
      <c r="L6" s="33">
        <v>10.0</v>
      </c>
      <c r="M6" s="33"/>
      <c r="N6" t="s">
        <v>318</v>
      </c>
      <c r="O6" s="33" t="s">
        <v>319</v>
      </c>
      <c r="P6" s="53" t="s">
        <v>320</v>
      </c>
      <c r="Q6">
        <v>1.76210996E10</v>
      </c>
      <c r="R6" s="35">
        <v>1.76210996E10</v>
      </c>
      <c r="S6" t="s">
        <v>286</v>
      </c>
      <c r="T6">
        <v>28.0</v>
      </c>
      <c r="U6" t="s">
        <v>133</v>
      </c>
      <c r="V6" t="s">
        <v>154</v>
      </c>
      <c r="W6" t="s">
        <v>119</v>
      </c>
      <c r="X6" t="s">
        <v>134</v>
      </c>
      <c r="Y6" t="s">
        <v>120</v>
      </c>
      <c r="Z6">
        <v>10.0</v>
      </c>
      <c r="AB6" t="s">
        <v>321</v>
      </c>
    </row>
    <row r="7">
      <c r="A7" s="36"/>
      <c r="B7" s="29" t="str">
        <f>LEFT(VLOOKUP($P7,'通关updated_at_05_03'!$B:$J,9,0),8)</f>
        <v/>
      </c>
      <c r="C7" s="30">
        <f t="shared" si="1"/>
        <v>0</v>
      </c>
      <c r="D7" s="29" t="str">
        <f>LEFT(VLOOKUP($P7,'通关updated_at_05_03'!$B:$J,8,0),8)</f>
        <v/>
      </c>
      <c r="E7" s="30">
        <f t="shared" si="2"/>
        <v>0</v>
      </c>
      <c r="F7" s="29" t="str">
        <f>LEFT(VLOOKUP($P7,'通关updated_at_05_03'!$B:$J,6,0),8)</f>
        <v/>
      </c>
      <c r="G7" s="30">
        <f t="shared" si="3"/>
        <v>0</v>
      </c>
      <c r="H7" s="29" t="str">
        <f>LEFT(VLOOKUP($P7,'通关updated_at_05_03'!$B:$J,5,0),8)</f>
        <v/>
      </c>
      <c r="I7" s="30">
        <f t="shared" si="4"/>
        <v>0</v>
      </c>
      <c r="J7" s="29" t="str">
        <f>LEFT(VLOOKUP($P7,'通关updated_at_05_03'!$B:$J,4,0),8)</f>
        <v>passed 4</v>
      </c>
      <c r="K7" s="30">
        <f t="shared" si="5"/>
        <v>4</v>
      </c>
      <c r="L7" s="33">
        <v>10.0</v>
      </c>
      <c r="M7" s="36"/>
      <c r="N7" s="2" t="s">
        <v>327</v>
      </c>
      <c r="O7" s="58" t="s">
        <v>328</v>
      </c>
      <c r="P7" s="53" t="s">
        <v>329</v>
      </c>
      <c r="Q7" s="2">
        <v>1.3311560972E10</v>
      </c>
      <c r="R7" s="39" t="s">
        <v>330</v>
      </c>
      <c r="S7" s="2" t="s">
        <v>286</v>
      </c>
      <c r="T7">
        <v>25.0</v>
      </c>
      <c r="U7" t="s">
        <v>133</v>
      </c>
      <c r="V7" t="s">
        <v>118</v>
      </c>
      <c r="W7" t="s">
        <v>119</v>
      </c>
      <c r="X7" t="s">
        <v>119</v>
      </c>
      <c r="Y7" t="s">
        <v>120</v>
      </c>
      <c r="Z7">
        <v>7.0</v>
      </c>
      <c r="AB7" s="2" t="s">
        <v>331</v>
      </c>
    </row>
    <row r="8">
      <c r="A8" s="40" t="s">
        <v>332</v>
      </c>
      <c r="B8" s="18">
        <f>COUNTIFS(B$2:B$7,"passed*",$L$2:$L$7,"10")/COUNTIF($L$2:$L$7,"10")</f>
        <v>0.5</v>
      </c>
      <c r="C8" s="24">
        <f>SUMIF($L$2:$L$7,"10",C$2:C$7)/COUNTIFS(B$2:B$7,"passed*",$L$2:$L$7,"10")</f>
        <v>5.333333333</v>
      </c>
      <c r="D8" s="18">
        <f>COUNTIFS(D$2:D$7,"passed*",$L$2:$L$7,"10")/COUNTIF($L$2:$L$7,"10")</f>
        <v>0.5</v>
      </c>
      <c r="E8" s="24">
        <f>SUMIF($L$2:$L$7,"10",E$2:E$7)/COUNTIFS(D$2:D$7,"passed*",$L$2:$L$7,"10")</f>
        <v>4.666666667</v>
      </c>
      <c r="F8" s="18">
        <f>COUNTIFS(F$2:F$7,"passed*",$L$2:$L$7,"10")/COUNTIF($L$2:$L$7,"10")</f>
        <v>0.5</v>
      </c>
      <c r="G8" s="24">
        <f>SUMIF($L$2:$L$7,"10",G$2:G$7)/COUNTIFS(F$2:F$7,"passed*",$L$2:$L$7,"10")</f>
        <v>4.666666667</v>
      </c>
      <c r="H8" s="18">
        <f>COUNTIFS(H$2:H$7,"passed*",$L$2:$L$7,"10")/COUNTIF($L$2:$L$7,"10")</f>
        <v>0.8333333333</v>
      </c>
      <c r="I8" s="24">
        <f>SUMIF($L$2:$L$7,"10",I$2:I$7)/COUNTIFS(H$2:H$7,"passed*",$L$2:$L$7,"10")</f>
        <v>4.4</v>
      </c>
      <c r="J8" s="18">
        <f>COUNTIFS(J$2:J$7,"passed*",$L$2:$L$7,"10")/COUNTIF($L$2:$L$7,"10")</f>
        <v>0.6666666667</v>
      </c>
      <c r="K8" s="24">
        <f>SUMIF($L$2:$L$7,"10",K$2:K$7)/COUNTIFS(J$2:J$7,"passed*",$L$2:$L$7,"10")</f>
        <v>3</v>
      </c>
      <c r="L8">
        <f>COUNT(L2:L7)</f>
        <v>6</v>
      </c>
      <c r="R8" s="35"/>
    </row>
    <row r="9">
      <c r="A9" s="42" t="s">
        <v>156</v>
      </c>
      <c r="B9" s="43">
        <f>VLOOKUP(B1,'cohorts项目截止日期'!$A:$Z,5,0)</f>
        <v>43570</v>
      </c>
      <c r="D9" s="43">
        <f>VLOOKUP(D1,'cohorts项目截止日期'!$A:$Z,5,0)</f>
        <v>43549</v>
      </c>
      <c r="F9" s="43">
        <f>VLOOKUP(F1,'cohorts项目截止日期'!$A:$Z,5,0)</f>
        <v>43514</v>
      </c>
      <c r="H9" s="43">
        <f>VLOOKUP(H1,'cohorts项目截止日期'!$A:$Z,5,0)</f>
        <v>43479</v>
      </c>
      <c r="J9" t="str">
        <f>VLOOKUP(J1,'cohorts项目截止日期'!$A:$Z,5,0)</f>
        <v>#N/A</v>
      </c>
      <c r="R9" s="35"/>
    </row>
    <row r="10">
      <c r="A10" s="42" t="s">
        <v>162</v>
      </c>
      <c r="B10" s="43">
        <f>B9-14</f>
        <v>43556</v>
      </c>
      <c r="D10" s="43">
        <f>D9-14</f>
        <v>43535</v>
      </c>
      <c r="F10" s="43">
        <f>F9-14</f>
        <v>43500</v>
      </c>
      <c r="H10" s="43">
        <f>H9-7</f>
        <v>43472</v>
      </c>
      <c r="J10" t="str">
        <f>J9-5</f>
        <v>#N/A</v>
      </c>
      <c r="R10" s="35"/>
    </row>
    <row r="11">
      <c r="R11" s="35"/>
    </row>
    <row r="12">
      <c r="A12" s="5"/>
      <c r="R12" s="35"/>
    </row>
    <row r="13">
      <c r="R13" s="35"/>
    </row>
    <row r="14">
      <c r="R14" s="35"/>
    </row>
    <row r="15">
      <c r="R15" s="35"/>
    </row>
    <row r="16">
      <c r="R16" s="35"/>
    </row>
    <row r="17">
      <c r="R17" s="35"/>
    </row>
    <row r="18">
      <c r="R18" s="35"/>
    </row>
    <row r="19">
      <c r="R19" s="35"/>
    </row>
    <row r="20">
      <c r="R20" s="35"/>
    </row>
    <row r="21">
      <c r="R21" s="35"/>
    </row>
    <row r="22">
      <c r="R22" s="35"/>
    </row>
    <row r="23">
      <c r="R23" s="35"/>
    </row>
    <row r="24">
      <c r="R24" s="35"/>
    </row>
    <row r="25">
      <c r="R25" s="35"/>
    </row>
    <row r="26">
      <c r="R26" s="35"/>
    </row>
    <row r="27">
      <c r="R27" s="35"/>
    </row>
    <row r="28">
      <c r="R28" s="35"/>
    </row>
    <row r="29">
      <c r="R29" s="35"/>
    </row>
    <row r="30">
      <c r="R30" s="35"/>
    </row>
    <row r="31">
      <c r="R31" s="35"/>
    </row>
    <row r="32">
      <c r="R32" s="35"/>
    </row>
    <row r="33">
      <c r="R33" s="35"/>
    </row>
    <row r="34">
      <c r="R34" s="35"/>
    </row>
    <row r="35">
      <c r="R35" s="35"/>
    </row>
    <row r="36">
      <c r="R36" s="35"/>
    </row>
    <row r="37">
      <c r="R37" s="35"/>
    </row>
    <row r="38">
      <c r="R38" s="35"/>
    </row>
    <row r="39">
      <c r="R39" s="35"/>
    </row>
    <row r="40">
      <c r="R40" s="35"/>
    </row>
    <row r="41">
      <c r="R41" s="35"/>
    </row>
    <row r="42">
      <c r="R42" s="35"/>
    </row>
    <row r="43">
      <c r="R43" s="35"/>
    </row>
    <row r="44">
      <c r="R44" s="35"/>
    </row>
    <row r="45">
      <c r="R45" s="35"/>
    </row>
    <row r="46">
      <c r="R46" s="35"/>
    </row>
    <row r="47">
      <c r="R47" s="35"/>
    </row>
    <row r="48">
      <c r="R48" s="35"/>
    </row>
    <row r="49">
      <c r="R49" s="35"/>
    </row>
    <row r="50">
      <c r="R50" s="35"/>
    </row>
    <row r="51">
      <c r="R51" s="35"/>
    </row>
    <row r="52">
      <c r="R52" s="35"/>
    </row>
    <row r="53">
      <c r="R53" s="35"/>
    </row>
    <row r="54">
      <c r="R54" s="35"/>
    </row>
    <row r="55">
      <c r="R55" s="35"/>
    </row>
    <row r="56">
      <c r="R56" s="35"/>
    </row>
    <row r="57">
      <c r="R57" s="35"/>
    </row>
    <row r="58">
      <c r="R58" s="35"/>
    </row>
    <row r="59">
      <c r="R59" s="35"/>
    </row>
    <row r="60">
      <c r="R60" s="35"/>
    </row>
    <row r="61">
      <c r="R61" s="35"/>
    </row>
    <row r="62">
      <c r="R62" s="35"/>
    </row>
    <row r="63">
      <c r="R63" s="35"/>
    </row>
    <row r="64">
      <c r="R64" s="35"/>
    </row>
    <row r="65">
      <c r="R65" s="35"/>
    </row>
    <row r="66">
      <c r="R66" s="35"/>
    </row>
    <row r="67">
      <c r="R67" s="35"/>
    </row>
    <row r="68">
      <c r="R68" s="35"/>
    </row>
    <row r="69">
      <c r="R69" s="35"/>
    </row>
    <row r="70">
      <c r="R70" s="35"/>
    </row>
    <row r="71">
      <c r="R71" s="35"/>
    </row>
    <row r="72">
      <c r="R72" s="35"/>
    </row>
    <row r="73">
      <c r="R73" s="35"/>
    </row>
    <row r="74">
      <c r="R74" s="35"/>
    </row>
    <row r="75">
      <c r="R75" s="35"/>
    </row>
    <row r="76">
      <c r="R76" s="35"/>
    </row>
    <row r="77">
      <c r="R77" s="35"/>
    </row>
    <row r="78">
      <c r="R78" s="35"/>
    </row>
    <row r="79">
      <c r="R79" s="35"/>
    </row>
    <row r="80">
      <c r="R80" s="35"/>
    </row>
    <row r="81">
      <c r="R81" s="35"/>
    </row>
    <row r="82">
      <c r="R82" s="35"/>
    </row>
    <row r="83">
      <c r="R83" s="35"/>
    </row>
    <row r="84">
      <c r="R84" s="35"/>
    </row>
    <row r="85">
      <c r="R85" s="35"/>
    </row>
    <row r="86">
      <c r="R86" s="35"/>
    </row>
    <row r="87">
      <c r="R87" s="35"/>
    </row>
    <row r="88">
      <c r="R88" s="35"/>
    </row>
    <row r="89">
      <c r="R89" s="35"/>
    </row>
    <row r="90">
      <c r="R90" s="35"/>
    </row>
    <row r="91">
      <c r="R91" s="35"/>
    </row>
    <row r="92">
      <c r="R92" s="35"/>
    </row>
    <row r="93">
      <c r="R93" s="35"/>
    </row>
    <row r="94">
      <c r="R94" s="35"/>
    </row>
    <row r="95">
      <c r="R95" s="35"/>
    </row>
    <row r="96">
      <c r="R96" s="35"/>
    </row>
    <row r="97">
      <c r="R97" s="35"/>
    </row>
    <row r="98">
      <c r="R98" s="35"/>
    </row>
    <row r="99">
      <c r="R99" s="35"/>
    </row>
    <row r="100">
      <c r="R100" s="35"/>
    </row>
    <row r="101">
      <c r="R101" s="35"/>
    </row>
    <row r="102">
      <c r="R102" s="35"/>
    </row>
    <row r="103">
      <c r="R103" s="35"/>
    </row>
    <row r="104">
      <c r="R104" s="35"/>
    </row>
    <row r="105">
      <c r="R105" s="35"/>
    </row>
    <row r="106">
      <c r="R106" s="35"/>
    </row>
    <row r="107">
      <c r="R107" s="35"/>
    </row>
    <row r="108">
      <c r="R108" s="35"/>
    </row>
    <row r="109">
      <c r="R109" s="35"/>
    </row>
    <row r="110">
      <c r="R110" s="35"/>
    </row>
    <row r="111">
      <c r="R111" s="35"/>
    </row>
    <row r="112">
      <c r="R112" s="35"/>
    </row>
    <row r="113">
      <c r="R113" s="35"/>
    </row>
    <row r="114">
      <c r="R114" s="35"/>
    </row>
    <row r="115">
      <c r="R115" s="35"/>
    </row>
    <row r="116">
      <c r="R116" s="35"/>
    </row>
    <row r="117">
      <c r="R117" s="35"/>
    </row>
    <row r="118">
      <c r="R118" s="35"/>
    </row>
    <row r="119">
      <c r="R119" s="35"/>
    </row>
    <row r="120">
      <c r="R120" s="35"/>
    </row>
    <row r="121">
      <c r="R121" s="35"/>
    </row>
    <row r="122">
      <c r="R122" s="35"/>
    </row>
    <row r="123">
      <c r="R123" s="35"/>
    </row>
    <row r="124">
      <c r="R124" s="35"/>
    </row>
    <row r="125">
      <c r="R125" s="35"/>
    </row>
    <row r="126">
      <c r="R126" s="35"/>
    </row>
    <row r="127">
      <c r="R127" s="35"/>
    </row>
    <row r="128">
      <c r="R128" s="35"/>
    </row>
    <row r="129">
      <c r="R129" s="35"/>
    </row>
    <row r="130">
      <c r="R130" s="35"/>
    </row>
    <row r="131">
      <c r="R131" s="35"/>
    </row>
    <row r="132">
      <c r="R132" s="35"/>
    </row>
    <row r="133">
      <c r="R133" s="35"/>
    </row>
    <row r="134">
      <c r="R134" s="35"/>
    </row>
    <row r="135">
      <c r="R135" s="35"/>
    </row>
    <row r="136">
      <c r="R136" s="35"/>
    </row>
    <row r="137">
      <c r="R137" s="35"/>
    </row>
    <row r="138">
      <c r="R138" s="35"/>
    </row>
    <row r="139">
      <c r="R139" s="35"/>
    </row>
    <row r="140">
      <c r="R140" s="35"/>
    </row>
    <row r="141">
      <c r="R141" s="35"/>
    </row>
    <row r="142">
      <c r="R142" s="35"/>
    </row>
    <row r="143">
      <c r="R143" s="35"/>
    </row>
    <row r="144">
      <c r="R144" s="35"/>
    </row>
    <row r="145">
      <c r="R145" s="35"/>
    </row>
    <row r="146">
      <c r="R146" s="35"/>
    </row>
    <row r="147">
      <c r="R147" s="35"/>
    </row>
    <row r="148">
      <c r="R148" s="35"/>
    </row>
    <row r="149">
      <c r="R149" s="35"/>
    </row>
    <row r="150">
      <c r="R150" s="35"/>
    </row>
    <row r="151">
      <c r="R151" s="35"/>
    </row>
    <row r="152">
      <c r="R152" s="35"/>
    </row>
    <row r="153">
      <c r="R153" s="35"/>
    </row>
    <row r="154">
      <c r="R154" s="35"/>
    </row>
    <row r="155">
      <c r="R155" s="35"/>
    </row>
    <row r="156">
      <c r="R156" s="35"/>
    </row>
    <row r="157">
      <c r="R157" s="35"/>
    </row>
    <row r="158">
      <c r="R158" s="35"/>
    </row>
    <row r="159">
      <c r="R159" s="35"/>
    </row>
    <row r="160">
      <c r="R160" s="35"/>
    </row>
    <row r="161">
      <c r="R161" s="35"/>
    </row>
    <row r="162">
      <c r="R162" s="35"/>
    </row>
    <row r="163">
      <c r="R163" s="35"/>
    </row>
    <row r="164">
      <c r="R164" s="35"/>
    </row>
    <row r="165">
      <c r="R165" s="35"/>
    </row>
    <row r="166">
      <c r="R166" s="35"/>
    </row>
    <row r="167">
      <c r="R167" s="35"/>
    </row>
    <row r="168">
      <c r="R168" s="35"/>
    </row>
    <row r="169">
      <c r="R169" s="35"/>
    </row>
    <row r="170">
      <c r="R170" s="35"/>
    </row>
    <row r="171">
      <c r="R171" s="35"/>
    </row>
    <row r="172">
      <c r="R172" s="35"/>
    </row>
    <row r="173">
      <c r="R173" s="35"/>
    </row>
    <row r="174">
      <c r="R174" s="35"/>
    </row>
    <row r="175">
      <c r="R175" s="35"/>
    </row>
    <row r="176">
      <c r="R176" s="35"/>
    </row>
    <row r="177">
      <c r="R177" s="35"/>
    </row>
    <row r="178">
      <c r="R178" s="35"/>
    </row>
    <row r="179">
      <c r="R179" s="35"/>
    </row>
    <row r="180">
      <c r="R180" s="35"/>
    </row>
    <row r="181">
      <c r="R181" s="35"/>
    </row>
    <row r="182">
      <c r="R182" s="35"/>
    </row>
    <row r="183">
      <c r="R183" s="35"/>
    </row>
    <row r="184">
      <c r="R184" s="35"/>
    </row>
    <row r="185">
      <c r="R185" s="35"/>
    </row>
    <row r="186">
      <c r="R186" s="35"/>
    </row>
    <row r="187">
      <c r="R187" s="35"/>
    </row>
    <row r="188">
      <c r="R188" s="35"/>
    </row>
    <row r="189">
      <c r="R189" s="35"/>
    </row>
    <row r="190">
      <c r="R190" s="35"/>
    </row>
    <row r="191">
      <c r="R191" s="35"/>
    </row>
    <row r="192">
      <c r="R192" s="35"/>
    </row>
    <row r="193">
      <c r="R193" s="35"/>
    </row>
    <row r="194">
      <c r="R194" s="35"/>
    </row>
    <row r="195">
      <c r="R195" s="35"/>
    </row>
    <row r="196">
      <c r="R196" s="35"/>
    </row>
    <row r="197">
      <c r="R197" s="35"/>
    </row>
    <row r="198">
      <c r="R198" s="35"/>
    </row>
    <row r="199">
      <c r="R199" s="35"/>
    </row>
    <row r="200">
      <c r="R200" s="35"/>
    </row>
    <row r="201">
      <c r="R201" s="35"/>
    </row>
    <row r="202">
      <c r="R202" s="35"/>
    </row>
    <row r="203">
      <c r="R203" s="35"/>
    </row>
    <row r="204">
      <c r="R204" s="35"/>
    </row>
    <row r="205">
      <c r="R205" s="35"/>
    </row>
    <row r="206">
      <c r="R206" s="35"/>
    </row>
    <row r="207">
      <c r="R207" s="35"/>
    </row>
    <row r="208">
      <c r="R208" s="35"/>
    </row>
    <row r="209">
      <c r="R209" s="35"/>
    </row>
    <row r="210">
      <c r="R210" s="35"/>
    </row>
    <row r="211">
      <c r="R211" s="35"/>
    </row>
    <row r="212">
      <c r="R212" s="35"/>
    </row>
    <row r="213">
      <c r="R213" s="35"/>
    </row>
    <row r="214">
      <c r="R214" s="35"/>
    </row>
    <row r="215">
      <c r="R215" s="35"/>
    </row>
    <row r="216">
      <c r="R216" s="35"/>
    </row>
    <row r="217">
      <c r="R217" s="35"/>
    </row>
    <row r="218">
      <c r="R218" s="35"/>
    </row>
    <row r="219">
      <c r="R219" s="35"/>
    </row>
    <row r="220">
      <c r="R220" s="35"/>
    </row>
    <row r="221">
      <c r="R221" s="35"/>
    </row>
    <row r="222">
      <c r="R222" s="35"/>
    </row>
    <row r="223">
      <c r="R223" s="35"/>
    </row>
    <row r="224">
      <c r="R224" s="35"/>
    </row>
    <row r="225">
      <c r="R225" s="35"/>
    </row>
    <row r="226">
      <c r="R226" s="35"/>
    </row>
    <row r="227">
      <c r="R227" s="35"/>
    </row>
    <row r="228">
      <c r="R228" s="35"/>
    </row>
    <row r="229">
      <c r="R229" s="35"/>
    </row>
    <row r="230">
      <c r="R230" s="35"/>
    </row>
    <row r="231">
      <c r="R231" s="35"/>
    </row>
    <row r="232">
      <c r="R232" s="35"/>
    </row>
    <row r="233">
      <c r="R233" s="35"/>
    </row>
    <row r="234">
      <c r="R234" s="35"/>
    </row>
    <row r="235">
      <c r="R235" s="35"/>
    </row>
    <row r="236">
      <c r="R236" s="35"/>
    </row>
    <row r="237">
      <c r="R237" s="35"/>
    </row>
    <row r="238">
      <c r="R238" s="35"/>
    </row>
    <row r="239">
      <c r="R239" s="35"/>
    </row>
    <row r="240">
      <c r="R240" s="35"/>
    </row>
    <row r="241">
      <c r="R241" s="35"/>
    </row>
    <row r="242">
      <c r="R242" s="35"/>
    </row>
    <row r="243">
      <c r="R243" s="35"/>
    </row>
    <row r="244">
      <c r="R244" s="35"/>
    </row>
    <row r="245">
      <c r="R245" s="35"/>
    </row>
    <row r="246">
      <c r="R246" s="35"/>
    </row>
    <row r="247">
      <c r="R247" s="35"/>
    </row>
    <row r="248">
      <c r="R248" s="35"/>
    </row>
    <row r="249">
      <c r="R249" s="35"/>
    </row>
    <row r="250">
      <c r="R250" s="35"/>
    </row>
    <row r="251">
      <c r="R251" s="35"/>
    </row>
    <row r="252">
      <c r="R252" s="35"/>
    </row>
    <row r="253">
      <c r="R253" s="35"/>
    </row>
    <row r="254">
      <c r="R254" s="35"/>
    </row>
    <row r="255">
      <c r="R255" s="35"/>
    </row>
    <row r="256">
      <c r="R256" s="35"/>
    </row>
    <row r="257">
      <c r="R257" s="35"/>
    </row>
    <row r="258">
      <c r="R258" s="35"/>
    </row>
    <row r="259">
      <c r="R259" s="35"/>
    </row>
    <row r="260">
      <c r="R260" s="35"/>
    </row>
    <row r="261">
      <c r="R261" s="35"/>
    </row>
    <row r="262">
      <c r="R262" s="35"/>
    </row>
    <row r="263">
      <c r="R263" s="35"/>
    </row>
    <row r="264">
      <c r="R264" s="35"/>
    </row>
    <row r="265">
      <c r="R265" s="35"/>
    </row>
    <row r="266">
      <c r="R266" s="35"/>
    </row>
    <row r="267">
      <c r="R267" s="35"/>
    </row>
    <row r="268">
      <c r="R268" s="35"/>
    </row>
    <row r="269">
      <c r="R269" s="35"/>
    </row>
    <row r="270">
      <c r="R270" s="35"/>
    </row>
    <row r="271">
      <c r="R271" s="35"/>
    </row>
    <row r="272">
      <c r="R272" s="35"/>
    </row>
    <row r="273">
      <c r="R273" s="35"/>
    </row>
    <row r="274">
      <c r="R274" s="35"/>
    </row>
    <row r="275">
      <c r="R275" s="35"/>
    </row>
    <row r="276">
      <c r="R276" s="35"/>
    </row>
    <row r="277">
      <c r="R277" s="35"/>
    </row>
    <row r="278">
      <c r="R278" s="35"/>
    </row>
    <row r="279">
      <c r="R279" s="35"/>
    </row>
    <row r="280">
      <c r="R280" s="35"/>
    </row>
    <row r="281">
      <c r="R281" s="35"/>
    </row>
    <row r="282">
      <c r="R282" s="35"/>
    </row>
    <row r="283">
      <c r="R283" s="35"/>
    </row>
    <row r="284">
      <c r="R284" s="35"/>
    </row>
    <row r="285">
      <c r="R285" s="35"/>
    </row>
    <row r="286">
      <c r="R286" s="35"/>
    </row>
    <row r="287">
      <c r="R287" s="35"/>
    </row>
    <row r="288">
      <c r="R288" s="35"/>
    </row>
    <row r="289">
      <c r="R289" s="35"/>
    </row>
    <row r="290">
      <c r="R290" s="35"/>
    </row>
    <row r="291">
      <c r="R291" s="35"/>
    </row>
    <row r="292">
      <c r="R292" s="35"/>
    </row>
    <row r="293">
      <c r="R293" s="35"/>
    </row>
    <row r="294">
      <c r="R294" s="35"/>
    </row>
    <row r="295">
      <c r="R295" s="35"/>
    </row>
    <row r="296">
      <c r="R296" s="35"/>
    </row>
    <row r="297">
      <c r="R297" s="35"/>
    </row>
    <row r="298">
      <c r="R298" s="35"/>
    </row>
    <row r="299">
      <c r="R299" s="35"/>
    </row>
    <row r="300">
      <c r="R300" s="35"/>
    </row>
    <row r="301">
      <c r="R301" s="35"/>
    </row>
    <row r="302">
      <c r="R302" s="35"/>
    </row>
    <row r="303">
      <c r="R303" s="35"/>
    </row>
    <row r="304">
      <c r="R304" s="35"/>
    </row>
    <row r="305">
      <c r="R305" s="35"/>
    </row>
    <row r="306">
      <c r="R306" s="35"/>
    </row>
    <row r="307">
      <c r="R307" s="35"/>
    </row>
    <row r="308">
      <c r="R308" s="35"/>
    </row>
    <row r="309">
      <c r="R309" s="35"/>
    </row>
    <row r="310">
      <c r="R310" s="35"/>
    </row>
    <row r="311">
      <c r="R311" s="35"/>
    </row>
    <row r="312">
      <c r="R312" s="35"/>
    </row>
    <row r="313">
      <c r="R313" s="35"/>
    </row>
    <row r="314">
      <c r="R314" s="35"/>
    </row>
    <row r="315">
      <c r="R315" s="35"/>
    </row>
    <row r="316">
      <c r="R316" s="35"/>
    </row>
    <row r="317">
      <c r="R317" s="35"/>
    </row>
    <row r="318">
      <c r="R318" s="35"/>
    </row>
    <row r="319">
      <c r="R319" s="35"/>
    </row>
    <row r="320">
      <c r="R320" s="35"/>
    </row>
    <row r="321">
      <c r="R321" s="35"/>
    </row>
    <row r="322">
      <c r="R322" s="35"/>
    </row>
    <row r="323">
      <c r="R323" s="35"/>
    </row>
    <row r="324">
      <c r="R324" s="35"/>
    </row>
    <row r="325">
      <c r="R325" s="35"/>
    </row>
    <row r="326">
      <c r="R326" s="35"/>
    </row>
    <row r="327">
      <c r="R327" s="35"/>
    </row>
    <row r="328">
      <c r="R328" s="35"/>
    </row>
    <row r="329">
      <c r="R329" s="35"/>
    </row>
    <row r="330">
      <c r="R330" s="35"/>
    </row>
    <row r="331">
      <c r="R331" s="35"/>
    </row>
    <row r="332">
      <c r="R332" s="35"/>
    </row>
    <row r="333">
      <c r="R333" s="35"/>
    </row>
    <row r="334">
      <c r="R334" s="35"/>
    </row>
    <row r="335">
      <c r="R335" s="35"/>
    </row>
    <row r="336">
      <c r="R336" s="35"/>
    </row>
    <row r="337">
      <c r="R337" s="35"/>
    </row>
    <row r="338">
      <c r="R338" s="35"/>
    </row>
    <row r="339">
      <c r="R339" s="35"/>
    </row>
    <row r="340">
      <c r="R340" s="35"/>
    </row>
    <row r="341">
      <c r="R341" s="35"/>
    </row>
    <row r="342">
      <c r="R342" s="35"/>
    </row>
    <row r="343">
      <c r="R343" s="35"/>
    </row>
    <row r="344">
      <c r="R344" s="35"/>
    </row>
    <row r="345">
      <c r="R345" s="35"/>
    </row>
    <row r="346">
      <c r="R346" s="35"/>
    </row>
    <row r="347">
      <c r="R347" s="35"/>
    </row>
    <row r="348">
      <c r="R348" s="35"/>
    </row>
    <row r="349">
      <c r="R349" s="35"/>
    </row>
    <row r="350">
      <c r="R350" s="35"/>
    </row>
    <row r="351">
      <c r="R351" s="35"/>
    </row>
    <row r="352">
      <c r="R352" s="35"/>
    </row>
    <row r="353">
      <c r="R353" s="35"/>
    </row>
    <row r="354">
      <c r="R354" s="35"/>
    </row>
    <row r="355">
      <c r="R355" s="35"/>
    </row>
    <row r="356">
      <c r="R356" s="35"/>
    </row>
    <row r="357">
      <c r="R357" s="35"/>
    </row>
    <row r="358">
      <c r="R358" s="35"/>
    </row>
    <row r="359">
      <c r="R359" s="35"/>
    </row>
    <row r="360">
      <c r="R360" s="35"/>
    </row>
    <row r="361">
      <c r="R361" s="35"/>
    </row>
    <row r="362">
      <c r="R362" s="35"/>
    </row>
    <row r="363">
      <c r="R363" s="35"/>
    </row>
    <row r="364">
      <c r="R364" s="35"/>
    </row>
    <row r="365">
      <c r="R365" s="35"/>
    </row>
    <row r="366">
      <c r="R366" s="35"/>
    </row>
    <row r="367">
      <c r="R367" s="35"/>
    </row>
    <row r="368">
      <c r="R368" s="35"/>
    </row>
    <row r="369">
      <c r="R369" s="35"/>
    </row>
    <row r="370">
      <c r="R370" s="35"/>
    </row>
    <row r="371">
      <c r="R371" s="35"/>
    </row>
    <row r="372">
      <c r="R372" s="35"/>
    </row>
    <row r="373">
      <c r="R373" s="35"/>
    </row>
    <row r="374">
      <c r="R374" s="35"/>
    </row>
    <row r="375">
      <c r="R375" s="35"/>
    </row>
    <row r="376">
      <c r="R376" s="35"/>
    </row>
    <row r="377">
      <c r="R377" s="35"/>
    </row>
    <row r="378">
      <c r="R378" s="35"/>
    </row>
    <row r="379">
      <c r="R379" s="35"/>
    </row>
    <row r="380">
      <c r="R380" s="35"/>
    </row>
    <row r="381">
      <c r="R381" s="35"/>
    </row>
    <row r="382">
      <c r="R382" s="35"/>
    </row>
    <row r="383">
      <c r="R383" s="35"/>
    </row>
    <row r="384">
      <c r="R384" s="35"/>
    </row>
    <row r="385">
      <c r="R385" s="35"/>
    </row>
    <row r="386">
      <c r="R386" s="35"/>
    </row>
    <row r="387">
      <c r="R387" s="35"/>
    </row>
    <row r="388">
      <c r="R388" s="35"/>
    </row>
    <row r="389">
      <c r="R389" s="35"/>
    </row>
    <row r="390">
      <c r="R390" s="35"/>
    </row>
    <row r="391">
      <c r="R391" s="35"/>
    </row>
    <row r="392">
      <c r="R392" s="35"/>
    </row>
    <row r="393">
      <c r="R393" s="35"/>
    </row>
    <row r="394">
      <c r="R394" s="35"/>
    </row>
    <row r="395">
      <c r="R395" s="35"/>
    </row>
    <row r="396">
      <c r="R396" s="35"/>
    </row>
    <row r="397">
      <c r="R397" s="35"/>
    </row>
    <row r="398">
      <c r="R398" s="35"/>
    </row>
    <row r="399">
      <c r="R399" s="35"/>
    </row>
    <row r="400">
      <c r="R400" s="35"/>
    </row>
    <row r="401">
      <c r="R401" s="35"/>
    </row>
    <row r="402">
      <c r="R402" s="35"/>
    </row>
    <row r="403">
      <c r="R403" s="35"/>
    </row>
    <row r="404">
      <c r="R404" s="35"/>
    </row>
    <row r="405">
      <c r="R405" s="35"/>
    </row>
    <row r="406">
      <c r="R406" s="35"/>
    </row>
    <row r="407">
      <c r="R407" s="35"/>
    </row>
    <row r="408">
      <c r="R408" s="35"/>
    </row>
    <row r="409">
      <c r="R409" s="35"/>
    </row>
    <row r="410">
      <c r="R410" s="35"/>
    </row>
    <row r="411">
      <c r="R411" s="35"/>
    </row>
    <row r="412">
      <c r="R412" s="35"/>
    </row>
    <row r="413">
      <c r="R413" s="35"/>
    </row>
    <row r="414">
      <c r="R414" s="35"/>
    </row>
    <row r="415">
      <c r="R415" s="35"/>
    </row>
    <row r="416">
      <c r="R416" s="35"/>
    </row>
    <row r="417">
      <c r="R417" s="35"/>
    </row>
    <row r="418">
      <c r="R418" s="35"/>
    </row>
    <row r="419">
      <c r="R419" s="35"/>
    </row>
    <row r="420">
      <c r="R420" s="35"/>
    </row>
    <row r="421">
      <c r="R421" s="35"/>
    </row>
    <row r="422">
      <c r="R422" s="35"/>
    </row>
    <row r="423">
      <c r="R423" s="35"/>
    </row>
    <row r="424">
      <c r="R424" s="35"/>
    </row>
    <row r="425">
      <c r="R425" s="35"/>
    </row>
    <row r="426">
      <c r="R426" s="35"/>
    </row>
    <row r="427">
      <c r="R427" s="35"/>
    </row>
    <row r="428">
      <c r="R428" s="35"/>
    </row>
    <row r="429">
      <c r="R429" s="35"/>
    </row>
    <row r="430">
      <c r="R430" s="35"/>
    </row>
    <row r="431">
      <c r="R431" s="35"/>
    </row>
    <row r="432">
      <c r="R432" s="35"/>
    </row>
    <row r="433">
      <c r="R433" s="35"/>
    </row>
    <row r="434">
      <c r="R434" s="35"/>
    </row>
    <row r="435">
      <c r="R435" s="35"/>
    </row>
    <row r="436">
      <c r="R436" s="35"/>
    </row>
    <row r="437">
      <c r="R437" s="35"/>
    </row>
    <row r="438">
      <c r="R438" s="35"/>
    </row>
    <row r="439">
      <c r="R439" s="35"/>
    </row>
    <row r="440">
      <c r="R440" s="35"/>
    </row>
    <row r="441">
      <c r="R441" s="35"/>
    </row>
    <row r="442">
      <c r="R442" s="35"/>
    </row>
    <row r="443">
      <c r="R443" s="35"/>
    </row>
    <row r="444">
      <c r="R444" s="35"/>
    </row>
    <row r="445">
      <c r="R445" s="35"/>
    </row>
    <row r="446">
      <c r="R446" s="35"/>
    </row>
    <row r="447">
      <c r="R447" s="35"/>
    </row>
    <row r="448">
      <c r="R448" s="35"/>
    </row>
    <row r="449">
      <c r="R449" s="35"/>
    </row>
    <row r="450">
      <c r="R450" s="35"/>
    </row>
    <row r="451">
      <c r="R451" s="35"/>
    </row>
    <row r="452">
      <c r="R452" s="35"/>
    </row>
    <row r="453">
      <c r="R453" s="35"/>
    </row>
    <row r="454">
      <c r="R454" s="35"/>
    </row>
    <row r="455">
      <c r="R455" s="35"/>
    </row>
    <row r="456">
      <c r="R456" s="35"/>
    </row>
    <row r="457">
      <c r="R457" s="35"/>
    </row>
    <row r="458">
      <c r="R458" s="35"/>
    </row>
    <row r="459">
      <c r="R459" s="35"/>
    </row>
    <row r="460">
      <c r="R460" s="35"/>
    </row>
    <row r="461">
      <c r="R461" s="35"/>
    </row>
    <row r="462">
      <c r="R462" s="35"/>
    </row>
    <row r="463">
      <c r="R463" s="35"/>
    </row>
    <row r="464">
      <c r="R464" s="35"/>
    </row>
    <row r="465">
      <c r="R465" s="35"/>
    </row>
    <row r="466">
      <c r="R466" s="35"/>
    </row>
    <row r="467">
      <c r="R467" s="35"/>
    </row>
    <row r="468">
      <c r="R468" s="35"/>
    </row>
    <row r="469">
      <c r="R469" s="35"/>
    </row>
    <row r="470">
      <c r="R470" s="35"/>
    </row>
    <row r="471">
      <c r="R471" s="35"/>
    </row>
    <row r="472">
      <c r="R472" s="35"/>
    </row>
    <row r="473">
      <c r="R473" s="35"/>
    </row>
    <row r="474">
      <c r="R474" s="35"/>
    </row>
    <row r="475">
      <c r="R475" s="35"/>
    </row>
    <row r="476">
      <c r="R476" s="35"/>
    </row>
    <row r="477">
      <c r="R477" s="35"/>
    </row>
    <row r="478">
      <c r="R478" s="35"/>
    </row>
    <row r="479">
      <c r="R479" s="35"/>
    </row>
    <row r="480">
      <c r="R480" s="35"/>
    </row>
    <row r="481">
      <c r="R481" s="35"/>
    </row>
    <row r="482">
      <c r="R482" s="35"/>
    </row>
    <row r="483">
      <c r="R483" s="35"/>
    </row>
    <row r="484">
      <c r="R484" s="35"/>
    </row>
    <row r="485">
      <c r="R485" s="35"/>
    </row>
    <row r="486">
      <c r="R486" s="35"/>
    </row>
    <row r="487">
      <c r="R487" s="35"/>
    </row>
    <row r="488">
      <c r="R488" s="35"/>
    </row>
    <row r="489">
      <c r="R489" s="35"/>
    </row>
    <row r="490">
      <c r="R490" s="35"/>
    </row>
    <row r="491">
      <c r="R491" s="35"/>
    </row>
    <row r="492">
      <c r="R492" s="35"/>
    </row>
    <row r="493">
      <c r="R493" s="35"/>
    </row>
    <row r="494">
      <c r="R494" s="35"/>
    </row>
    <row r="495">
      <c r="R495" s="35"/>
    </row>
    <row r="496">
      <c r="R496" s="35"/>
    </row>
    <row r="497">
      <c r="R497" s="35"/>
    </row>
    <row r="498">
      <c r="R498" s="35"/>
    </row>
    <row r="499">
      <c r="R499" s="35"/>
    </row>
    <row r="500">
      <c r="R500" s="35"/>
    </row>
    <row r="501">
      <c r="R501" s="35"/>
    </row>
    <row r="502">
      <c r="R502" s="35"/>
    </row>
    <row r="503">
      <c r="R503" s="35"/>
    </row>
    <row r="504">
      <c r="R504" s="35"/>
    </row>
    <row r="505">
      <c r="R505" s="35"/>
    </row>
    <row r="506">
      <c r="R506" s="35"/>
    </row>
    <row r="507">
      <c r="R507" s="35"/>
    </row>
    <row r="508">
      <c r="R508" s="35"/>
    </row>
    <row r="509">
      <c r="R509" s="35"/>
    </row>
    <row r="510">
      <c r="R510" s="35"/>
    </row>
    <row r="511">
      <c r="R511" s="35"/>
    </row>
    <row r="512">
      <c r="R512" s="35"/>
    </row>
    <row r="513">
      <c r="R513" s="35"/>
    </row>
    <row r="514">
      <c r="R514" s="35"/>
    </row>
    <row r="515">
      <c r="R515" s="35"/>
    </row>
    <row r="516">
      <c r="R516" s="35"/>
    </row>
    <row r="517">
      <c r="R517" s="35"/>
    </row>
    <row r="518">
      <c r="R518" s="35"/>
    </row>
    <row r="519">
      <c r="R519" s="35"/>
    </row>
    <row r="520">
      <c r="R520" s="35"/>
    </row>
    <row r="521">
      <c r="R521" s="35"/>
    </row>
    <row r="522">
      <c r="R522" s="35"/>
    </row>
    <row r="523">
      <c r="R523" s="35"/>
    </row>
    <row r="524">
      <c r="R524" s="35"/>
    </row>
    <row r="525">
      <c r="R525" s="35"/>
    </row>
    <row r="526">
      <c r="R526" s="35"/>
    </row>
    <row r="527">
      <c r="R527" s="35"/>
    </row>
    <row r="528">
      <c r="R528" s="35"/>
    </row>
    <row r="529">
      <c r="R529" s="35"/>
    </row>
    <row r="530">
      <c r="R530" s="35"/>
    </row>
    <row r="531">
      <c r="R531" s="35"/>
    </row>
    <row r="532">
      <c r="R532" s="35"/>
    </row>
    <row r="533">
      <c r="R533" s="35"/>
    </row>
    <row r="534">
      <c r="R534" s="35"/>
    </row>
    <row r="535">
      <c r="R535" s="35"/>
    </row>
    <row r="536">
      <c r="R536" s="35"/>
    </row>
    <row r="537">
      <c r="R537" s="35"/>
    </row>
    <row r="538">
      <c r="R538" s="35"/>
    </row>
    <row r="539">
      <c r="R539" s="35"/>
    </row>
    <row r="540">
      <c r="R540" s="35"/>
    </row>
    <row r="541">
      <c r="R541" s="35"/>
    </row>
    <row r="542">
      <c r="R542" s="35"/>
    </row>
    <row r="543">
      <c r="R543" s="35"/>
    </row>
    <row r="544">
      <c r="R544" s="35"/>
    </row>
    <row r="545">
      <c r="R545" s="35"/>
    </row>
    <row r="546">
      <c r="R546" s="35"/>
    </row>
    <row r="547">
      <c r="R547" s="35"/>
    </row>
    <row r="548">
      <c r="R548" s="35"/>
    </row>
    <row r="549">
      <c r="R549" s="35"/>
    </row>
    <row r="550">
      <c r="R550" s="35"/>
    </row>
    <row r="551">
      <c r="R551" s="35"/>
    </row>
    <row r="552">
      <c r="R552" s="35"/>
    </row>
    <row r="553">
      <c r="R553" s="35"/>
    </row>
    <row r="554">
      <c r="R554" s="35"/>
    </row>
    <row r="555">
      <c r="R555" s="35"/>
    </row>
    <row r="556">
      <c r="R556" s="35"/>
    </row>
    <row r="557">
      <c r="R557" s="35"/>
    </row>
    <row r="558">
      <c r="R558" s="35"/>
    </row>
    <row r="559">
      <c r="R559" s="35"/>
    </row>
    <row r="560">
      <c r="R560" s="35"/>
    </row>
    <row r="561">
      <c r="R561" s="35"/>
    </row>
    <row r="562">
      <c r="R562" s="35"/>
    </row>
    <row r="563">
      <c r="R563" s="35"/>
    </row>
    <row r="564">
      <c r="R564" s="35"/>
    </row>
    <row r="565">
      <c r="R565" s="35"/>
    </row>
    <row r="566">
      <c r="R566" s="35"/>
    </row>
    <row r="567">
      <c r="R567" s="35"/>
    </row>
    <row r="568">
      <c r="R568" s="35"/>
    </row>
    <row r="569">
      <c r="R569" s="35"/>
    </row>
    <row r="570">
      <c r="R570" s="35"/>
    </row>
    <row r="571">
      <c r="R571" s="35"/>
    </row>
    <row r="572">
      <c r="R572" s="35"/>
    </row>
    <row r="573">
      <c r="R573" s="35"/>
    </row>
    <row r="574">
      <c r="R574" s="35"/>
    </row>
    <row r="575">
      <c r="R575" s="35"/>
    </row>
    <row r="576">
      <c r="R576" s="35"/>
    </row>
    <row r="577">
      <c r="R577" s="35"/>
    </row>
    <row r="578">
      <c r="R578" s="35"/>
    </row>
    <row r="579">
      <c r="R579" s="35"/>
    </row>
    <row r="580">
      <c r="R580" s="35"/>
    </row>
    <row r="581">
      <c r="R581" s="35"/>
    </row>
    <row r="582">
      <c r="R582" s="35"/>
    </row>
    <row r="583">
      <c r="R583" s="35"/>
    </row>
    <row r="584">
      <c r="R584" s="35"/>
    </row>
    <row r="585">
      <c r="R585" s="35"/>
    </row>
    <row r="586">
      <c r="R586" s="35"/>
    </row>
    <row r="587">
      <c r="R587" s="35"/>
    </row>
    <row r="588">
      <c r="R588" s="35"/>
    </row>
    <row r="589">
      <c r="R589" s="35"/>
    </row>
    <row r="590">
      <c r="R590" s="35"/>
    </row>
    <row r="591">
      <c r="R591" s="35"/>
    </row>
    <row r="592">
      <c r="R592" s="35"/>
    </row>
    <row r="593">
      <c r="R593" s="35"/>
    </row>
    <row r="594">
      <c r="R594" s="35"/>
    </row>
    <row r="595">
      <c r="R595" s="35"/>
    </row>
    <row r="596">
      <c r="R596" s="35"/>
    </row>
    <row r="597">
      <c r="R597" s="35"/>
    </row>
    <row r="598">
      <c r="R598" s="35"/>
    </row>
    <row r="599">
      <c r="R599" s="35"/>
    </row>
    <row r="600">
      <c r="R600" s="35"/>
    </row>
    <row r="601">
      <c r="R601" s="35"/>
    </row>
    <row r="602">
      <c r="R602" s="35"/>
    </row>
    <row r="603">
      <c r="R603" s="35"/>
    </row>
    <row r="604">
      <c r="R604" s="35"/>
    </row>
    <row r="605">
      <c r="R605" s="35"/>
    </row>
    <row r="606">
      <c r="R606" s="35"/>
    </row>
    <row r="607">
      <c r="R607" s="35"/>
    </row>
    <row r="608">
      <c r="R608" s="35"/>
    </row>
    <row r="609">
      <c r="R609" s="35"/>
    </row>
    <row r="610">
      <c r="R610" s="35"/>
    </row>
    <row r="611">
      <c r="R611" s="35"/>
    </row>
    <row r="612">
      <c r="R612" s="35"/>
    </row>
    <row r="613">
      <c r="R613" s="35"/>
    </row>
    <row r="614">
      <c r="R614" s="35"/>
    </row>
    <row r="615">
      <c r="R615" s="35"/>
    </row>
    <row r="616">
      <c r="R616" s="35"/>
    </row>
    <row r="617">
      <c r="R617" s="35"/>
    </row>
    <row r="618">
      <c r="R618" s="35"/>
    </row>
    <row r="619">
      <c r="R619" s="35"/>
    </row>
    <row r="620">
      <c r="R620" s="35"/>
    </row>
    <row r="621">
      <c r="R621" s="35"/>
    </row>
    <row r="622">
      <c r="R622" s="35"/>
    </row>
    <row r="623">
      <c r="R623" s="35"/>
    </row>
    <row r="624">
      <c r="R624" s="35"/>
    </row>
    <row r="625">
      <c r="R625" s="35"/>
    </row>
    <row r="626">
      <c r="R626" s="35"/>
    </row>
    <row r="627">
      <c r="R627" s="35"/>
    </row>
    <row r="628">
      <c r="R628" s="35"/>
    </row>
    <row r="629">
      <c r="R629" s="35"/>
    </row>
    <row r="630">
      <c r="R630" s="35"/>
    </row>
    <row r="631">
      <c r="R631" s="35"/>
    </row>
    <row r="632">
      <c r="R632" s="35"/>
    </row>
    <row r="633">
      <c r="R633" s="35"/>
    </row>
    <row r="634">
      <c r="R634" s="35"/>
    </row>
    <row r="635">
      <c r="R635" s="35"/>
    </row>
    <row r="636">
      <c r="R636" s="35"/>
    </row>
    <row r="637">
      <c r="R637" s="35"/>
    </row>
    <row r="638">
      <c r="R638" s="35"/>
    </row>
    <row r="639">
      <c r="R639" s="35"/>
    </row>
    <row r="640">
      <c r="R640" s="35"/>
    </row>
    <row r="641">
      <c r="R641" s="35"/>
    </row>
    <row r="642">
      <c r="R642" s="35"/>
    </row>
    <row r="643">
      <c r="R643" s="35"/>
    </row>
    <row r="644">
      <c r="R644" s="35"/>
    </row>
    <row r="645">
      <c r="R645" s="35"/>
    </row>
    <row r="646">
      <c r="R646" s="35"/>
    </row>
    <row r="647">
      <c r="R647" s="35"/>
    </row>
    <row r="648">
      <c r="R648" s="35"/>
    </row>
    <row r="649">
      <c r="R649" s="35"/>
    </row>
    <row r="650">
      <c r="R650" s="35"/>
    </row>
    <row r="651">
      <c r="R651" s="35"/>
    </row>
    <row r="652">
      <c r="R652" s="35"/>
    </row>
    <row r="653">
      <c r="R653" s="35"/>
    </row>
    <row r="654">
      <c r="R654" s="35"/>
    </row>
    <row r="655">
      <c r="R655" s="35"/>
    </row>
    <row r="656">
      <c r="R656" s="35"/>
    </row>
    <row r="657">
      <c r="R657" s="35"/>
    </row>
    <row r="658">
      <c r="R658" s="35"/>
    </row>
    <row r="659">
      <c r="R659" s="35"/>
    </row>
    <row r="660">
      <c r="R660" s="35"/>
    </row>
    <row r="661">
      <c r="R661" s="35"/>
    </row>
    <row r="662">
      <c r="R662" s="35"/>
    </row>
    <row r="663">
      <c r="R663" s="35"/>
    </row>
    <row r="664">
      <c r="R664" s="35"/>
    </row>
    <row r="665">
      <c r="R665" s="35"/>
    </row>
    <row r="666">
      <c r="R666" s="35"/>
    </row>
    <row r="667">
      <c r="R667" s="35"/>
    </row>
    <row r="668">
      <c r="R668" s="35"/>
    </row>
    <row r="669">
      <c r="R669" s="35"/>
    </row>
    <row r="670">
      <c r="R670" s="35"/>
    </row>
    <row r="671">
      <c r="R671" s="35"/>
    </row>
    <row r="672">
      <c r="R672" s="35"/>
    </row>
    <row r="673">
      <c r="R673" s="35"/>
    </row>
    <row r="674">
      <c r="R674" s="35"/>
    </row>
    <row r="675">
      <c r="R675" s="35"/>
    </row>
    <row r="676">
      <c r="R676" s="35"/>
    </row>
    <row r="677">
      <c r="R677" s="35"/>
    </row>
    <row r="678">
      <c r="R678" s="35"/>
    </row>
    <row r="679">
      <c r="R679" s="35"/>
    </row>
    <row r="680">
      <c r="R680" s="35"/>
    </row>
    <row r="681">
      <c r="R681" s="35"/>
    </row>
    <row r="682">
      <c r="R682" s="35"/>
    </row>
    <row r="683">
      <c r="R683" s="35"/>
    </row>
    <row r="684">
      <c r="R684" s="35"/>
    </row>
    <row r="685">
      <c r="R685" s="35"/>
    </row>
    <row r="686">
      <c r="R686" s="35"/>
    </row>
    <row r="687">
      <c r="R687" s="35"/>
    </row>
    <row r="688">
      <c r="R688" s="35"/>
    </row>
    <row r="689">
      <c r="R689" s="35"/>
    </row>
    <row r="690">
      <c r="R690" s="35"/>
    </row>
    <row r="691">
      <c r="R691" s="35"/>
    </row>
    <row r="692">
      <c r="R692" s="35"/>
    </row>
    <row r="693">
      <c r="R693" s="35"/>
    </row>
    <row r="694">
      <c r="R694" s="35"/>
    </row>
    <row r="695">
      <c r="R695" s="35"/>
    </row>
    <row r="696">
      <c r="R696" s="35"/>
    </row>
    <row r="697">
      <c r="R697" s="35"/>
    </row>
    <row r="698">
      <c r="R698" s="35"/>
    </row>
    <row r="699">
      <c r="R699" s="35"/>
    </row>
    <row r="700">
      <c r="R700" s="35"/>
    </row>
    <row r="701">
      <c r="R701" s="35"/>
    </row>
    <row r="702">
      <c r="R702" s="35"/>
    </row>
    <row r="703">
      <c r="R703" s="35"/>
    </row>
    <row r="704">
      <c r="R704" s="35"/>
    </row>
    <row r="705">
      <c r="R705" s="35"/>
    </row>
    <row r="706">
      <c r="R706" s="35"/>
    </row>
    <row r="707">
      <c r="R707" s="35"/>
    </row>
    <row r="708">
      <c r="R708" s="35"/>
    </row>
    <row r="709">
      <c r="R709" s="35"/>
    </row>
    <row r="710">
      <c r="R710" s="35"/>
    </row>
    <row r="711">
      <c r="R711" s="35"/>
    </row>
    <row r="712">
      <c r="R712" s="35"/>
    </row>
    <row r="713">
      <c r="R713" s="35"/>
    </row>
    <row r="714">
      <c r="R714" s="35"/>
    </row>
    <row r="715">
      <c r="R715" s="35"/>
    </row>
    <row r="716">
      <c r="R716" s="35"/>
    </row>
    <row r="717">
      <c r="R717" s="35"/>
    </row>
    <row r="718">
      <c r="R718" s="35"/>
    </row>
    <row r="719">
      <c r="R719" s="35"/>
    </row>
    <row r="720">
      <c r="R720" s="35"/>
    </row>
    <row r="721">
      <c r="R721" s="35"/>
    </row>
    <row r="722">
      <c r="R722" s="35"/>
    </row>
    <row r="723">
      <c r="R723" s="35"/>
    </row>
    <row r="724">
      <c r="R724" s="35"/>
    </row>
    <row r="725">
      <c r="R725" s="35"/>
    </row>
    <row r="726">
      <c r="R726" s="35"/>
    </row>
    <row r="727">
      <c r="R727" s="35"/>
    </row>
    <row r="728">
      <c r="R728" s="35"/>
    </row>
    <row r="729">
      <c r="R729" s="35"/>
    </row>
    <row r="730">
      <c r="R730" s="35"/>
    </row>
    <row r="731">
      <c r="R731" s="35"/>
    </row>
    <row r="732">
      <c r="R732" s="35"/>
    </row>
    <row r="733">
      <c r="R733" s="35"/>
    </row>
    <row r="734">
      <c r="R734" s="35"/>
    </row>
    <row r="735">
      <c r="R735" s="35"/>
    </row>
    <row r="736">
      <c r="R736" s="35"/>
    </row>
    <row r="737">
      <c r="R737" s="35"/>
    </row>
    <row r="738">
      <c r="R738" s="35"/>
    </row>
    <row r="739">
      <c r="R739" s="35"/>
    </row>
    <row r="740">
      <c r="R740" s="35"/>
    </row>
    <row r="741">
      <c r="R741" s="35"/>
    </row>
    <row r="742">
      <c r="R742" s="35"/>
    </row>
    <row r="743">
      <c r="R743" s="35"/>
    </row>
    <row r="744">
      <c r="R744" s="35"/>
    </row>
    <row r="745">
      <c r="R745" s="35"/>
    </row>
    <row r="746">
      <c r="R746" s="35"/>
    </row>
    <row r="747">
      <c r="R747" s="35"/>
    </row>
    <row r="748">
      <c r="R748" s="35"/>
    </row>
    <row r="749">
      <c r="R749" s="35"/>
    </row>
    <row r="750">
      <c r="R750" s="35"/>
    </row>
    <row r="751">
      <c r="R751" s="35"/>
    </row>
    <row r="752">
      <c r="R752" s="35"/>
    </row>
    <row r="753">
      <c r="R753" s="35"/>
    </row>
    <row r="754">
      <c r="R754" s="35"/>
    </row>
    <row r="755">
      <c r="R755" s="35"/>
    </row>
    <row r="756">
      <c r="R756" s="35"/>
    </row>
    <row r="757">
      <c r="R757" s="35"/>
    </row>
    <row r="758">
      <c r="R758" s="35"/>
    </row>
    <row r="759">
      <c r="R759" s="35"/>
    </row>
    <row r="760">
      <c r="R760" s="35"/>
    </row>
    <row r="761">
      <c r="R761" s="35"/>
    </row>
    <row r="762">
      <c r="R762" s="35"/>
    </row>
    <row r="763">
      <c r="R763" s="35"/>
    </row>
    <row r="764">
      <c r="R764" s="35"/>
    </row>
    <row r="765">
      <c r="R765" s="35"/>
    </row>
    <row r="766">
      <c r="R766" s="35"/>
    </row>
    <row r="767">
      <c r="R767" s="35"/>
    </row>
    <row r="768">
      <c r="R768" s="35"/>
    </row>
    <row r="769">
      <c r="R769" s="35"/>
    </row>
    <row r="770">
      <c r="R770" s="35"/>
    </row>
    <row r="771">
      <c r="R771" s="35"/>
    </row>
    <row r="772">
      <c r="R772" s="35"/>
    </row>
    <row r="773">
      <c r="R773" s="35"/>
    </row>
    <row r="774">
      <c r="R774" s="35"/>
    </row>
    <row r="775">
      <c r="R775" s="35"/>
    </row>
    <row r="776">
      <c r="R776" s="35"/>
    </row>
    <row r="777">
      <c r="R777" s="35"/>
    </row>
    <row r="778">
      <c r="R778" s="35"/>
    </row>
    <row r="779">
      <c r="R779" s="35"/>
    </row>
    <row r="780">
      <c r="R780" s="35"/>
    </row>
    <row r="781">
      <c r="R781" s="35"/>
    </row>
    <row r="782">
      <c r="R782" s="35"/>
    </row>
    <row r="783">
      <c r="R783" s="35"/>
    </row>
    <row r="784">
      <c r="R784" s="35"/>
    </row>
    <row r="785">
      <c r="R785" s="35"/>
    </row>
    <row r="786">
      <c r="R786" s="35"/>
    </row>
    <row r="787">
      <c r="R787" s="35"/>
    </row>
    <row r="788">
      <c r="R788" s="35"/>
    </row>
    <row r="789">
      <c r="R789" s="35"/>
    </row>
    <row r="790">
      <c r="R790" s="35"/>
    </row>
    <row r="791">
      <c r="R791" s="35"/>
    </row>
    <row r="792">
      <c r="R792" s="35"/>
    </row>
    <row r="793">
      <c r="R793" s="35"/>
    </row>
    <row r="794">
      <c r="R794" s="35"/>
    </row>
    <row r="795">
      <c r="R795" s="35"/>
    </row>
    <row r="796">
      <c r="R796" s="35"/>
    </row>
    <row r="797">
      <c r="R797" s="35"/>
    </row>
    <row r="798">
      <c r="R798" s="35"/>
    </row>
    <row r="799">
      <c r="R799" s="35"/>
    </row>
    <row r="800">
      <c r="R800" s="35"/>
    </row>
    <row r="801">
      <c r="R801" s="35"/>
    </row>
    <row r="802">
      <c r="R802" s="35"/>
    </row>
    <row r="803">
      <c r="R803" s="35"/>
    </row>
    <row r="804">
      <c r="R804" s="35"/>
    </row>
    <row r="805">
      <c r="R805" s="35"/>
    </row>
    <row r="806">
      <c r="R806" s="35"/>
    </row>
    <row r="807">
      <c r="R807" s="35"/>
    </row>
    <row r="808">
      <c r="R808" s="35"/>
    </row>
    <row r="809">
      <c r="R809" s="35"/>
    </row>
    <row r="810">
      <c r="R810" s="35"/>
    </row>
    <row r="811">
      <c r="R811" s="35"/>
    </row>
    <row r="812">
      <c r="R812" s="35"/>
    </row>
    <row r="813">
      <c r="R813" s="35"/>
    </row>
    <row r="814">
      <c r="R814" s="35"/>
    </row>
    <row r="815">
      <c r="R815" s="35"/>
    </row>
    <row r="816">
      <c r="R816" s="35"/>
    </row>
    <row r="817">
      <c r="R817" s="35"/>
    </row>
    <row r="818">
      <c r="R818" s="35"/>
    </row>
    <row r="819">
      <c r="R819" s="35"/>
    </row>
    <row r="820">
      <c r="R820" s="35"/>
    </row>
    <row r="821">
      <c r="R821" s="35"/>
    </row>
    <row r="822">
      <c r="R822" s="35"/>
    </row>
    <row r="823">
      <c r="R823" s="35"/>
    </row>
    <row r="824">
      <c r="R824" s="35"/>
    </row>
    <row r="825">
      <c r="R825" s="35"/>
    </row>
    <row r="826">
      <c r="R826" s="35"/>
    </row>
    <row r="827">
      <c r="R827" s="35"/>
    </row>
    <row r="828">
      <c r="R828" s="35"/>
    </row>
    <row r="829">
      <c r="R829" s="35"/>
    </row>
    <row r="830">
      <c r="R830" s="35"/>
    </row>
    <row r="831">
      <c r="R831" s="35"/>
    </row>
    <row r="832">
      <c r="R832" s="35"/>
    </row>
    <row r="833">
      <c r="R833" s="35"/>
    </row>
    <row r="834">
      <c r="R834" s="35"/>
    </row>
    <row r="835">
      <c r="R835" s="35"/>
    </row>
    <row r="836">
      <c r="R836" s="35"/>
    </row>
    <row r="837">
      <c r="R837" s="35"/>
    </row>
    <row r="838">
      <c r="R838" s="35"/>
    </row>
    <row r="839">
      <c r="R839" s="35"/>
    </row>
    <row r="840">
      <c r="R840" s="35"/>
    </row>
    <row r="841">
      <c r="R841" s="35"/>
    </row>
    <row r="842">
      <c r="R842" s="35"/>
    </row>
    <row r="843">
      <c r="R843" s="35"/>
    </row>
    <row r="844">
      <c r="R844" s="35"/>
    </row>
    <row r="845">
      <c r="R845" s="35"/>
    </row>
    <row r="846">
      <c r="R846" s="35"/>
    </row>
    <row r="847">
      <c r="R847" s="35"/>
    </row>
    <row r="848">
      <c r="R848" s="35"/>
    </row>
    <row r="849">
      <c r="R849" s="35"/>
    </row>
    <row r="850">
      <c r="R850" s="35"/>
    </row>
    <row r="851">
      <c r="R851" s="35"/>
    </row>
    <row r="852">
      <c r="R852" s="35"/>
    </row>
    <row r="853">
      <c r="R853" s="35"/>
    </row>
    <row r="854">
      <c r="R854" s="35"/>
    </row>
    <row r="855">
      <c r="R855" s="35"/>
    </row>
    <row r="856">
      <c r="R856" s="35"/>
    </row>
    <row r="857">
      <c r="R857" s="35"/>
    </row>
    <row r="858">
      <c r="R858" s="35"/>
    </row>
    <row r="859">
      <c r="R859" s="35"/>
    </row>
    <row r="860">
      <c r="R860" s="35"/>
    </row>
    <row r="861">
      <c r="R861" s="35"/>
    </row>
    <row r="862">
      <c r="R862" s="35"/>
    </row>
    <row r="863">
      <c r="R863" s="35"/>
    </row>
    <row r="864">
      <c r="R864" s="35"/>
    </row>
    <row r="865">
      <c r="R865" s="35"/>
    </row>
    <row r="866">
      <c r="R866" s="35"/>
    </row>
    <row r="867">
      <c r="R867" s="35"/>
    </row>
    <row r="868">
      <c r="R868" s="35"/>
    </row>
    <row r="869">
      <c r="R869" s="35"/>
    </row>
    <row r="870">
      <c r="R870" s="35"/>
    </row>
    <row r="871">
      <c r="R871" s="35"/>
    </row>
    <row r="872">
      <c r="R872" s="35"/>
    </row>
    <row r="873">
      <c r="R873" s="35"/>
    </row>
    <row r="874">
      <c r="R874" s="35"/>
    </row>
    <row r="875">
      <c r="R875" s="35"/>
    </row>
    <row r="876">
      <c r="R876" s="35"/>
    </row>
    <row r="877">
      <c r="R877" s="35"/>
    </row>
    <row r="878">
      <c r="R878" s="35"/>
    </row>
    <row r="879">
      <c r="R879" s="35"/>
    </row>
    <row r="880">
      <c r="R880" s="35"/>
    </row>
    <row r="881">
      <c r="R881" s="35"/>
    </row>
    <row r="882">
      <c r="R882" s="35"/>
    </row>
    <row r="883">
      <c r="R883" s="35"/>
    </row>
    <row r="884">
      <c r="R884" s="35"/>
    </row>
    <row r="885">
      <c r="R885" s="35"/>
    </row>
    <row r="886">
      <c r="R886" s="35"/>
    </row>
    <row r="887">
      <c r="R887" s="35"/>
    </row>
    <row r="888">
      <c r="R888" s="35"/>
    </row>
    <row r="889">
      <c r="R889" s="35"/>
    </row>
    <row r="890">
      <c r="R890" s="35"/>
    </row>
    <row r="891">
      <c r="R891" s="35"/>
    </row>
    <row r="892">
      <c r="R892" s="35"/>
    </row>
    <row r="893">
      <c r="R893" s="35"/>
    </row>
    <row r="894">
      <c r="R894" s="35"/>
    </row>
    <row r="895">
      <c r="R895" s="35"/>
    </row>
    <row r="896">
      <c r="R896" s="35"/>
    </row>
    <row r="897">
      <c r="R897" s="35"/>
    </row>
    <row r="898">
      <c r="R898" s="35"/>
    </row>
    <row r="899">
      <c r="R899" s="35"/>
    </row>
    <row r="900">
      <c r="R900" s="35"/>
    </row>
    <row r="901">
      <c r="R901" s="35"/>
    </row>
    <row r="902">
      <c r="R902" s="35"/>
    </row>
    <row r="903">
      <c r="R903" s="35"/>
    </row>
    <row r="904">
      <c r="R904" s="35"/>
    </row>
    <row r="905">
      <c r="R905" s="35"/>
    </row>
    <row r="906">
      <c r="R906" s="35"/>
    </row>
    <row r="907">
      <c r="R907" s="35"/>
    </row>
    <row r="908">
      <c r="R908" s="35"/>
    </row>
    <row r="909">
      <c r="R909" s="35"/>
    </row>
    <row r="910">
      <c r="R910" s="35"/>
    </row>
    <row r="911">
      <c r="R911" s="35"/>
    </row>
    <row r="912">
      <c r="R912" s="35"/>
    </row>
    <row r="913">
      <c r="R913" s="35"/>
    </row>
    <row r="914">
      <c r="R914" s="35"/>
    </row>
    <row r="915">
      <c r="R915" s="35"/>
    </row>
    <row r="916">
      <c r="R916" s="35"/>
    </row>
    <row r="917">
      <c r="R917" s="35"/>
    </row>
    <row r="918">
      <c r="R918" s="35"/>
    </row>
    <row r="919">
      <c r="R919" s="35"/>
    </row>
    <row r="920">
      <c r="R920" s="35"/>
    </row>
    <row r="921">
      <c r="R921" s="35"/>
    </row>
    <row r="922">
      <c r="R922" s="35"/>
    </row>
    <row r="923">
      <c r="R923" s="35"/>
    </row>
    <row r="924">
      <c r="R924" s="35"/>
    </row>
    <row r="925">
      <c r="R925" s="35"/>
    </row>
    <row r="926">
      <c r="R926" s="35"/>
    </row>
    <row r="927">
      <c r="R927" s="35"/>
    </row>
    <row r="928">
      <c r="R928" s="35"/>
    </row>
    <row r="929">
      <c r="R929" s="35"/>
    </row>
    <row r="930">
      <c r="R930" s="35"/>
    </row>
    <row r="931">
      <c r="R931" s="35"/>
    </row>
    <row r="932">
      <c r="R932" s="35"/>
    </row>
    <row r="933">
      <c r="R933" s="35"/>
    </row>
    <row r="934">
      <c r="R934" s="35"/>
    </row>
    <row r="935">
      <c r="R935" s="35"/>
    </row>
    <row r="936">
      <c r="R936" s="35"/>
    </row>
    <row r="937">
      <c r="R937" s="35"/>
    </row>
    <row r="938">
      <c r="R938" s="35"/>
    </row>
    <row r="939">
      <c r="R939" s="35"/>
    </row>
    <row r="940">
      <c r="R940" s="35"/>
    </row>
    <row r="941">
      <c r="R941" s="35"/>
    </row>
    <row r="942">
      <c r="R942" s="35"/>
    </row>
    <row r="943">
      <c r="R943" s="35"/>
    </row>
    <row r="944">
      <c r="R944" s="35"/>
    </row>
    <row r="945">
      <c r="R945" s="35"/>
    </row>
    <row r="946">
      <c r="R946" s="35"/>
    </row>
    <row r="947">
      <c r="R947" s="35"/>
    </row>
    <row r="948">
      <c r="R948" s="35"/>
    </row>
    <row r="949">
      <c r="R949" s="35"/>
    </row>
    <row r="950">
      <c r="R950" s="35"/>
    </row>
    <row r="951">
      <c r="R951" s="35"/>
    </row>
    <row r="952">
      <c r="R952" s="35"/>
    </row>
    <row r="953">
      <c r="R953" s="35"/>
    </row>
    <row r="954">
      <c r="R954" s="35"/>
    </row>
    <row r="955">
      <c r="R955" s="35"/>
    </row>
    <row r="956">
      <c r="R956" s="35"/>
    </row>
    <row r="957">
      <c r="R957" s="35"/>
    </row>
    <row r="958">
      <c r="R958" s="35"/>
    </row>
    <row r="959">
      <c r="R959" s="35"/>
    </row>
    <row r="960">
      <c r="R960" s="35"/>
    </row>
    <row r="961">
      <c r="R961" s="35"/>
    </row>
    <row r="962">
      <c r="R962" s="35"/>
    </row>
    <row r="963">
      <c r="R963" s="35"/>
    </row>
    <row r="964">
      <c r="R964" s="35"/>
    </row>
    <row r="965">
      <c r="R965" s="35"/>
    </row>
    <row r="966">
      <c r="R966" s="35"/>
    </row>
    <row r="967">
      <c r="R967" s="35"/>
    </row>
    <row r="968">
      <c r="R968" s="35"/>
    </row>
    <row r="969">
      <c r="R969" s="35"/>
    </row>
    <row r="970">
      <c r="R970" s="35"/>
    </row>
    <row r="971">
      <c r="R971" s="35"/>
    </row>
    <row r="972">
      <c r="R972" s="35"/>
    </row>
    <row r="973">
      <c r="R973" s="35"/>
    </row>
    <row r="974">
      <c r="R974" s="35"/>
    </row>
    <row r="975">
      <c r="R975" s="35"/>
    </row>
    <row r="976">
      <c r="R976" s="35"/>
    </row>
    <row r="977">
      <c r="R977" s="35"/>
    </row>
    <row r="978">
      <c r="R978" s="35"/>
    </row>
    <row r="979">
      <c r="R979" s="35"/>
    </row>
    <row r="980">
      <c r="R980" s="35"/>
    </row>
    <row r="981">
      <c r="R981" s="35"/>
    </row>
    <row r="982">
      <c r="R982" s="35"/>
    </row>
    <row r="983">
      <c r="R983" s="35"/>
    </row>
    <row r="984">
      <c r="R984" s="35"/>
    </row>
    <row r="985">
      <c r="R985" s="35"/>
    </row>
    <row r="986">
      <c r="R986" s="35"/>
    </row>
    <row r="987">
      <c r="R987" s="35"/>
    </row>
    <row r="988">
      <c r="R988" s="35"/>
    </row>
    <row r="989">
      <c r="R989" s="35"/>
    </row>
    <row r="990">
      <c r="R990" s="35"/>
    </row>
    <row r="991">
      <c r="R991" s="35"/>
    </row>
    <row r="992">
      <c r="R992" s="35"/>
    </row>
    <row r="993">
      <c r="R993" s="35"/>
    </row>
    <row r="994">
      <c r="R994" s="35"/>
    </row>
    <row r="995">
      <c r="R995" s="35"/>
    </row>
    <row r="996">
      <c r="R996" s="35"/>
    </row>
    <row r="997">
      <c r="R997" s="35"/>
    </row>
    <row r="998">
      <c r="R998" s="35"/>
    </row>
    <row r="999">
      <c r="R999" s="35"/>
    </row>
    <row r="1000">
      <c r="R1000" s="35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7">
    <cfRule type="containsBlanks" dxfId="2" priority="4">
      <formula>LEN(TRIM(B2))=0</formula>
    </cfRule>
  </conditionalFormatting>
  <conditionalFormatting sqref="B2:K7">
    <cfRule type="beginsWith" dxfId="3" priority="5" operator="beginsWith" text="failed">
      <formula>LEFT((B2),LEN("failed"))=("failed")</formula>
    </cfRule>
  </conditionalFormatting>
  <conditionalFormatting sqref="B2:K7">
    <cfRule type="beginsWith" dxfId="0" priority="6" operator="beginsWith" text="passed">
      <formula>LEFT((B2),LEN("passed"))=("passed")</formula>
    </cfRule>
  </conditionalFormatting>
  <conditionalFormatting sqref="B8:K8">
    <cfRule type="cellIs" dxfId="4" priority="7" operator="greaterThanOrEqual">
      <formula>0.9</formula>
    </cfRule>
  </conditionalFormatting>
  <conditionalFormatting sqref="B8:K8">
    <cfRule type="cellIs" dxfId="5" priority="8" operator="lessThan">
      <formula>0.9</formula>
    </cfRule>
  </conditionalFormatting>
  <conditionalFormatting sqref="B9:J9">
    <cfRule type="expression" dxfId="6" priority="9">
      <formula>AND(ISNUMBER(B9),TRUNC(B9)&lt;TODAY()+1)</formula>
    </cfRule>
  </conditionalFormatting>
  <conditionalFormatting sqref="B10:J10">
    <cfRule type="expression" dxfId="7" priority="10">
      <formula>AND(ISNUMBER(B10),TRUNC(B10)&lt;TODAY()+1)</formula>
    </cfRule>
  </conditionalFormatting>
  <conditionalFormatting sqref="B10:J10">
    <cfRule type="notContainsBlanks" dxfId="0" priority="11">
      <formula>LEN(TRIM(B10))&gt;0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11" width="14.43"/>
    <col customWidth="1" min="16" max="16" width="25.71"/>
    <col customWidth="1" min="17" max="17" width="24.43"/>
    <col customWidth="1" min="18" max="18" width="5.43"/>
    <col customWidth="1" min="19" max="19" width="5.57"/>
  </cols>
  <sheetData>
    <row r="1"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" t="s">
        <v>15</v>
      </c>
      <c r="M1" s="2" t="s">
        <v>95</v>
      </c>
      <c r="N1" s="25" t="s">
        <v>96</v>
      </c>
      <c r="O1" s="25" t="s">
        <v>97</v>
      </c>
      <c r="P1" s="25" t="s">
        <v>98</v>
      </c>
      <c r="Q1" s="25" t="s">
        <v>99</v>
      </c>
      <c r="R1" s="25" t="s">
        <v>105</v>
      </c>
      <c r="S1" s="25" t="s">
        <v>8</v>
      </c>
      <c r="T1" s="25" t="s">
        <v>101</v>
      </c>
      <c r="U1" s="25" t="s">
        <v>102</v>
      </c>
      <c r="V1" s="25" t="s">
        <v>103</v>
      </c>
      <c r="W1" s="25" t="s">
        <v>104</v>
      </c>
      <c r="X1" s="25" t="s">
        <v>106</v>
      </c>
      <c r="Y1" s="25" t="s">
        <v>107</v>
      </c>
      <c r="Z1" s="25" t="s">
        <v>16</v>
      </c>
      <c r="AA1" s="25" t="s">
        <v>109</v>
      </c>
    </row>
    <row r="2">
      <c r="A2" s="28"/>
      <c r="B2" s="29" t="str">
        <f>LEFT(VLOOKUP($P2,'通关updated_at_05_03'!$B:$J,9,0),8)</f>
        <v>passed 2</v>
      </c>
      <c r="C2" s="30">
        <f t="shared" ref="C2:C10" si="1">IF(left(B2,4)="pass",value(right(B2,1)),0)</f>
        <v>2</v>
      </c>
      <c r="D2" s="29" t="str">
        <f>LEFT(VLOOKUP($P2,'通关updated_at_05_03'!$B:$J,8,0),8)</f>
        <v>passed 3</v>
      </c>
      <c r="E2" s="30">
        <f t="shared" ref="E2:E10" si="2">IF(left(D2,4)="pass",value(right(D2,1)),0)</f>
        <v>3</v>
      </c>
      <c r="F2" s="29" t="str">
        <f>LEFT(VLOOKUP($P2,'通关updated_at_05_03'!$B:$J,6,0),8)</f>
        <v>passed 2</v>
      </c>
      <c r="G2" s="30">
        <f t="shared" ref="G2:G10" si="3">IF(left(F2,4)="pass",value(right(F2,1)),0)</f>
        <v>2</v>
      </c>
      <c r="H2" s="29" t="str">
        <f>LEFT(VLOOKUP($P2,'通关updated_at_05_03'!$B:$J,5,0),8)</f>
        <v>passed 2</v>
      </c>
      <c r="I2" s="30">
        <f t="shared" ref="I2:I10" si="4">IF(left(H2,4)="pass",value(right(H2,1)),0)</f>
        <v>2</v>
      </c>
      <c r="J2" s="29" t="str">
        <f>LEFT(VLOOKUP($P2,'通关updated_at_05_03'!$B:$J,4,0),8)</f>
        <v>passed 1</v>
      </c>
      <c r="K2" s="30">
        <f t="shared" ref="K2:K10" si="5">IF(left(J2,4)="pass",value(right(J2,1)),0)</f>
        <v>1</v>
      </c>
      <c r="L2" s="33">
        <v>11.0</v>
      </c>
      <c r="M2" s="28"/>
      <c r="N2" s="2" t="s">
        <v>343</v>
      </c>
      <c r="O2" s="2" t="s">
        <v>344</v>
      </c>
      <c r="P2" s="2" t="s">
        <v>345</v>
      </c>
      <c r="Q2" s="2">
        <v>1.3901609479E10</v>
      </c>
      <c r="R2" s="2" t="s">
        <v>296</v>
      </c>
      <c r="S2" s="2">
        <v>47.0</v>
      </c>
      <c r="T2" s="2" t="s">
        <v>117</v>
      </c>
      <c r="U2" s="2" t="s">
        <v>263</v>
      </c>
      <c r="V2" s="2" t="s">
        <v>119</v>
      </c>
      <c r="W2" s="2" t="s">
        <v>119</v>
      </c>
      <c r="X2" s="2" t="s">
        <v>168</v>
      </c>
      <c r="Y2" s="2">
        <v>10.0</v>
      </c>
    </row>
    <row r="3">
      <c r="A3" s="36"/>
      <c r="B3" s="29" t="str">
        <f>LEFT(VLOOKUP($P3,'通关updated_at_05_03'!$B:$J,9,0),8)</f>
        <v/>
      </c>
      <c r="C3" s="30">
        <f t="shared" si="1"/>
        <v>0</v>
      </c>
      <c r="D3" s="29" t="str">
        <f>LEFT(VLOOKUP($P3,'通关updated_at_05_03'!$B:$J,8,0),8)</f>
        <v/>
      </c>
      <c r="E3" s="30">
        <f t="shared" si="2"/>
        <v>0</v>
      </c>
      <c r="F3" s="29" t="str">
        <f>LEFT(VLOOKUP($P3,'通关updated_at_05_03'!$B:$J,6,0),8)</f>
        <v>passed 4</v>
      </c>
      <c r="G3" s="30">
        <f t="shared" si="3"/>
        <v>4</v>
      </c>
      <c r="H3" s="29" t="str">
        <f>LEFT(VLOOKUP($P3,'通关updated_at_05_03'!$B:$J,5,0),8)</f>
        <v>passed 4</v>
      </c>
      <c r="I3" s="30">
        <f t="shared" si="4"/>
        <v>4</v>
      </c>
      <c r="J3" s="29" t="str">
        <f>LEFT(VLOOKUP($P3,'通关updated_at_05_03'!$B:$J,4,0),8)</f>
        <v>passed 1</v>
      </c>
      <c r="K3" s="30">
        <f t="shared" si="5"/>
        <v>1</v>
      </c>
      <c r="L3" s="33">
        <v>11.0</v>
      </c>
      <c r="M3" s="36"/>
      <c r="N3" s="2" t="s">
        <v>349</v>
      </c>
      <c r="O3" s="2" t="s">
        <v>349</v>
      </c>
      <c r="P3" s="2" t="s">
        <v>350</v>
      </c>
      <c r="Q3" s="2">
        <v>1.8646017176E10</v>
      </c>
      <c r="R3" s="2" t="s">
        <v>296</v>
      </c>
      <c r="S3" s="2">
        <v>24.0</v>
      </c>
      <c r="T3" s="2" t="s">
        <v>133</v>
      </c>
      <c r="U3" s="2" t="s">
        <v>126</v>
      </c>
      <c r="V3" s="2" t="s">
        <v>297</v>
      </c>
      <c r="W3" s="2" t="s">
        <v>351</v>
      </c>
      <c r="X3" s="2" t="s">
        <v>158</v>
      </c>
      <c r="Y3" s="2">
        <v>10.0</v>
      </c>
    </row>
    <row r="4">
      <c r="A4" s="28"/>
      <c r="B4" s="29" t="str">
        <f>LEFT(VLOOKUP($P4,'通关updated_at_05_03'!$B:$J,9,0),8)</f>
        <v/>
      </c>
      <c r="C4" s="30">
        <f t="shared" si="1"/>
        <v>0</v>
      </c>
      <c r="D4" s="29" t="str">
        <f>LEFT(VLOOKUP($P4,'通关updated_at_05_03'!$B:$J,8,0),8)</f>
        <v/>
      </c>
      <c r="E4" s="30">
        <f t="shared" si="2"/>
        <v>0</v>
      </c>
      <c r="F4" s="29" t="str">
        <f>LEFT(VLOOKUP($P4,'通关updated_at_05_03'!$B:$J,6,0),8)</f>
        <v/>
      </c>
      <c r="G4" s="30">
        <f t="shared" si="3"/>
        <v>0</v>
      </c>
      <c r="H4" s="29" t="str">
        <f>LEFT(VLOOKUP($P4,'通关updated_at_05_03'!$B:$J,5,0),8)</f>
        <v>passed 5</v>
      </c>
      <c r="I4" s="30">
        <f t="shared" si="4"/>
        <v>5</v>
      </c>
      <c r="J4" s="29" t="str">
        <f>LEFT(VLOOKUP($P4,'通关updated_at_05_03'!$B:$J,4,0),8)</f>
        <v/>
      </c>
      <c r="K4" s="30">
        <f t="shared" si="5"/>
        <v>0</v>
      </c>
      <c r="L4" s="33">
        <v>11.0</v>
      </c>
      <c r="M4" s="28"/>
      <c r="N4" s="2" t="s">
        <v>353</v>
      </c>
      <c r="O4" s="2" t="s">
        <v>354</v>
      </c>
      <c r="P4" s="2" t="s">
        <v>355</v>
      </c>
      <c r="Q4" s="2">
        <v>1.827912383E10</v>
      </c>
      <c r="R4" s="2" t="s">
        <v>296</v>
      </c>
      <c r="S4" s="2">
        <v>22.0</v>
      </c>
      <c r="T4" s="2" t="s">
        <v>117</v>
      </c>
      <c r="U4" s="2" t="s">
        <v>126</v>
      </c>
      <c r="V4" s="2" t="s">
        <v>134</v>
      </c>
      <c r="W4" s="2" t="s">
        <v>119</v>
      </c>
      <c r="X4" s="2" t="s">
        <v>168</v>
      </c>
      <c r="Y4" s="2">
        <v>9.0</v>
      </c>
    </row>
    <row r="5">
      <c r="A5" s="36"/>
      <c r="B5" s="29" t="str">
        <f>LEFT(VLOOKUP($P5,'通关updated_at_05_03'!$B:$J,9,0),8)</f>
        <v/>
      </c>
      <c r="C5" s="30">
        <f t="shared" si="1"/>
        <v>0</v>
      </c>
      <c r="D5" s="29" t="str">
        <f>LEFT(VLOOKUP($P5,'通关updated_at_05_03'!$B:$J,8,0),8)</f>
        <v/>
      </c>
      <c r="E5" s="30">
        <f t="shared" si="2"/>
        <v>0</v>
      </c>
      <c r="F5" s="29" t="str">
        <f>LEFT(VLOOKUP($P5,'通关updated_at_05_03'!$B:$J,6,0),8)</f>
        <v>passed 2</v>
      </c>
      <c r="G5" s="30">
        <f t="shared" si="3"/>
        <v>2</v>
      </c>
      <c r="H5" s="29" t="str">
        <f>LEFT(VLOOKUP($P5,'通关updated_at_05_03'!$B:$J,5,0),8)</f>
        <v>passed 2</v>
      </c>
      <c r="I5" s="30">
        <f t="shared" si="4"/>
        <v>2</v>
      </c>
      <c r="J5" s="29" t="str">
        <f>LEFT(VLOOKUP($P5,'通关updated_at_05_03'!$B:$J,4,0),8)</f>
        <v/>
      </c>
      <c r="K5" s="30">
        <f t="shared" si="5"/>
        <v>0</v>
      </c>
      <c r="L5" s="33">
        <v>11.0</v>
      </c>
      <c r="M5" s="36"/>
      <c r="N5" s="2" t="s">
        <v>359</v>
      </c>
      <c r="O5" s="2" t="s">
        <v>359</v>
      </c>
      <c r="P5" s="2" t="s">
        <v>363</v>
      </c>
      <c r="Q5" s="2">
        <v>1.3070159286E10</v>
      </c>
      <c r="R5" s="2" t="s">
        <v>296</v>
      </c>
      <c r="S5" s="2">
        <v>25.0</v>
      </c>
      <c r="T5" s="2" t="s">
        <v>117</v>
      </c>
      <c r="U5" s="2" t="s">
        <v>118</v>
      </c>
      <c r="V5" s="2" t="s">
        <v>119</v>
      </c>
      <c r="W5" s="2" t="s">
        <v>119</v>
      </c>
      <c r="X5" s="2" t="s">
        <v>168</v>
      </c>
      <c r="Y5" s="2">
        <v>10.0</v>
      </c>
    </row>
    <row r="6">
      <c r="A6" s="36"/>
      <c r="B6" s="29" t="str">
        <f>LEFT(VLOOKUP($P6,'通关updated_at_05_03'!$B:$J,9,0),8)</f>
        <v>passed 4</v>
      </c>
      <c r="C6" s="30">
        <f t="shared" si="1"/>
        <v>4</v>
      </c>
      <c r="D6" s="29" t="str">
        <f>LEFT(VLOOKUP($P6,'通关updated_at_05_03'!$B:$J,8,0),8)</f>
        <v>passed 2</v>
      </c>
      <c r="E6" s="30">
        <f t="shared" si="2"/>
        <v>2</v>
      </c>
      <c r="F6" s="29" t="str">
        <f>LEFT(VLOOKUP($P6,'通关updated_at_05_03'!$B:$J,6,0),8)</f>
        <v>passed 3</v>
      </c>
      <c r="G6" s="30">
        <f t="shared" si="3"/>
        <v>3</v>
      </c>
      <c r="H6" s="29" t="str">
        <f>LEFT(VLOOKUP($P6,'通关updated_at_05_03'!$B:$J,5,0),8)</f>
        <v>passed 2</v>
      </c>
      <c r="I6" s="30">
        <f t="shared" si="4"/>
        <v>2</v>
      </c>
      <c r="J6" s="29" t="str">
        <f>LEFT(VLOOKUP($P6,'通关updated_at_05_03'!$B:$J,4,0),8)</f>
        <v/>
      </c>
      <c r="K6" s="30">
        <f t="shared" si="5"/>
        <v>0</v>
      </c>
      <c r="L6" s="33">
        <v>11.0</v>
      </c>
      <c r="M6" s="36"/>
      <c r="N6" s="2" t="s">
        <v>369</v>
      </c>
      <c r="O6" s="2" t="s">
        <v>370</v>
      </c>
      <c r="P6" s="2" t="s">
        <v>371</v>
      </c>
      <c r="Q6" s="2">
        <v>1.5610017612E10</v>
      </c>
      <c r="R6" s="2" t="s">
        <v>296</v>
      </c>
      <c r="S6" s="2">
        <v>26.0</v>
      </c>
      <c r="T6" s="2" t="s">
        <v>117</v>
      </c>
      <c r="U6" s="2" t="s">
        <v>372</v>
      </c>
      <c r="V6" s="2" t="s">
        <v>119</v>
      </c>
      <c r="W6" s="2" t="s">
        <v>134</v>
      </c>
      <c r="X6" s="2" t="s">
        <v>158</v>
      </c>
      <c r="Y6" s="2">
        <v>10.0</v>
      </c>
    </row>
    <row r="7">
      <c r="A7" s="36"/>
      <c r="B7" s="29" t="str">
        <f>LEFT(VLOOKUP($P7,'通关updated_at_05_03'!$B:$J,9,0),8)</f>
        <v/>
      </c>
      <c r="C7" s="30">
        <f t="shared" si="1"/>
        <v>0</v>
      </c>
      <c r="D7" s="29" t="str">
        <f>LEFT(VLOOKUP($P7,'通关updated_at_05_03'!$B:$J,8,0),8)</f>
        <v>passed 2</v>
      </c>
      <c r="E7" s="30">
        <f t="shared" si="2"/>
        <v>2</v>
      </c>
      <c r="F7" s="29" t="str">
        <f>LEFT(VLOOKUP($P7,'通关updated_at_05_03'!$B:$J,6,0),8)</f>
        <v>passed 1</v>
      </c>
      <c r="G7" s="30">
        <f t="shared" si="3"/>
        <v>1</v>
      </c>
      <c r="H7" s="29" t="str">
        <f>LEFT(VLOOKUP($P7,'通关updated_at_05_03'!$B:$J,5,0),8)</f>
        <v>passed 2</v>
      </c>
      <c r="I7" s="30">
        <f t="shared" si="4"/>
        <v>2</v>
      </c>
      <c r="J7" s="29" t="str">
        <f>LEFT(VLOOKUP($P7,'通关updated_at_05_03'!$B:$J,4,0),8)</f>
        <v/>
      </c>
      <c r="K7" s="30">
        <f t="shared" si="5"/>
        <v>0</v>
      </c>
      <c r="L7" s="33">
        <v>11.0</v>
      </c>
      <c r="M7" s="36"/>
      <c r="N7" s="2" t="s">
        <v>375</v>
      </c>
      <c r="O7" s="2" t="s">
        <v>376</v>
      </c>
      <c r="P7" s="2" t="s">
        <v>377</v>
      </c>
      <c r="Q7" s="2">
        <v>1.511402125E10</v>
      </c>
      <c r="R7" s="2" t="s">
        <v>296</v>
      </c>
      <c r="S7" s="2">
        <v>25.0</v>
      </c>
      <c r="T7" s="2" t="s">
        <v>133</v>
      </c>
      <c r="U7" s="2" t="s">
        <v>118</v>
      </c>
      <c r="V7" s="2" t="s">
        <v>119</v>
      </c>
      <c r="W7" s="2" t="s">
        <v>119</v>
      </c>
      <c r="X7" s="2" t="s">
        <v>168</v>
      </c>
      <c r="Y7" s="2">
        <v>10.0</v>
      </c>
    </row>
    <row r="8">
      <c r="A8" s="36"/>
      <c r="B8" s="29" t="str">
        <f>LEFT(VLOOKUP($P8,'通关updated_at_05_03'!$B:$J,9,0),8)</f>
        <v/>
      </c>
      <c r="C8" s="30">
        <f t="shared" si="1"/>
        <v>0</v>
      </c>
      <c r="D8" s="29" t="str">
        <f>LEFT(VLOOKUP($P8,'通关updated_at_05_03'!$B:$J,8,0),8)</f>
        <v/>
      </c>
      <c r="E8" s="30">
        <f t="shared" si="2"/>
        <v>0</v>
      </c>
      <c r="F8" s="29" t="str">
        <f>LEFT(VLOOKUP($P8,'通关updated_at_05_03'!$B:$J,6,0),8)</f>
        <v/>
      </c>
      <c r="G8" s="30">
        <f t="shared" si="3"/>
        <v>0</v>
      </c>
      <c r="H8" s="29" t="str">
        <f>LEFT(VLOOKUP($P8,'通关updated_at_05_03'!$B:$J,5,0),8)</f>
        <v/>
      </c>
      <c r="I8" s="30">
        <f t="shared" si="4"/>
        <v>0</v>
      </c>
      <c r="J8" s="29" t="str">
        <f>LEFT(VLOOKUP($P8,'通关updated_at_05_03'!$B:$J,4,0),8)</f>
        <v/>
      </c>
      <c r="K8" s="30">
        <f t="shared" si="5"/>
        <v>0</v>
      </c>
      <c r="L8" s="33">
        <v>11.0</v>
      </c>
      <c r="M8" s="36"/>
      <c r="N8" s="60" t="s">
        <v>379</v>
      </c>
      <c r="O8" s="60" t="s">
        <v>380</v>
      </c>
      <c r="P8" s="2" t="s">
        <v>381</v>
      </c>
      <c r="Q8" s="2">
        <v>1.5510750816E10</v>
      </c>
      <c r="R8" s="4" t="s">
        <v>296</v>
      </c>
      <c r="S8" s="4">
        <v>40.0</v>
      </c>
      <c r="T8" s="4" t="s">
        <v>117</v>
      </c>
      <c r="U8" s="4" t="s">
        <v>154</v>
      </c>
      <c r="V8" s="4" t="s">
        <v>134</v>
      </c>
      <c r="W8" s="4" t="s">
        <v>127</v>
      </c>
      <c r="X8" s="4" t="s">
        <v>120</v>
      </c>
      <c r="Y8" s="4">
        <v>10.0</v>
      </c>
      <c r="Z8" s="4" t="s">
        <v>382</v>
      </c>
    </row>
    <row r="9">
      <c r="A9" s="36"/>
      <c r="B9" s="29" t="str">
        <f>LEFT(VLOOKUP($P9,'通关updated_at_05_03'!$B:$J,9,0),8)</f>
        <v/>
      </c>
      <c r="C9" s="30">
        <f t="shared" si="1"/>
        <v>0</v>
      </c>
      <c r="D9" s="29" t="str">
        <f>LEFT(VLOOKUP($P9,'通关updated_at_05_03'!$B:$J,8,0),8)</f>
        <v/>
      </c>
      <c r="E9" s="30">
        <f t="shared" si="2"/>
        <v>0</v>
      </c>
      <c r="F9" s="29" t="str">
        <f>LEFT(VLOOKUP($P9,'通关updated_at_05_03'!$B:$J,6,0),8)</f>
        <v/>
      </c>
      <c r="G9" s="30">
        <f t="shared" si="3"/>
        <v>0</v>
      </c>
      <c r="H9" s="29" t="str">
        <f>LEFT(VLOOKUP($P9,'通关updated_at_05_03'!$B:$J,5,0),8)</f>
        <v>passed 2</v>
      </c>
      <c r="I9" s="30">
        <f t="shared" si="4"/>
        <v>2</v>
      </c>
      <c r="J9" s="29" t="str">
        <f>LEFT(VLOOKUP($P9,'通关updated_at_05_03'!$B:$J,4,0),8)</f>
        <v>passed 2</v>
      </c>
      <c r="K9" s="30">
        <f t="shared" si="5"/>
        <v>2</v>
      </c>
      <c r="L9" s="33">
        <v>11.0</v>
      </c>
      <c r="M9" s="36"/>
      <c r="N9" s="2" t="s">
        <v>384</v>
      </c>
      <c r="O9" s="2" t="s">
        <v>385</v>
      </c>
      <c r="P9" s="2" t="s">
        <v>386</v>
      </c>
      <c r="Q9" s="2">
        <v>1.5889792578E10</v>
      </c>
      <c r="R9" s="2" t="s">
        <v>286</v>
      </c>
      <c r="S9" s="2">
        <v>33.0</v>
      </c>
      <c r="T9" s="2" t="s">
        <v>117</v>
      </c>
      <c r="U9" s="2" t="s">
        <v>154</v>
      </c>
      <c r="V9" s="2" t="s">
        <v>119</v>
      </c>
      <c r="W9" s="2" t="s">
        <v>119</v>
      </c>
      <c r="X9" s="2" t="s">
        <v>120</v>
      </c>
      <c r="Y9" s="2">
        <v>7.0</v>
      </c>
    </row>
    <row r="10">
      <c r="A10" s="36"/>
      <c r="B10" s="29" t="str">
        <f>LEFT(VLOOKUP($P10,'通关updated_at_05_03'!$B:$J,9,0),8)</f>
        <v/>
      </c>
      <c r="C10" s="30">
        <f t="shared" si="1"/>
        <v>0</v>
      </c>
      <c r="D10" s="29" t="str">
        <f>LEFT(VLOOKUP($P10,'通关updated_at_05_03'!$B:$J,8,0),8)</f>
        <v/>
      </c>
      <c r="E10" s="30">
        <f t="shared" si="2"/>
        <v>0</v>
      </c>
      <c r="F10" s="29" t="str">
        <f>LEFT(VLOOKUP($P10,'通关updated_at_05_03'!$B:$J,6,0),8)</f>
        <v/>
      </c>
      <c r="G10" s="30">
        <f t="shared" si="3"/>
        <v>0</v>
      </c>
      <c r="H10" s="29" t="str">
        <f>LEFT(VLOOKUP($P10,'通关updated_at_05_03'!$B:$J,5,0),8)</f>
        <v>passed 2</v>
      </c>
      <c r="I10" s="30">
        <f t="shared" si="4"/>
        <v>2</v>
      </c>
      <c r="J10" s="29" t="str">
        <f>LEFT(VLOOKUP($P10,'通关updated_at_05_03'!$B:$J,4,0),8)</f>
        <v/>
      </c>
      <c r="K10" s="30">
        <f t="shared" si="5"/>
        <v>0</v>
      </c>
      <c r="L10" s="33">
        <v>11.0</v>
      </c>
      <c r="M10" s="36"/>
      <c r="N10" s="2" t="s">
        <v>391</v>
      </c>
      <c r="O10" s="61" t="s">
        <v>392</v>
      </c>
      <c r="P10" s="2" t="s">
        <v>393</v>
      </c>
      <c r="Q10" s="2">
        <v>1.8861770255E10</v>
      </c>
      <c r="R10" s="2" t="s">
        <v>286</v>
      </c>
      <c r="S10" s="2">
        <v>22.0</v>
      </c>
      <c r="T10" s="2" t="s">
        <v>117</v>
      </c>
      <c r="U10" s="2" t="s">
        <v>126</v>
      </c>
      <c r="V10" s="2" t="s">
        <v>119</v>
      </c>
      <c r="W10" s="2" t="s">
        <v>134</v>
      </c>
      <c r="X10" s="2" t="s">
        <v>120</v>
      </c>
      <c r="Y10" s="2">
        <v>8.0</v>
      </c>
    </row>
    <row r="11">
      <c r="A11" s="40" t="s">
        <v>394</v>
      </c>
      <c r="B11" s="18">
        <f>COUNTIFS(B$2:B$10,"passed*",$L$2:$L$10,"11")/COUNTIF($L$2:$L$10,"11")</f>
        <v>0.2222222222</v>
      </c>
      <c r="C11" s="24">
        <f>SUMIF($L$2:$L$10,"11",C$2:C$10)/COUNTIFS(B$2:B$10,"passed*",$L$2:$L$10,"11")</f>
        <v>3</v>
      </c>
      <c r="D11" s="18">
        <f>COUNTIFS(D$2:D$10,"passed*",$L$2:$L$10,"11")/COUNTIF($L$2:$L$10,"11")</f>
        <v>0.3333333333</v>
      </c>
      <c r="E11" s="24">
        <f>SUMIF($L$2:$L$10,"11",E$2:E$10)/COUNTIFS(D$2:D$10,"passed*",$L$2:$L$10,"11")</f>
        <v>2.333333333</v>
      </c>
      <c r="F11" s="18">
        <f>COUNTIFS(F$2:F$10,"passed*",$L$2:$L$10,"11")/COUNTIF($L$2:$L$10,"11")</f>
        <v>0.5555555556</v>
      </c>
      <c r="G11" s="24">
        <f>SUMIF($L$2:$L$10,"11",G$2:G$10)/COUNTIFS(F$2:F$10,"passed*",$L$2:$L$10,"11")</f>
        <v>2.4</v>
      </c>
      <c r="H11" s="18">
        <f>COUNTIFS(H$2:H$10,"passed*",$L$2:$L$10,"11")/COUNTIF($L$2:$L$10,"11")</f>
        <v>0.8888888889</v>
      </c>
      <c r="I11" s="24">
        <f>SUMIF($L$2:$L$10,"11",I$2:I$10)/COUNTIFS(H$2:H$10,"passed*",$L$2:$L$10,"11")</f>
        <v>2.625</v>
      </c>
      <c r="J11" s="18">
        <f>COUNTIFS(J$2:J$10,"passed*",$L$2:$L$10,"11")/COUNTIF($L$2:$L$10,"11")</f>
        <v>0.3333333333</v>
      </c>
      <c r="K11" s="24">
        <f>SUMIF($L$2:$L$10,"11",K$2:K$10)/COUNTIFS(J$2:J$10,"passed*",$L$2:$L$10,"11")</f>
        <v>1.333333333</v>
      </c>
      <c r="L11">
        <f>COUNT(L2:L10)</f>
        <v>9</v>
      </c>
    </row>
    <row r="12">
      <c r="A12" s="42" t="s">
        <v>156</v>
      </c>
      <c r="B12" s="43">
        <f>VLOOKUP(B1,'cohorts项目截止日期'!$A:$Z,6,0)</f>
        <v>43591</v>
      </c>
      <c r="D12" s="43">
        <f>VLOOKUP(D1,'cohorts项目截止日期'!$A:$Z,6,0)</f>
        <v>43570</v>
      </c>
      <c r="F12" s="43">
        <f>VLOOKUP(F1,'cohorts项目截止日期'!$A:$Z,6,0)</f>
        <v>43535</v>
      </c>
      <c r="H12" s="43">
        <f>VLOOKUP(H1,'cohorts项目截止日期'!$A:$Z,6,0)</f>
        <v>43500</v>
      </c>
      <c r="J12" t="str">
        <f>VLOOKUP(J1,'cohorts项目截止日期'!$A:$Z,6,0)</f>
        <v>#N/A</v>
      </c>
    </row>
    <row r="13">
      <c r="A13" s="42" t="s">
        <v>162</v>
      </c>
      <c r="B13" s="43">
        <f>B12-14</f>
        <v>43577</v>
      </c>
      <c r="D13" s="43">
        <f>D12-14</f>
        <v>43556</v>
      </c>
      <c r="F13" s="43">
        <f>F12-14</f>
        <v>43521</v>
      </c>
      <c r="H13" s="43">
        <f>H12-7</f>
        <v>43493</v>
      </c>
      <c r="J13" t="str">
        <f>J12-5</f>
        <v>#N/A</v>
      </c>
    </row>
    <row r="15">
      <c r="A15" s="5"/>
    </row>
  </sheetData>
  <conditionalFormatting sqref="B1 D1 F1 H1">
    <cfRule type="beginsWith" dxfId="0" priority="1" operator="beginsWith" text="passed">
      <formula>LEFT((B1),LEN("passed"))=("passed")</formula>
    </cfRule>
  </conditionalFormatting>
  <conditionalFormatting sqref="B1 D1 F1 H1">
    <cfRule type="beginsWith" dxfId="1" priority="2" operator="beginsWith" text="failed">
      <formula>LEFT((B1),LEN("failed"))=("failed")</formula>
    </cfRule>
  </conditionalFormatting>
  <conditionalFormatting sqref="B1 D1 F1 H1">
    <cfRule type="containsBlanks" dxfId="2" priority="3">
      <formula>LEN(TRIM(B1))=0</formula>
    </cfRule>
  </conditionalFormatting>
  <conditionalFormatting sqref="B2:K10">
    <cfRule type="containsBlanks" dxfId="2" priority="4">
      <formula>LEN(TRIM(B2))=0</formula>
    </cfRule>
  </conditionalFormatting>
  <conditionalFormatting sqref="B2:K10">
    <cfRule type="beginsWith" dxfId="3" priority="5" operator="beginsWith" text="failed">
      <formula>LEFT((B2),LEN("failed"))=("failed")</formula>
    </cfRule>
  </conditionalFormatting>
  <conditionalFormatting sqref="B2:K10">
    <cfRule type="beginsWith" dxfId="0" priority="6" operator="beginsWith" text="passed">
      <formula>LEFT((B2),LEN("passed"))=("passed")</formula>
    </cfRule>
  </conditionalFormatting>
  <conditionalFormatting sqref="B11:K11">
    <cfRule type="cellIs" dxfId="4" priority="7" operator="greaterThanOrEqual">
      <formula>0.9</formula>
    </cfRule>
  </conditionalFormatting>
  <conditionalFormatting sqref="B11:K11">
    <cfRule type="cellIs" dxfId="5" priority="8" operator="lessThan">
      <formula>0.9</formula>
    </cfRule>
  </conditionalFormatting>
  <conditionalFormatting sqref="B12:J12">
    <cfRule type="expression" dxfId="6" priority="9">
      <formula>AND(ISNUMBER(B12),TRUNC(B12)&lt;TODAY()+1)</formula>
    </cfRule>
  </conditionalFormatting>
  <conditionalFormatting sqref="B13:J13">
    <cfRule type="expression" dxfId="7" priority="10">
      <formula>AND(ISNUMBER(B13),TRUNC(B13)&lt;TODAY()+1)</formula>
    </cfRule>
  </conditionalFormatting>
  <conditionalFormatting sqref="B13:J13">
    <cfRule type="notContainsBlanks" dxfId="0" priority="11">
      <formula>LEN(TRIM(B13))&gt;0</formula>
    </cfRule>
  </conditionalFormatting>
  <drawing r:id="rId1"/>
</worksheet>
</file>