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zhelubnyy\Desktop\GitRepos\1st-year-assignments\ЦГ\_ASSIGNMENTS\"/>
    </mc:Choice>
  </mc:AlternateContent>
  <xr:revisionPtr revIDLastSave="0" documentId="8_{CDDCFDD6-DEB7-4A0A-8825-DBF31B272A47}" xr6:coauthVersionLast="47" xr6:coauthVersionMax="47" xr10:uidLastSave="{00000000-0000-0000-0000-000000000000}"/>
  <bookViews>
    <workbookView xWindow="810" yWindow="-120" windowWidth="19800" windowHeight="11760" firstSheet="4" activeTab="6" xr2:uid="{A57A81A0-E07F-4FFE-8B6B-D840CFF2F4CA}"/>
  </bookViews>
  <sheets>
    <sheet name="2.1" sheetId="1" r:id="rId1"/>
    <sheet name="2.2" sheetId="2" r:id="rId2"/>
    <sheet name="2.2.1" sheetId="3" r:id="rId3"/>
    <sheet name="2.5.1" sheetId="4" r:id="rId4"/>
    <sheet name="Отчет о результатах 1" sheetId="6" r:id="rId5"/>
    <sheet name="Отчет о результатах 2" sheetId="7" r:id="rId6"/>
    <sheet name="2.5.2" sheetId="5" r:id="rId7"/>
    <sheet name="2.6" sheetId="8" r:id="rId8"/>
  </sheets>
  <definedNames>
    <definedName name="_xlnm._FilterDatabase" localSheetId="2" hidden="1">'2.2.1'!$A$1:$H$13</definedName>
    <definedName name="solver_adj" localSheetId="6" hidden="1">'2.5.2'!$B$10:$E$10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'2.5.2'!$F$10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'2.5.2'!$F$14</definedName>
    <definedName name="solver_pre" localSheetId="6" hidden="1">0.000001</definedName>
    <definedName name="solver_rbv" localSheetId="6" hidden="1">1</definedName>
    <definedName name="solver_rel1" localSheetId="6" hidden="1">1</definedName>
    <definedName name="solver_rhs1" localSheetId="6" hidden="1">60000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8" l="1" a="1"/>
  <c r="G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/>
  <c r="G12" i="8" a="1"/>
  <c r="G12" i="8" s="1"/>
  <c r="G13" i="8" a="1"/>
  <c r="G13" i="8"/>
  <c r="G14" i="8" a="1"/>
  <c r="G14" i="8" s="1"/>
  <c r="H7" i="8" a="1"/>
  <c r="H7" i="8" s="1"/>
  <c r="H8" i="8" a="1"/>
  <c r="H8" i="8"/>
  <c r="H9" i="8" a="1"/>
  <c r="H9" i="8" s="1"/>
  <c r="H10" i="8" a="1"/>
  <c r="H10" i="8"/>
  <c r="H11" i="8" a="1"/>
  <c r="H11" i="8" s="1"/>
  <c r="H12" i="8" a="1"/>
  <c r="H12" i="8" s="1"/>
  <c r="H13" i="8" a="1"/>
  <c r="H13" i="8" s="1"/>
  <c r="H14" i="8" a="1"/>
  <c r="H14" i="8" s="1"/>
  <c r="H6" i="8" a="1"/>
  <c r="H6" i="8" s="1"/>
  <c r="H5" i="8" a="1"/>
  <c r="H5" i="8" s="1"/>
  <c r="C4" i="5"/>
  <c r="C5" i="5" s="1"/>
  <c r="D4" i="5"/>
  <c r="D5" i="5" s="1"/>
  <c r="E4" i="5"/>
  <c r="E5" i="5" s="1"/>
  <c r="B4" i="5"/>
  <c r="F13" i="5"/>
  <c r="F8" i="5"/>
  <c r="F9" i="5"/>
  <c r="F10" i="5"/>
  <c r="D9" i="4"/>
  <c r="E9" i="4"/>
  <c r="F9" i="4"/>
  <c r="F10" i="4" s="1"/>
  <c r="G9" i="4"/>
  <c r="H9" i="4"/>
  <c r="H13" i="4"/>
  <c r="H12" i="4"/>
  <c r="H8" i="4"/>
  <c r="H14" i="4" s="1"/>
  <c r="G13" i="4"/>
  <c r="G12" i="4"/>
  <c r="G8" i="4"/>
  <c r="G14" i="4" s="1"/>
  <c r="F13" i="4"/>
  <c r="F12" i="4"/>
  <c r="F8" i="4"/>
  <c r="F14" i="4" s="1"/>
  <c r="E13" i="4"/>
  <c r="E12" i="4"/>
  <c r="E8" i="4"/>
  <c r="D13" i="4"/>
  <c r="D12" i="4"/>
  <c r="D10" i="4"/>
  <c r="D8" i="4"/>
  <c r="D14" i="4" s="1"/>
  <c r="D15" i="4" s="1"/>
  <c r="D14" i="1"/>
  <c r="D17" i="1" s="1"/>
  <c r="D19" i="1" s="1"/>
  <c r="D20" i="1" s="1"/>
  <c r="E14" i="1"/>
  <c r="E17" i="1" s="1"/>
  <c r="E19" i="1" s="1"/>
  <c r="E20" i="1" s="1"/>
  <c r="F14" i="1"/>
  <c r="F17" i="1" s="1"/>
  <c r="F19" i="1" s="1"/>
  <c r="F20" i="1" s="1"/>
  <c r="G14" i="1"/>
  <c r="G17" i="1" s="1"/>
  <c r="G19" i="1" s="1"/>
  <c r="G20" i="1" s="1"/>
  <c r="C14" i="1"/>
  <c r="C17" i="1" s="1"/>
  <c r="C19" i="1" s="1"/>
  <c r="C20" i="1" s="1"/>
  <c r="F4" i="5" l="1"/>
  <c r="C6" i="5"/>
  <c r="C7" i="5" s="1"/>
  <c r="E6" i="5"/>
  <c r="E7" i="5" s="1"/>
  <c r="D6" i="5"/>
  <c r="D7" i="5" s="1"/>
  <c r="C11" i="5"/>
  <c r="C12" i="5" s="1"/>
  <c r="B5" i="5"/>
  <c r="F5" i="5" s="1"/>
  <c r="B6" i="5"/>
  <c r="E11" i="5"/>
  <c r="E12" i="5" s="1"/>
  <c r="D11" i="5"/>
  <c r="D12" i="5" s="1"/>
  <c r="H15" i="4"/>
  <c r="H10" i="4"/>
  <c r="E10" i="4"/>
  <c r="G15" i="4"/>
  <c r="G10" i="4"/>
  <c r="E14" i="4"/>
  <c r="E15" i="4" s="1"/>
  <c r="F15" i="4"/>
  <c r="F17" i="4" s="1"/>
  <c r="D17" i="4"/>
  <c r="E14" i="5" l="1"/>
  <c r="E15" i="5" s="1"/>
  <c r="F6" i="5"/>
  <c r="C14" i="5"/>
  <c r="C15" i="5" s="1"/>
  <c r="B7" i="5"/>
  <c r="B11" i="5"/>
  <c r="D14" i="5"/>
  <c r="H17" i="4"/>
  <c r="G17" i="4"/>
  <c r="E17" i="4"/>
  <c r="B12" i="5" l="1"/>
  <c r="F12" i="5" s="1"/>
  <c r="F11" i="5"/>
  <c r="F7" i="5"/>
  <c r="D15" i="5"/>
  <c r="B14" i="5" l="1"/>
  <c r="B15" i="5" s="1"/>
  <c r="F1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<sst xmlns="http://schemas.openxmlformats.org/spreadsheetml/2006/main" count="258" uniqueCount="134">
  <si>
    <t>Затраты в себестоимости</t>
  </si>
  <si>
    <t>Сырье и материалы</t>
  </si>
  <si>
    <t>Топливо</t>
  </si>
  <si>
    <t>Энергия</t>
  </si>
  <si>
    <t>Расходы на оплату труда</t>
  </si>
  <si>
    <t>Начисления на зарплату</t>
  </si>
  <si>
    <t>Административные расходы</t>
  </si>
  <si>
    <t>Выплаты, включаемые в себестоимость</t>
  </si>
  <si>
    <t>Сбытовые расходы</t>
  </si>
  <si>
    <t>Реклама</t>
  </si>
  <si>
    <t>Операционные затраты</t>
  </si>
  <si>
    <t>Налоги в себестоимости</t>
  </si>
  <si>
    <t>Амортизация оборуд.</t>
  </si>
  <si>
    <t>Себестоимость</t>
  </si>
  <si>
    <t>Процентная прибыль</t>
  </si>
  <si>
    <t>Продажная цена без НДС</t>
  </si>
  <si>
    <t>Продажная цена с учётом НДС</t>
  </si>
  <si>
    <t>Наимнование изделия (пломбы)</t>
  </si>
  <si>
    <t>Фликлок</t>
  </si>
  <si>
    <t>Унисил</t>
  </si>
  <si>
    <t>НП</t>
  </si>
  <si>
    <t>Нейлсил</t>
  </si>
  <si>
    <t>Трос</t>
  </si>
  <si>
    <t>Калькуляция стоимости изделий</t>
  </si>
  <si>
    <t>Фирма-производитель</t>
  </si>
  <si>
    <t>Процессор</t>
  </si>
  <si>
    <t>Раб. частота, GHz</t>
  </si>
  <si>
    <t>RAM, Gb</t>
  </si>
  <si>
    <t>HDD, Gb</t>
  </si>
  <si>
    <t>Video, Gb</t>
  </si>
  <si>
    <t>OS</t>
  </si>
  <si>
    <t>Цена, руб</t>
  </si>
  <si>
    <t>Dell Inspiron</t>
  </si>
  <si>
    <t>AMD</t>
  </si>
  <si>
    <t>W8, 64 bit</t>
  </si>
  <si>
    <t>Lenovo</t>
  </si>
  <si>
    <t>Intel</t>
  </si>
  <si>
    <t>W8, 32 bit</t>
  </si>
  <si>
    <t>Asus</t>
  </si>
  <si>
    <t>Windows-8</t>
  </si>
  <si>
    <t>SMA</t>
  </si>
  <si>
    <t>PB</t>
  </si>
  <si>
    <t>Linux</t>
  </si>
  <si>
    <t>Celeron</t>
  </si>
  <si>
    <t>Free DOS</t>
  </si>
  <si>
    <t>HP</t>
  </si>
  <si>
    <t>Apple</t>
  </si>
  <si>
    <t>256 SSD</t>
  </si>
  <si>
    <t>Mac OS</t>
  </si>
  <si>
    <t>A</t>
  </si>
  <si>
    <t>B</t>
  </si>
  <si>
    <t>Расходы/доходы от выпуска продукции</t>
  </si>
  <si>
    <t>Количество экземпляров</t>
  </si>
  <si>
    <t>Доход</t>
  </si>
  <si>
    <t>Валовая прибыль</t>
  </si>
  <si>
    <t>% накладных расхдов</t>
  </si>
  <si>
    <t>Затраты на зарплату</t>
  </si>
  <si>
    <t>Затраты на рекламу</t>
  </si>
  <si>
    <t>Накладные расходы</t>
  </si>
  <si>
    <t>Валовые издержки</t>
  </si>
  <si>
    <t>Прибыль от продукции</t>
  </si>
  <si>
    <t>Цена продукции</t>
  </si>
  <si>
    <t>Себестоимость продукции</t>
  </si>
  <si>
    <t>B3(цена)</t>
  </si>
  <si>
    <t>B2(себес)</t>
  </si>
  <si>
    <t>B1(колво)</t>
  </si>
  <si>
    <t>B4(накл)</t>
  </si>
  <si>
    <t>Квартал</t>
  </si>
  <si>
    <t>Сезонный фактор</t>
  </si>
  <si>
    <t>Объем сбыта</t>
  </si>
  <si>
    <t>Доход от оборота</t>
  </si>
  <si>
    <t>Себестоимость реализованной продукции</t>
  </si>
  <si>
    <t>Коэффициент прибыльности</t>
  </si>
  <si>
    <t>I</t>
  </si>
  <si>
    <t>II</t>
  </si>
  <si>
    <t>III</t>
  </si>
  <si>
    <t>IV</t>
  </si>
  <si>
    <t>Всего</t>
  </si>
  <si>
    <t>Microsoft Excel 16.0 Отчет о результатах</t>
  </si>
  <si>
    <t>Лист: [Тампио.xlsx]2.5.2</t>
  </si>
  <si>
    <t>Отчет создан: 02.10.2021 16:42:20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</si>
  <si>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</si>
  <si>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</si>
  <si>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нелинейных задач методом ОПГ</t>
  </si>
  <si>
    <t>Время решения: 0,344 секунд.</t>
  </si>
  <si>
    <t>Число итераций: 6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</si>
  <si>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</si>
  <si>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</si>
  <si>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</si>
  <si>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</si>
  <si>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</si>
  <si>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</si>
  <si>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</si>
  <si>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</si>
  <si>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</si>
  <si>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</si>
  <si>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</si>
  <si>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</si>
  <si>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</si>
  <si>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</si>
  <si>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</si>
  <si>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</si>
  <si>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$F$14</t>
  </si>
  <si>
    <t>Прибыль от продукции Всего</t>
  </si>
  <si>
    <t>$B$10</t>
  </si>
  <si>
    <t>Затраты на рекламу I</t>
  </si>
  <si>
    <t>Продолжить</t>
  </si>
  <si>
    <t>$C$10</t>
  </si>
  <si>
    <t>Затраты на рекламу II</t>
  </si>
  <si>
    <t>$D$10</t>
  </si>
  <si>
    <t>Затраты на рекламу III</t>
  </si>
  <si>
    <t>$E$10</t>
  </si>
  <si>
    <t>Затраты на рекламу IV</t>
  </si>
  <si>
    <t>$F$10</t>
  </si>
  <si>
    <t>Затраты на рекламу Всего</t>
  </si>
  <si>
    <t>$F$10&lt;=40000</t>
  </si>
  <si>
    <t>Привязка</t>
  </si>
  <si>
    <t>Отчет создан: 02.10.2021 16:47:12</t>
  </si>
  <si>
    <t>Время решения: 0,313 секунд.</t>
  </si>
  <si>
    <t>Число итераций: 10 Число подзадач: 0</t>
  </si>
  <si>
    <t>НЕТ</t>
  </si>
  <si>
    <t>Структура экспорта товаров из России в страны дальнего зарубежья  (Российский статистический ежегодник, 1995г.) (в млрд. долларов США)</t>
  </si>
  <si>
    <t>Машины, оборудование и транспортные средства</t>
  </si>
  <si>
    <t>Минеральные продукты (в т.ч. нефть и газ)</t>
  </si>
  <si>
    <t>Металлы, драгоценные камни и изделия из них</t>
  </si>
  <si>
    <t>Продукция химической промышленности</t>
  </si>
  <si>
    <t>Древесина и целлюлозно-бумажные изделия</t>
  </si>
  <si>
    <t>Текстиль и текстильные изделия</t>
  </si>
  <si>
    <t>Кожевенное сырье, пушнина и изделия из них</t>
  </si>
  <si>
    <t>Продовольственные товары и сельхоз сырье</t>
  </si>
  <si>
    <t>Прочие</t>
  </si>
  <si>
    <t>ВСЕГО</t>
  </si>
  <si>
    <t>Прогноз (РОСТ)</t>
  </si>
  <si>
    <t>Прогноз (ТЕНДЕНЦИЯ)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</si>
</sst>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0" fontId="0" fillId="0" borderId="3" xfId="0" applyNumberFormat="1" applyBorder="1"/>
    <xf numFmtId="10" fontId="0" fillId="0" borderId="0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0" fontId="0" fillId="0" borderId="1" xfId="0" applyNumberFormat="1" applyBorder="1"/>
    <xf numFmtId="164" fontId="0" fillId="0" borderId="5" xfId="0" applyNumberFormat="1" applyBorder="1"/>
    <xf numFmtId="0" fontId="0" fillId="0" borderId="9" xfId="0" applyBorder="1"/>
    <xf numFmtId="0" fontId="0" fillId="0" borderId="8" xfId="0" applyBorder="1"/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Fill="1" applyBorder="1"/>
    <xf numFmtId="0" fontId="1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" fontId="0" fillId="0" borderId="15" xfId="0" applyNumberFormat="1" applyBorder="1"/>
    <xf numFmtId="9" fontId="0" fillId="0" borderId="15" xfId="0" applyNumberFormat="1" applyBorder="1"/>
    <xf numFmtId="0" fontId="0" fillId="0" borderId="17" xfId="0" applyFill="1" applyBorder="1" applyAlignment="1"/>
    <xf numFmtId="0" fontId="4" fillId="0" borderId="16" xfId="0" applyFont="1" applyFill="1" applyBorder="1" applyAlignment="1">
      <alignment horizontal="center"/>
    </xf>
    <xf numFmtId="0" fontId="0" fillId="0" borderId="18" xfId="0" applyFill="1" applyBorder="1" applyAlignment="1"/>
    <xf numFmtId="1" fontId="0" fillId="0" borderId="17" xfId="0" applyNumberFormat="1" applyFill="1" applyBorder="1" applyAlignment="1"/>
    <xf numFmtId="1" fontId="0" fillId="0" borderId="18" xfId="0" applyNumberFormat="1" applyFill="1" applyBorder="1" applyAlignment="1"/>
    <xf numFmtId="0" fontId="4" fillId="0" borderId="16" xfId="0" applyFont="1" applyFill="1" applyBorder="1" applyAlignment="1">
      <alignment horizontal="centerContinuous"/>
    </xf>
    <xf numFmtId="0" fontId="0" fillId="0" borderId="22" xfId="0" applyBorder="1"/>
    <xf numFmtId="0" fontId="1" fillId="0" borderId="24" xfId="0" applyFont="1" applyBorder="1"/>
    <xf numFmtId="0" fontId="0" fillId="0" borderId="25" xfId="0" applyBorder="1"/>
    <xf numFmtId="0" fontId="0" fillId="0" borderId="6" xfId="0" applyBorder="1"/>
    <xf numFmtId="0" fontId="0" fillId="0" borderId="26" xfId="0" applyBorder="1"/>
    <xf numFmtId="0" fontId="0" fillId="0" borderId="22" xfId="0" applyFill="1" applyBorder="1"/>
    <xf numFmtId="0" fontId="0" fillId="0" borderId="23" xfId="0" applyFill="1" applyBorder="1"/>
    <xf numFmtId="0" fontId="0" fillId="0" borderId="0" xfId="0" applyBorder="1"/>
    <xf numFmtId="0" fontId="0" fillId="0" borderId="0" xfId="0" applyFill="1" applyBorder="1"/>
    <xf numFmtId="0" fontId="1" fillId="0" borderId="19" xfId="0" applyFont="1" applyBorder="1"/>
    <xf numFmtId="0" fontId="1" fillId="0" borderId="0" xfId="0" applyFont="1" applyBorder="1"/>
    <xf numFmtId="0" fontId="1" fillId="0" borderId="21" xfId="0" applyFont="1" applyBorder="1"/>
    <xf numFmtId="0" fontId="0" fillId="0" borderId="23" xfId="0" applyNumberForma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49" fontId="1" fillId="0" borderId="19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49" fontId="1" fillId="0" borderId="21" xfId="0" applyNumberFormat="1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Себестоимость</a:t>
            </a:r>
            <a:r>
              <a:rPr lang="en-US"/>
              <a:t>/</a:t>
            </a:r>
            <a:r>
              <a:rPr lang="ru-RU"/>
              <a:t>Продажная</a:t>
            </a:r>
            <a:r>
              <a:rPr lang="ru-RU" baseline="0"/>
              <a:t> цена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Себестоимость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'2.1'!$C$4:$G$4</c:f>
              <c:strCache>
                <c:ptCount val="5"/>
                <c:pt idx="0">
                  <c:v>Фликлок</c:v>
                </c:pt>
                <c:pt idx="1">
                  <c:v>Унисил</c:v>
                </c:pt>
                <c:pt idx="2">
                  <c:v>НП</c:v>
                </c:pt>
                <c:pt idx="3">
                  <c:v>Нейлсил</c:v>
                </c:pt>
                <c:pt idx="4">
                  <c:v>Трос</c:v>
                </c:pt>
              </c:strCache>
            </c:strRef>
          </c:cat>
          <c:val>
            <c:numRef>
              <c:f>'2.1'!$C$17:$G$17</c:f>
              <c:numCache>
                <c:formatCode>#\ ##0.00\ _₽</c:formatCode>
                <c:ptCount val="5"/>
                <c:pt idx="0">
                  <c:v>5.25</c:v>
                </c:pt>
                <c:pt idx="1">
                  <c:v>3.63</c:v>
                </c:pt>
                <c:pt idx="2">
                  <c:v>3.9999999999999996</c:v>
                </c:pt>
                <c:pt idx="3">
                  <c:v>36.670000000000009</c:v>
                </c:pt>
                <c:pt idx="4">
                  <c:v>50.999999999999993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0-4CCA-B651-EEDA1CCAD916}"/>
            </c:ext>
          </c:extLst>
        </c:ser>
        <c:ser>
          <c:idx val="1"/>
          <c:order val="1"/>
          <c:tx>
            <c:v>Продажная цена с учётом НДС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'2.1'!$C$4:$G$4</c:f>
              <c:strCache>
                <c:ptCount val="5"/>
                <c:pt idx="0">
                  <c:v>Фликлок</c:v>
                </c:pt>
                <c:pt idx="1">
                  <c:v>Унисил</c:v>
                </c:pt>
                <c:pt idx="2">
                  <c:v>НП</c:v>
                </c:pt>
                <c:pt idx="3">
                  <c:v>Нейлсил</c:v>
                </c:pt>
                <c:pt idx="4">
                  <c:v>Трос</c:v>
                </c:pt>
              </c:strCache>
            </c:strRef>
          </c:cat>
          <c:val>
            <c:numRef>
              <c:f>'2.1'!$C$20:$G$20</c:f>
              <c:numCache>
                <c:formatCode>#\ ##0.00\ _₽</c:formatCode>
                <c:ptCount val="5"/>
                <c:pt idx="0">
                  <c:v>6.5047499999999996</c:v>
                </c:pt>
                <c:pt idx="1">
                  <c:v>4.4975699999999996</c:v>
                </c:pt>
                <c:pt idx="2">
                  <c:v>5.0031999999999988</c:v>
                </c:pt>
                <c:pt idx="3">
                  <c:v>45.001424000000007</c:v>
                </c:pt>
                <c:pt idx="4">
                  <c:v>65.596199999999996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0-4CCA-B651-EEDA1CCAD9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0287296"/>
        <c:axId val="2100283552"/>
      </c:barChart>
      <c:catAx>
        <c:axId val="210028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Тип пломбы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283552"/>
        <c:crosses val="autoZero"/>
        <c:auto val="1"/>
        <c:lblAlgn val="ctr"/>
        <c:lblOffset val="100"/>
        <c:noMultiLvlLbl val="0"/>
      </c:catAx>
      <c:valAx>
        <c:axId val="21002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Стоимость,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0\ _₽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28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Себестоимость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8E0-4727-B1E5-7A346B0283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8E0-4727-B1E5-7A346B0283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8E0-4727-B1E5-7A346B0283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8E0-4727-B1E5-7A346B0283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8E0-4727-B1E5-7A346B0283B6}"/>
              </c:ext>
            </c:extLst>
          </c:dPt>
          <c:dLbls>
            <c:dLbl>
              <c:idx val="0"/>
              <c:layout>
                <c:manualLayout>
                  <c:x val="-2.7777777777777776E-2"/>
                  <c:y val="-3.703703703703705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E0-4727-B1E5-7A346B0283B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8E0-4727-B1E5-7A346B0283B6}"/>
                </c:ext>
              </c:extLst>
            </c:dLbl>
            <c:dLbl>
              <c:idx val="2"/>
              <c:layout>
                <c:manualLayout>
                  <c:x val="6.9444444444444448E-2"/>
                  <c:y val="4.62962962962962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8E0-4727-B1E5-7A346B0283B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8E0-4727-B1E5-7A346B0283B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F8E0-4727-B1E5-7A346B0283B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'2.1'!$C$4:$G$4</c:f>
              <c:strCache>
                <c:ptCount val="5"/>
                <c:pt idx="0">
                  <c:v>Фликлок</c:v>
                </c:pt>
                <c:pt idx="1">
                  <c:v>Унисил</c:v>
                </c:pt>
                <c:pt idx="2">
                  <c:v>НП</c:v>
                </c:pt>
                <c:pt idx="3">
                  <c:v>Нейлсил</c:v>
                </c:pt>
                <c:pt idx="4">
                  <c:v>Трос</c:v>
                </c:pt>
              </c:strCache>
            </c:strRef>
          </c:cat>
          <c:val>
            <c:numRef>
              <c:f>'2.1'!$C$17:$G$17</c:f>
              <c:numCache>
                <c:formatCode>#\ ##0.00\ _₽</c:formatCode>
                <c:ptCount val="5"/>
                <c:pt idx="0">
                  <c:v>5.25</c:v>
                </c:pt>
                <c:pt idx="1">
                  <c:v>3.63</c:v>
                </c:pt>
                <c:pt idx="2">
                  <c:v>3.9999999999999996</c:v>
                </c:pt>
                <c:pt idx="3">
                  <c:v>36.670000000000009</c:v>
                </c:pt>
                <c:pt idx="4">
                  <c:v>50.999999999999993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0-4727-B1E5-7A346B0283B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Тенденция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'2.6'!$B$5:$G$5</c:f>
              <c:numCache>
                <c:formatCode>General</c:formatCode>
                <c:ptCount val="6"/>
                <c:pt idx="0">
                  <c:v>12.5</c:v>
                </c:pt>
                <c:pt idx="1">
                  <c:v>5.2</c:v>
                </c:pt>
                <c:pt idx="2">
                  <c:v>3.8</c:v>
                </c:pt>
                <c:pt idx="3">
                  <c:v>2.9</c:v>
                </c:pt>
                <c:pt idx="4">
                  <c:v>2.5</c:v>
                </c:pt>
                <c:pt idx="5">
                  <c:v>-1.3100000000004002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73-4580-8BEF-1F50A6E8E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2671"/>
        <c:axId val="164282255"/>
      </c:scatterChart>
      <c:valAx>
        <c:axId val="16428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282255"/>
        <c:crosses val="autoZero"/>
        <c:crossBetween val="midCat"/>
      </c:valAx>
      <c:valAx>
        <c:axId val="16428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28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Рост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('2.6'!$B$5:$F$5,'2.6'!$H$5)</c:f>
              <c:numCache>
                <c:formatCode>General</c:formatCode>
                <c:ptCount val="6"/>
                <c:pt idx="0">
                  <c:v>12.5</c:v>
                </c:pt>
                <c:pt idx="1">
                  <c:v>5.2</c:v>
                </c:pt>
                <c:pt idx="2">
                  <c:v>3.8</c:v>
                </c:pt>
                <c:pt idx="3">
                  <c:v>2.9</c:v>
                </c:pt>
                <c:pt idx="4">
                  <c:v>2.5</c:v>
                </c:pt>
                <c:pt idx="5">
                  <c:v>4.4814693025273575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CD-42E5-BEA6-DEEE9DF28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15519"/>
        <c:axId val="164730911"/>
      </c:scatterChart>
      <c:valAx>
        <c:axId val="16471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30911"/>
        <c:crosses val="autoZero"/>
        <c:crossBetween val="midCat"/>
      </c:valAx>
      <c:valAx>
        <c:axId val="1647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1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138112</xdr:rowOff>
    </xdr:from>
    <xdr:to>
      <xdr:col>6</xdr:col>
      <xdr:colOff>152400</xdr:colOff>
      <xdr:row>36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4E2BA3-E2DF-43E7-822D-29CF2E77C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21</xdr:row>
      <xdr:rowOff>4762</xdr:rowOff>
    </xdr:from>
    <xdr:to>
      <xdr:col>13</xdr:col>
      <xdr:colOff>561975</xdr:colOff>
      <xdr:row>35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6535DA0-EEE9-4469-AB33-C10800735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207065</xdr:colOff>
      <xdr:row>14</xdr:row>
      <xdr:rowOff>15736</xdr:rowOff>
    </xdr:from>
    <xdr:to>
      <xdr:col>11</xdr:col>
      <xdr:colOff>99392</xdr:colOff>
      <xdr:row>28</xdr:row>
      <xdr:rowOff>91936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FFDF288-A1FC-48AB-B70E-569A90FDC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306457</xdr:colOff>
      <xdr:row>14</xdr:row>
      <xdr:rowOff>15736</xdr:rowOff>
    </xdr:from>
    <xdr:to>
      <xdr:col>5</xdr:col>
      <xdr:colOff>190500</xdr:colOff>
      <xdr:row>28</xdr:row>
      <xdr:rowOff>91936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8862F1-706C-4FA7-A7A1-E8087DCA7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AB4F-4EAC-4589-A986-6BFB17DD7D40}">
  <dimension ref="A1:G20"/>
  <sheetViews>
    <sheetView topLeftCell="B16" zoomScaleNormal="100" workbookViewId="0">
      <selection activeCell="H37" sqref="H37"/>
    </sheetView>
  </sheetViews>
  <sheetFormatPr defaultRowHeight="15" x14ac:dyDescent="0.25"/>
  <cols>
    <col min="1" max="1" width="3" bestFit="1" customWidth="1"/>
    <col min="2" max="2" width="38.42578125" bestFit="1" customWidth="1"/>
    <col min="3" max="3" width="9.140625" bestFit="1" customWidth="1"/>
    <col min="4" max="4" width="7.5703125" bestFit="1" customWidth="1"/>
    <col min="5" max="5" width="6.140625" bestFit="1" customWidth="1"/>
    <col min="6" max="6" width="8.85546875" bestFit="1" customWidth="1"/>
    <col min="7" max="7" width="7.140625" bestFit="1" customWidth="1"/>
  </cols>
  <sheetData>
    <row r="1" spans="1:7" x14ac:dyDescent="0.25">
      <c r="B1" s="1" t="s">
        <v>23</v>
      </c>
    </row>
    <row r="3" spans="1:7" x14ac:dyDescent="0.25">
      <c r="A3" s="17"/>
      <c r="B3" s="18"/>
      <c r="C3" s="53" t="s">
        <v>17</v>
      </c>
      <c r="D3" s="54"/>
      <c r="E3" s="54"/>
      <c r="F3" s="54"/>
      <c r="G3" s="55"/>
    </row>
    <row r="4" spans="1:7" x14ac:dyDescent="0.25">
      <c r="A4" s="6"/>
      <c r="B4" s="7" t="s">
        <v>0</v>
      </c>
      <c r="C4" s="4" t="s">
        <v>18</v>
      </c>
      <c r="D4" s="5" t="s">
        <v>19</v>
      </c>
      <c r="E4" s="5" t="s">
        <v>20</v>
      </c>
      <c r="F4" s="5" t="s">
        <v>21</v>
      </c>
      <c r="G4" s="7" t="s">
        <v>22</v>
      </c>
    </row>
    <row r="5" spans="1:7" x14ac:dyDescent="0.25">
      <c r="A5">
        <v>1</v>
      </c>
      <c r="B5" s="2" t="s">
        <v>1</v>
      </c>
      <c r="C5" s="9">
        <v>1.55</v>
      </c>
      <c r="D5" s="10">
        <v>1.07</v>
      </c>
      <c r="E5" s="10">
        <v>1.1399999999999999</v>
      </c>
      <c r="F5" s="10">
        <v>21.27</v>
      </c>
      <c r="G5" s="14">
        <v>28.75</v>
      </c>
    </row>
    <row r="6" spans="1:7" x14ac:dyDescent="0.25">
      <c r="A6">
        <v>2</v>
      </c>
      <c r="B6" s="2" t="s">
        <v>2</v>
      </c>
      <c r="C6" s="9">
        <v>0.34</v>
      </c>
      <c r="D6" s="10">
        <v>0.24</v>
      </c>
      <c r="E6" s="10">
        <v>0.26</v>
      </c>
      <c r="F6" s="10">
        <v>2.35</v>
      </c>
      <c r="G6" s="14">
        <v>3.39</v>
      </c>
    </row>
    <row r="7" spans="1:7" x14ac:dyDescent="0.25">
      <c r="A7">
        <v>3</v>
      </c>
      <c r="B7" s="2" t="s">
        <v>3</v>
      </c>
      <c r="C7" s="9">
        <v>0.89</v>
      </c>
      <c r="D7" s="10">
        <v>0.62</v>
      </c>
      <c r="E7" s="10">
        <v>0.69</v>
      </c>
      <c r="F7" s="10">
        <v>0.16</v>
      </c>
      <c r="G7" s="14">
        <v>0.23</v>
      </c>
    </row>
    <row r="8" spans="1:7" x14ac:dyDescent="0.25">
      <c r="A8">
        <v>4</v>
      </c>
      <c r="B8" s="2" t="s">
        <v>4</v>
      </c>
      <c r="C8" s="9">
        <v>0.05</v>
      </c>
      <c r="D8" s="10">
        <v>0.03</v>
      </c>
      <c r="E8" s="10">
        <v>0.04</v>
      </c>
      <c r="F8" s="10">
        <v>0.35</v>
      </c>
      <c r="G8" s="14">
        <v>0.51</v>
      </c>
    </row>
    <row r="9" spans="1:7" x14ac:dyDescent="0.25">
      <c r="A9">
        <v>5</v>
      </c>
      <c r="B9" s="2" t="s">
        <v>5</v>
      </c>
      <c r="C9" s="9">
        <v>0.01</v>
      </c>
      <c r="D9" s="10">
        <v>0.01</v>
      </c>
      <c r="E9" s="10">
        <v>0.01</v>
      </c>
      <c r="F9" s="10">
        <v>7.0000000000000007E-2</v>
      </c>
      <c r="G9" s="14">
        <v>0.1</v>
      </c>
    </row>
    <row r="10" spans="1:7" x14ac:dyDescent="0.25">
      <c r="A10">
        <v>6</v>
      </c>
      <c r="B10" s="2" t="s">
        <v>6</v>
      </c>
      <c r="C10" s="9">
        <v>0.35</v>
      </c>
      <c r="D10" s="10">
        <v>0.24</v>
      </c>
      <c r="E10" s="10">
        <v>0.27</v>
      </c>
      <c r="F10" s="10">
        <v>0.42</v>
      </c>
      <c r="G10" s="14">
        <v>0.61</v>
      </c>
    </row>
    <row r="11" spans="1:7" x14ac:dyDescent="0.25">
      <c r="A11">
        <v>7</v>
      </c>
      <c r="B11" s="2" t="s">
        <v>7</v>
      </c>
      <c r="C11" s="9">
        <v>0.18</v>
      </c>
      <c r="D11" s="10">
        <v>0.12</v>
      </c>
      <c r="E11" s="10">
        <v>0.14000000000000001</v>
      </c>
      <c r="F11" s="10">
        <v>1.25</v>
      </c>
      <c r="G11" s="14">
        <v>1.8</v>
      </c>
    </row>
    <row r="12" spans="1:7" x14ac:dyDescent="0.25">
      <c r="A12">
        <v>8</v>
      </c>
      <c r="B12" s="2" t="s">
        <v>8</v>
      </c>
      <c r="C12" s="9">
        <v>0.54</v>
      </c>
      <c r="D12" s="10">
        <v>0.37</v>
      </c>
      <c r="E12" s="10">
        <v>0.42</v>
      </c>
      <c r="F12" s="10">
        <v>3.74</v>
      </c>
      <c r="G12" s="14">
        <v>5.4</v>
      </c>
    </row>
    <row r="13" spans="1:7" x14ac:dyDescent="0.25">
      <c r="A13">
        <v>9</v>
      </c>
      <c r="B13" s="2" t="s">
        <v>9</v>
      </c>
      <c r="C13" s="9">
        <v>0.04</v>
      </c>
      <c r="D13" s="10">
        <v>0.03</v>
      </c>
      <c r="E13" s="10">
        <v>0.03</v>
      </c>
      <c r="F13" s="10">
        <v>0.28000000000000003</v>
      </c>
      <c r="G13" s="14">
        <v>0.41</v>
      </c>
    </row>
    <row r="14" spans="1:7" x14ac:dyDescent="0.25">
      <c r="A14">
        <v>10</v>
      </c>
      <c r="B14" s="2" t="s">
        <v>10</v>
      </c>
      <c r="C14" s="9">
        <f>SUM(C5:C13)</f>
        <v>3.95</v>
      </c>
      <c r="D14" s="10">
        <f t="shared" ref="D14:G14" si="0">SUM(D5:D13)</f>
        <v>2.73</v>
      </c>
      <c r="E14" s="10">
        <f t="shared" si="0"/>
        <v>2.9999999999999996</v>
      </c>
      <c r="F14" s="10">
        <f t="shared" si="0"/>
        <v>29.890000000000008</v>
      </c>
      <c r="G14" s="14">
        <f t="shared" si="0"/>
        <v>41.199999999999989</v>
      </c>
    </row>
    <row r="15" spans="1:7" x14ac:dyDescent="0.25">
      <c r="A15">
        <v>11</v>
      </c>
      <c r="B15" s="2" t="s">
        <v>11</v>
      </c>
      <c r="C15" s="9">
        <v>1.26</v>
      </c>
      <c r="D15" s="10">
        <v>0.87</v>
      </c>
      <c r="E15" s="10">
        <v>0.97</v>
      </c>
      <c r="F15" s="10">
        <v>6.72</v>
      </c>
      <c r="G15" s="14">
        <v>9.7100000000000009</v>
      </c>
    </row>
    <row r="16" spans="1:7" x14ac:dyDescent="0.25">
      <c r="A16">
        <v>12</v>
      </c>
      <c r="B16" s="2" t="s">
        <v>12</v>
      </c>
      <c r="C16" s="9">
        <v>0.04</v>
      </c>
      <c r="D16" s="10">
        <v>0.03</v>
      </c>
      <c r="E16" s="10">
        <v>0.03</v>
      </c>
      <c r="F16" s="10">
        <v>0.06</v>
      </c>
      <c r="G16" s="14">
        <v>0.09</v>
      </c>
    </row>
    <row r="17" spans="1:7" x14ac:dyDescent="0.25">
      <c r="A17">
        <v>13</v>
      </c>
      <c r="B17" s="3" t="s">
        <v>13</v>
      </c>
      <c r="C17" s="9">
        <f>SUM(C14:C16)</f>
        <v>5.25</v>
      </c>
      <c r="D17" s="10">
        <f t="shared" ref="D17:G17" si="1">SUM(D14:D16)</f>
        <v>3.63</v>
      </c>
      <c r="E17" s="10">
        <f t="shared" si="1"/>
        <v>3.9999999999999996</v>
      </c>
      <c r="F17" s="10">
        <f t="shared" si="1"/>
        <v>36.670000000000009</v>
      </c>
      <c r="G17" s="14">
        <f t="shared" si="1"/>
        <v>50.999999999999993</v>
      </c>
    </row>
    <row r="18" spans="1:7" x14ac:dyDescent="0.25">
      <c r="A18">
        <v>14</v>
      </c>
      <c r="B18" s="2" t="s">
        <v>14</v>
      </c>
      <c r="C18" s="11">
        <v>0.05</v>
      </c>
      <c r="D18" s="12">
        <v>0.05</v>
      </c>
      <c r="E18" s="12">
        <v>0.06</v>
      </c>
      <c r="F18" s="12">
        <v>0.04</v>
      </c>
      <c r="G18" s="15">
        <v>0.09</v>
      </c>
    </row>
    <row r="19" spans="1:7" x14ac:dyDescent="0.25">
      <c r="A19">
        <v>15</v>
      </c>
      <c r="B19" s="2" t="s">
        <v>15</v>
      </c>
      <c r="C19" s="9">
        <f>C17*(C18+1)</f>
        <v>5.5125000000000002</v>
      </c>
      <c r="D19" s="10">
        <f t="shared" ref="D19:G19" si="2">D17*(D18+1)</f>
        <v>3.8115000000000001</v>
      </c>
      <c r="E19" s="10">
        <f t="shared" si="2"/>
        <v>4.2399999999999993</v>
      </c>
      <c r="F19" s="10">
        <f t="shared" si="2"/>
        <v>38.136800000000008</v>
      </c>
      <c r="G19" s="14">
        <f t="shared" si="2"/>
        <v>55.589999999999996</v>
      </c>
    </row>
    <row r="20" spans="1:7" x14ac:dyDescent="0.25">
      <c r="A20" s="6">
        <v>16</v>
      </c>
      <c r="B20" s="7" t="s">
        <v>16</v>
      </c>
      <c r="C20" s="13">
        <f>C19*(1+0.18)</f>
        <v>6.5047499999999996</v>
      </c>
      <c r="D20" s="8">
        <f t="shared" ref="D20:F20" si="3">D19*(1+0.18)</f>
        <v>4.4975699999999996</v>
      </c>
      <c r="E20" s="8">
        <f t="shared" si="3"/>
        <v>5.0031999999999988</v>
      </c>
      <c r="F20" s="8">
        <f t="shared" si="3"/>
        <v>45.001424000000007</v>
      </c>
      <c r="G20" s="16">
        <f>G19*(1+0.18)</f>
        <v>65.596199999999996</v>
      </c>
    </row>
  </sheetData>
  <mergeCells count="1">
    <mergeCell ref="C3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FA3-7925-4893-8CFC-4B54822E88E2}">
  <dimension ref="A1:H32"/>
  <sheetViews>
    <sheetView workbookViewId="0">
      <selection activeCell="I5" sqref="I5"/>
    </sheetView>
  </sheetViews>
  <sheetFormatPr defaultRowHeight="15" x14ac:dyDescent="0.25"/>
  <sheetData>
    <row r="1" spans="1:8" ht="36.75" thickBot="1" x14ac:dyDescent="0.3">
      <c r="A1" s="19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</row>
    <row r="2" spans="1:8" ht="15.75" thickBot="1" x14ac:dyDescent="0.3">
      <c r="A2" s="19" t="s">
        <v>35</v>
      </c>
      <c r="B2" s="22" t="s">
        <v>43</v>
      </c>
      <c r="C2" s="23">
        <v>1.7</v>
      </c>
      <c r="D2" s="23">
        <v>2</v>
      </c>
      <c r="E2" s="23">
        <v>320</v>
      </c>
      <c r="F2" s="23" t="s">
        <v>40</v>
      </c>
      <c r="G2" s="23" t="s">
        <v>44</v>
      </c>
      <c r="H2" s="23">
        <v>10290</v>
      </c>
    </row>
    <row r="3" spans="1:8" ht="15.75" thickBot="1" x14ac:dyDescent="0.3">
      <c r="A3" s="19" t="s">
        <v>35</v>
      </c>
      <c r="B3" s="22" t="s">
        <v>36</v>
      </c>
      <c r="C3" s="23">
        <v>1.7</v>
      </c>
      <c r="D3" s="23">
        <v>4</v>
      </c>
      <c r="E3" s="23">
        <v>500</v>
      </c>
      <c r="F3" s="23">
        <v>1</v>
      </c>
      <c r="G3" s="23" t="s">
        <v>37</v>
      </c>
      <c r="H3" s="23">
        <v>16990</v>
      </c>
    </row>
    <row r="4" spans="1:8" ht="15.75" thickBot="1" x14ac:dyDescent="0.3">
      <c r="A4" s="19" t="s">
        <v>38</v>
      </c>
      <c r="B4" s="22" t="s">
        <v>36</v>
      </c>
      <c r="C4" s="23">
        <v>1.7</v>
      </c>
      <c r="D4" s="23">
        <v>6</v>
      </c>
      <c r="E4" s="23">
        <v>500</v>
      </c>
      <c r="F4" s="23">
        <v>2</v>
      </c>
      <c r="G4" s="23" t="s">
        <v>39</v>
      </c>
      <c r="H4" s="23">
        <v>23650</v>
      </c>
    </row>
    <row r="5" spans="1:8" ht="15.75" thickBot="1" x14ac:dyDescent="0.3">
      <c r="A5" s="19" t="s">
        <v>41</v>
      </c>
      <c r="B5" s="22" t="s">
        <v>36</v>
      </c>
      <c r="C5" s="23">
        <v>1.8</v>
      </c>
      <c r="D5" s="23">
        <v>4</v>
      </c>
      <c r="E5" s="23">
        <v>320</v>
      </c>
      <c r="F5" s="23">
        <v>1</v>
      </c>
      <c r="G5" s="23" t="s">
        <v>42</v>
      </c>
      <c r="H5" s="23">
        <v>12750</v>
      </c>
    </row>
    <row r="6" spans="1:8" ht="15.75" thickBot="1" x14ac:dyDescent="0.3">
      <c r="A6" s="19" t="s">
        <v>35</v>
      </c>
      <c r="B6" s="22" t="s">
        <v>33</v>
      </c>
      <c r="C6" s="23">
        <v>1.8</v>
      </c>
      <c r="D6" s="23">
        <v>4</v>
      </c>
      <c r="E6" s="23">
        <v>500</v>
      </c>
      <c r="F6" s="23" t="s">
        <v>40</v>
      </c>
      <c r="G6" s="23" t="s">
        <v>37</v>
      </c>
      <c r="H6" s="23">
        <v>14390</v>
      </c>
    </row>
    <row r="7" spans="1:8" ht="24.75" thickBot="1" x14ac:dyDescent="0.3">
      <c r="A7" s="19" t="s">
        <v>32</v>
      </c>
      <c r="B7" s="22" t="s">
        <v>33</v>
      </c>
      <c r="C7" s="23">
        <v>1.8</v>
      </c>
      <c r="D7" s="23">
        <v>4</v>
      </c>
      <c r="E7" s="23">
        <v>500</v>
      </c>
      <c r="F7" s="23">
        <v>2</v>
      </c>
      <c r="G7" s="23" t="s">
        <v>34</v>
      </c>
      <c r="H7" s="23">
        <v>16290</v>
      </c>
    </row>
    <row r="8" spans="1:8" ht="15.75" thickBot="1" x14ac:dyDescent="0.3">
      <c r="A8" s="19" t="s">
        <v>45</v>
      </c>
      <c r="B8" s="22" t="s">
        <v>33</v>
      </c>
      <c r="C8" s="23">
        <v>1.8</v>
      </c>
      <c r="D8" s="23">
        <v>4</v>
      </c>
      <c r="E8" s="23">
        <v>500</v>
      </c>
      <c r="F8" s="23">
        <v>1</v>
      </c>
      <c r="G8" s="23" t="s">
        <v>34</v>
      </c>
      <c r="H8" s="23">
        <v>17990</v>
      </c>
    </row>
    <row r="9" spans="1:8" ht="15.75" thickBot="1" x14ac:dyDescent="0.3">
      <c r="A9" s="19" t="s">
        <v>35</v>
      </c>
      <c r="B9" s="22" t="s">
        <v>33</v>
      </c>
      <c r="C9" s="23">
        <v>2</v>
      </c>
      <c r="D9" s="23">
        <v>6</v>
      </c>
      <c r="E9" s="23">
        <v>1000</v>
      </c>
      <c r="F9" s="23">
        <v>2</v>
      </c>
      <c r="G9" s="23" t="s">
        <v>34</v>
      </c>
      <c r="H9" s="23">
        <v>18690</v>
      </c>
    </row>
    <row r="10" spans="1:8" ht="15.75" thickBot="1" x14ac:dyDescent="0.3">
      <c r="A10" s="19" t="s">
        <v>46</v>
      </c>
      <c r="B10" s="22" t="s">
        <v>33</v>
      </c>
      <c r="C10" s="23">
        <v>2.2000000000000002</v>
      </c>
      <c r="D10" s="23">
        <v>16</v>
      </c>
      <c r="E10" s="23" t="s">
        <v>47</v>
      </c>
      <c r="F10" s="23" t="s">
        <v>40</v>
      </c>
      <c r="G10" s="23" t="s">
        <v>48</v>
      </c>
      <c r="H10" s="23">
        <v>87990</v>
      </c>
    </row>
    <row r="11" spans="1:8" ht="15.75" thickBot="1" x14ac:dyDescent="0.3">
      <c r="A11" s="19" t="s">
        <v>38</v>
      </c>
      <c r="B11" s="22" t="s">
        <v>36</v>
      </c>
      <c r="C11" s="23">
        <v>2.4</v>
      </c>
      <c r="D11" s="23">
        <v>8</v>
      </c>
      <c r="E11" s="23">
        <v>1000</v>
      </c>
      <c r="F11" s="23">
        <v>4</v>
      </c>
      <c r="G11" s="23" t="s">
        <v>34</v>
      </c>
      <c r="H11" s="23">
        <v>42990</v>
      </c>
    </row>
    <row r="12" spans="1:8" ht="15.75" thickBot="1" x14ac:dyDescent="0.3">
      <c r="A12" s="19" t="s">
        <v>38</v>
      </c>
      <c r="B12" s="22" t="s">
        <v>36</v>
      </c>
      <c r="C12" s="23">
        <v>2.4</v>
      </c>
      <c r="D12" s="23">
        <v>6</v>
      </c>
      <c r="E12" s="23">
        <v>1000</v>
      </c>
      <c r="F12" s="23">
        <v>2</v>
      </c>
      <c r="G12" s="23" t="s">
        <v>34</v>
      </c>
      <c r="H12" s="23">
        <v>43990</v>
      </c>
    </row>
    <row r="13" spans="1:8" ht="15.75" thickBot="1" x14ac:dyDescent="0.3">
      <c r="A13" s="19" t="s">
        <v>45</v>
      </c>
      <c r="B13" s="22" t="s">
        <v>36</v>
      </c>
      <c r="C13" s="23">
        <v>2.5</v>
      </c>
      <c r="D13" s="23">
        <v>8</v>
      </c>
      <c r="E13" s="23">
        <v>1000</v>
      </c>
      <c r="F13" s="23">
        <v>2</v>
      </c>
      <c r="G13" s="23" t="s">
        <v>34</v>
      </c>
      <c r="H13" s="23">
        <v>39990</v>
      </c>
    </row>
    <row r="20" spans="1:8" x14ac:dyDescent="0.25">
      <c r="A20" s="24"/>
      <c r="B20" s="24"/>
      <c r="C20" s="25"/>
      <c r="D20" s="24"/>
      <c r="E20" s="24"/>
      <c r="F20" s="24"/>
      <c r="G20" s="24"/>
      <c r="H20" s="24"/>
    </row>
    <row r="21" spans="1:8" x14ac:dyDescent="0.25">
      <c r="A21" s="24"/>
      <c r="B21" s="26"/>
      <c r="C21" s="26"/>
      <c r="D21" s="26"/>
      <c r="E21" s="26"/>
      <c r="F21" s="26"/>
      <c r="G21" s="26"/>
      <c r="H21" s="26"/>
    </row>
    <row r="22" spans="1:8" x14ac:dyDescent="0.25">
      <c r="A22" s="24"/>
      <c r="B22" s="26"/>
      <c r="C22" s="26"/>
      <c r="D22" s="26"/>
      <c r="E22" s="26"/>
      <c r="F22" s="26"/>
      <c r="G22" s="26"/>
      <c r="H22" s="26"/>
    </row>
    <row r="23" spans="1:8" x14ac:dyDescent="0.25">
      <c r="A23" s="24"/>
      <c r="B23" s="26"/>
      <c r="C23" s="26"/>
      <c r="D23" s="26"/>
      <c r="E23" s="26"/>
      <c r="F23" s="26"/>
      <c r="G23" s="26"/>
      <c r="H23" s="26"/>
    </row>
    <row r="24" spans="1:8" x14ac:dyDescent="0.25">
      <c r="A24" s="24"/>
      <c r="B24" s="26"/>
      <c r="C24" s="26"/>
      <c r="D24" s="26"/>
      <c r="E24" s="26"/>
      <c r="F24" s="26"/>
      <c r="G24" s="26"/>
      <c r="H24" s="26"/>
    </row>
    <row r="25" spans="1:8" x14ac:dyDescent="0.25">
      <c r="A25" s="24"/>
      <c r="B25" s="26"/>
      <c r="C25" s="26"/>
      <c r="D25" s="26"/>
      <c r="E25" s="26"/>
      <c r="F25" s="26"/>
      <c r="G25" s="26"/>
      <c r="H25" s="26"/>
    </row>
    <row r="26" spans="1:8" x14ac:dyDescent="0.25">
      <c r="A26" s="24"/>
      <c r="B26" s="26"/>
      <c r="C26" s="26"/>
      <c r="D26" s="26"/>
      <c r="E26" s="26"/>
      <c r="F26" s="26"/>
      <c r="G26" s="26"/>
      <c r="H26" s="26"/>
    </row>
    <row r="27" spans="1:8" x14ac:dyDescent="0.25">
      <c r="A27" s="24"/>
      <c r="B27" s="26"/>
      <c r="C27" s="26"/>
      <c r="D27" s="26"/>
      <c r="E27" s="26"/>
      <c r="F27" s="26"/>
      <c r="G27" s="26"/>
      <c r="H27" s="26"/>
    </row>
    <row r="28" spans="1:8" x14ac:dyDescent="0.25">
      <c r="A28" s="24"/>
      <c r="B28" s="26"/>
      <c r="C28" s="26"/>
      <c r="D28" s="26"/>
      <c r="E28" s="26"/>
      <c r="F28" s="26"/>
      <c r="G28" s="26"/>
      <c r="H28" s="26"/>
    </row>
    <row r="29" spans="1:8" x14ac:dyDescent="0.25">
      <c r="A29" s="24"/>
      <c r="B29" s="26"/>
      <c r="C29" s="26"/>
      <c r="D29" s="26"/>
      <c r="E29" s="26"/>
      <c r="F29" s="26"/>
      <c r="G29" s="26"/>
      <c r="H29" s="26"/>
    </row>
    <row r="30" spans="1:8" x14ac:dyDescent="0.25">
      <c r="A30" s="24"/>
      <c r="B30" s="26"/>
      <c r="C30" s="26"/>
      <c r="D30" s="26"/>
      <c r="E30" s="26"/>
      <c r="F30" s="26"/>
      <c r="G30" s="26"/>
      <c r="H30" s="26"/>
    </row>
    <row r="31" spans="1:8" x14ac:dyDescent="0.25">
      <c r="A31" s="24"/>
      <c r="B31" s="26"/>
      <c r="C31" s="26"/>
      <c r="D31" s="26"/>
      <c r="E31" s="26"/>
      <c r="F31" s="26"/>
      <c r="G31" s="26"/>
      <c r="H31" s="26"/>
    </row>
    <row r="32" spans="1:8" x14ac:dyDescent="0.25">
      <c r="A32" s="24"/>
      <c r="B32" s="26"/>
      <c r="C32" s="26"/>
      <c r="D32" s="26"/>
      <c r="E32" s="26"/>
      <c r="F32" s="26"/>
      <c r="G32" s="26"/>
      <c r="H32" s="26"/>
    </row>
  </sheetData>
  <sortState xmlns:xlrd2="http://schemas.microsoft.com/office/spreadsheetml/2017/richdata2" ref="A2:H13">
    <sortCondition ref="C2:C13"/>
    <sortCondition ref="H2:H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0D4E-FC20-4B48-9D55-E5924B588DD0}">
  <sheetPr filterMode="1"/>
  <dimension ref="A1:H13"/>
  <sheetViews>
    <sheetView workbookViewId="0">
      <selection activeCell="B17" sqref="B17"/>
    </sheetView>
  </sheetViews>
  <sheetFormatPr defaultRowHeight="15" x14ac:dyDescent="0.25"/>
  <sheetData>
    <row r="1" spans="1:8" ht="36.75" thickBot="1" x14ac:dyDescent="0.3">
      <c r="A1" s="19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</row>
    <row r="2" spans="1:8" ht="24.75" thickBot="1" x14ac:dyDescent="0.3">
      <c r="A2" s="19" t="s">
        <v>32</v>
      </c>
      <c r="B2" s="22" t="s">
        <v>33</v>
      </c>
      <c r="C2" s="23">
        <v>1.8</v>
      </c>
      <c r="D2" s="23">
        <v>4</v>
      </c>
      <c r="E2" s="23">
        <v>500</v>
      </c>
      <c r="F2" s="23">
        <v>2</v>
      </c>
      <c r="G2" s="23" t="s">
        <v>34</v>
      </c>
      <c r="H2" s="23">
        <v>16290</v>
      </c>
    </row>
    <row r="3" spans="1:8" ht="15.75" thickBot="1" x14ac:dyDescent="0.3">
      <c r="A3" s="19" t="s">
        <v>35</v>
      </c>
      <c r="B3" s="22" t="s">
        <v>33</v>
      </c>
      <c r="C3" s="23">
        <v>2</v>
      </c>
      <c r="D3" s="23">
        <v>6</v>
      </c>
      <c r="E3" s="23">
        <v>1000</v>
      </c>
      <c r="F3" s="23">
        <v>2</v>
      </c>
      <c r="G3" s="23" t="s">
        <v>34</v>
      </c>
      <c r="H3" s="23">
        <v>18690</v>
      </c>
    </row>
    <row r="4" spans="1:8" ht="15.75" hidden="1" thickBot="1" x14ac:dyDescent="0.3">
      <c r="A4" s="19" t="s">
        <v>35</v>
      </c>
      <c r="B4" s="22" t="s">
        <v>36</v>
      </c>
      <c r="C4" s="23">
        <v>1.7</v>
      </c>
      <c r="D4" s="23">
        <v>4</v>
      </c>
      <c r="E4" s="23">
        <v>500</v>
      </c>
      <c r="F4" s="23">
        <v>1</v>
      </c>
      <c r="G4" s="23" t="s">
        <v>37</v>
      </c>
      <c r="H4" s="23">
        <v>16990</v>
      </c>
    </row>
    <row r="5" spans="1:8" ht="15.75" hidden="1" thickBot="1" x14ac:dyDescent="0.3">
      <c r="A5" s="19" t="s">
        <v>38</v>
      </c>
      <c r="B5" s="22" t="s">
        <v>36</v>
      </c>
      <c r="C5" s="23">
        <v>1.7</v>
      </c>
      <c r="D5" s="23">
        <v>6</v>
      </c>
      <c r="E5" s="23">
        <v>500</v>
      </c>
      <c r="F5" s="23">
        <v>2</v>
      </c>
      <c r="G5" s="23" t="s">
        <v>39</v>
      </c>
      <c r="H5" s="23">
        <v>23650</v>
      </c>
    </row>
    <row r="6" spans="1:8" ht="15.75" thickBot="1" x14ac:dyDescent="0.3">
      <c r="A6" s="19" t="s">
        <v>35</v>
      </c>
      <c r="B6" s="22" t="s">
        <v>33</v>
      </c>
      <c r="C6" s="23">
        <v>1.8</v>
      </c>
      <c r="D6" s="23">
        <v>4</v>
      </c>
      <c r="E6" s="23">
        <v>500</v>
      </c>
      <c r="F6" s="23" t="s">
        <v>40</v>
      </c>
      <c r="G6" s="23" t="s">
        <v>37</v>
      </c>
      <c r="H6" s="23">
        <v>14390</v>
      </c>
    </row>
    <row r="7" spans="1:8" ht="15.75" hidden="1" thickBot="1" x14ac:dyDescent="0.3">
      <c r="A7" s="19" t="s">
        <v>41</v>
      </c>
      <c r="B7" s="22" t="s">
        <v>36</v>
      </c>
      <c r="C7" s="23">
        <v>1.8</v>
      </c>
      <c r="D7" s="23">
        <v>4</v>
      </c>
      <c r="E7" s="23">
        <v>320</v>
      </c>
      <c r="F7" s="23">
        <v>1</v>
      </c>
      <c r="G7" s="23" t="s">
        <v>42</v>
      </c>
      <c r="H7" s="23">
        <v>12750</v>
      </c>
    </row>
    <row r="8" spans="1:8" ht="15.75" hidden="1" thickBot="1" x14ac:dyDescent="0.3">
      <c r="A8" s="19" t="s">
        <v>35</v>
      </c>
      <c r="B8" s="22" t="s">
        <v>43</v>
      </c>
      <c r="C8" s="23">
        <v>1.7</v>
      </c>
      <c r="D8" s="23">
        <v>2</v>
      </c>
      <c r="E8" s="23">
        <v>320</v>
      </c>
      <c r="F8" s="23" t="s">
        <v>40</v>
      </c>
      <c r="G8" s="23" t="s">
        <v>44</v>
      </c>
      <c r="H8" s="23">
        <v>10290</v>
      </c>
    </row>
    <row r="9" spans="1:8" ht="15.75" hidden="1" thickBot="1" x14ac:dyDescent="0.3">
      <c r="A9" s="19" t="s">
        <v>45</v>
      </c>
      <c r="B9" s="22" t="s">
        <v>36</v>
      </c>
      <c r="C9" s="23">
        <v>2.5</v>
      </c>
      <c r="D9" s="23">
        <v>8</v>
      </c>
      <c r="E9" s="23">
        <v>1000</v>
      </c>
      <c r="F9" s="23">
        <v>2</v>
      </c>
      <c r="G9" s="23" t="s">
        <v>34</v>
      </c>
      <c r="H9" s="23">
        <v>39990</v>
      </c>
    </row>
    <row r="10" spans="1:8" ht="15.75" thickBot="1" x14ac:dyDescent="0.3">
      <c r="A10" s="19" t="s">
        <v>45</v>
      </c>
      <c r="B10" s="22" t="s">
        <v>33</v>
      </c>
      <c r="C10" s="23">
        <v>1.8</v>
      </c>
      <c r="D10" s="23">
        <v>4</v>
      </c>
      <c r="E10" s="23">
        <v>500</v>
      </c>
      <c r="F10" s="23">
        <v>1</v>
      </c>
      <c r="G10" s="23" t="s">
        <v>34</v>
      </c>
      <c r="H10" s="23">
        <v>17990</v>
      </c>
    </row>
    <row r="11" spans="1:8" ht="15.75" hidden="1" thickBot="1" x14ac:dyDescent="0.3">
      <c r="A11" s="19" t="s">
        <v>46</v>
      </c>
      <c r="B11" s="22" t="s">
        <v>33</v>
      </c>
      <c r="C11" s="23">
        <v>2.2000000000000002</v>
      </c>
      <c r="D11" s="23">
        <v>16</v>
      </c>
      <c r="E11" s="23" t="s">
        <v>47</v>
      </c>
      <c r="F11" s="23" t="s">
        <v>40</v>
      </c>
      <c r="G11" s="23" t="s">
        <v>48</v>
      </c>
      <c r="H11" s="23">
        <v>87990</v>
      </c>
    </row>
    <row r="12" spans="1:8" ht="15.75" hidden="1" thickBot="1" x14ac:dyDescent="0.3">
      <c r="A12" s="19" t="s">
        <v>38</v>
      </c>
      <c r="B12" s="22" t="s">
        <v>36</v>
      </c>
      <c r="C12" s="23">
        <v>2.4</v>
      </c>
      <c r="D12" s="23">
        <v>6</v>
      </c>
      <c r="E12" s="23">
        <v>1000</v>
      </c>
      <c r="F12" s="23">
        <v>2</v>
      </c>
      <c r="G12" s="23" t="s">
        <v>34</v>
      </c>
      <c r="H12" s="23">
        <v>43990</v>
      </c>
    </row>
    <row r="13" spans="1:8" ht="15.75" hidden="1" thickBot="1" x14ac:dyDescent="0.3">
      <c r="A13" s="19" t="s">
        <v>38</v>
      </c>
      <c r="B13" s="22" t="s">
        <v>36</v>
      </c>
      <c r="C13" s="23">
        <v>2.4</v>
      </c>
      <c r="D13" s="23">
        <v>8</v>
      </c>
      <c r="E13" s="23">
        <v>1000</v>
      </c>
      <c r="F13" s="23">
        <v>4</v>
      </c>
      <c r="G13" s="23" t="s">
        <v>34</v>
      </c>
      <c r="H13" s="23">
        <v>42990</v>
      </c>
    </row>
  </sheetData>
  <autoFilter ref="A1:H13" xr:uid="{54540D4E-FC20-4B48-9D55-E5924B588DD0}">
    <filterColumn colId="1">
      <filters>
        <filter val="AMD"/>
        <filter val="Intel"/>
      </filters>
    </filterColumn>
    <filterColumn colId="2">
      <customFilters>
        <customFilter operator="greaterThanOrEqual" val="1.8"/>
      </customFilters>
    </filterColumn>
    <filterColumn colId="3">
      <customFilters>
        <customFilter operator="greaterThanOrEqual" val="4"/>
      </customFilters>
    </filterColumn>
    <filterColumn colId="4">
      <customFilters>
        <customFilter operator="greaterThanOrEqual" val="500"/>
      </customFilters>
    </filterColumn>
    <filterColumn colId="7">
      <customFilters>
        <customFilter operator="lessThanOrEqual" val="2000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5118-765D-4C61-B985-D39E9905200C}">
  <dimension ref="B3:H21"/>
  <sheetViews>
    <sheetView topLeftCell="B1" workbookViewId="0">
      <selection activeCell="H17" sqref="H17"/>
    </sheetView>
  </sheetViews>
  <sheetFormatPr defaultRowHeight="15" x14ac:dyDescent="0.25"/>
  <cols>
    <col min="2" max="2" width="3" bestFit="1" customWidth="1"/>
    <col min="3" max="3" width="38.28515625" bestFit="1" customWidth="1"/>
    <col min="4" max="4" width="10" bestFit="1" customWidth="1"/>
  </cols>
  <sheetData>
    <row r="3" spans="2:8" x14ac:dyDescent="0.25">
      <c r="B3" s="27"/>
      <c r="C3" s="30" t="s">
        <v>49</v>
      </c>
      <c r="D3" s="30" t="s">
        <v>50</v>
      </c>
      <c r="E3" s="30" t="s">
        <v>65</v>
      </c>
      <c r="F3" s="30" t="s">
        <v>64</v>
      </c>
      <c r="G3" s="30" t="s">
        <v>63</v>
      </c>
      <c r="H3" s="30" t="s">
        <v>66</v>
      </c>
    </row>
    <row r="4" spans="2:8" x14ac:dyDescent="0.25">
      <c r="B4" s="27">
        <v>1</v>
      </c>
      <c r="C4" s="56" t="s">
        <v>51</v>
      </c>
      <c r="D4" s="57"/>
      <c r="E4" s="57"/>
      <c r="F4" s="57"/>
      <c r="G4" s="57"/>
      <c r="H4" s="58"/>
    </row>
    <row r="5" spans="2:8" x14ac:dyDescent="0.25">
      <c r="B5" s="27">
        <v>2</v>
      </c>
      <c r="C5" s="27"/>
      <c r="D5" s="28"/>
      <c r="E5" s="28"/>
      <c r="F5" s="28"/>
      <c r="G5" s="28"/>
      <c r="H5" s="28"/>
    </row>
    <row r="6" spans="2:8" x14ac:dyDescent="0.25">
      <c r="B6" s="27">
        <v>3</v>
      </c>
      <c r="C6" s="27"/>
      <c r="D6" s="28"/>
      <c r="E6" s="28"/>
      <c r="F6" s="28"/>
      <c r="G6" s="28"/>
      <c r="H6" s="28"/>
    </row>
    <row r="7" spans="2:8" x14ac:dyDescent="0.25">
      <c r="B7" s="27">
        <v>4</v>
      </c>
      <c r="C7" s="27" t="s">
        <v>52</v>
      </c>
      <c r="D7" s="28">
        <v>20000</v>
      </c>
      <c r="E7" s="28">
        <v>26315.789473684203</v>
      </c>
      <c r="F7" s="28">
        <v>20000</v>
      </c>
      <c r="G7" s="28">
        <v>20000</v>
      </c>
      <c r="H7" s="28">
        <v>20000</v>
      </c>
    </row>
    <row r="8" spans="2:8" x14ac:dyDescent="0.25">
      <c r="B8" s="27">
        <v>5</v>
      </c>
      <c r="C8" s="27" t="s">
        <v>53</v>
      </c>
      <c r="D8" s="28">
        <f>D20*D7</f>
        <v>120000000</v>
      </c>
      <c r="E8" s="28">
        <f>E20*E7</f>
        <v>157894736.84210521</v>
      </c>
      <c r="F8" s="28">
        <f>F20*F7</f>
        <v>120000000</v>
      </c>
      <c r="G8" s="28">
        <f>G20*G7</f>
        <v>137142857.14285713</v>
      </c>
      <c r="H8" s="28">
        <f>H20*H7</f>
        <v>120000000</v>
      </c>
    </row>
    <row r="9" spans="2:8" x14ac:dyDescent="0.25">
      <c r="B9" s="27">
        <v>6</v>
      </c>
      <c r="C9" s="27" t="s">
        <v>13</v>
      </c>
      <c r="D9" s="28">
        <f t="shared" ref="D9:E9" si="0">D21*D7</f>
        <v>40000000</v>
      </c>
      <c r="E9" s="28">
        <f t="shared" si="0"/>
        <v>52631578.947368406</v>
      </c>
      <c r="F9" s="28">
        <f>F21*F7</f>
        <v>28000000</v>
      </c>
      <c r="G9" s="28">
        <f>G21*G7</f>
        <v>40000000</v>
      </c>
      <c r="H9" s="28">
        <f>H21*H7</f>
        <v>40000000</v>
      </c>
    </row>
    <row r="10" spans="2:8" x14ac:dyDescent="0.25">
      <c r="B10" s="27">
        <v>7</v>
      </c>
      <c r="C10" s="27" t="s">
        <v>54</v>
      </c>
      <c r="D10" s="28">
        <f>D8-D9</f>
        <v>80000000</v>
      </c>
      <c r="E10" s="28">
        <f>E8-E9</f>
        <v>105263157.8947368</v>
      </c>
      <c r="F10" s="28">
        <f>F8-F9</f>
        <v>92000000</v>
      </c>
      <c r="G10" s="28">
        <f>G8-G9</f>
        <v>97142857.142857134</v>
      </c>
      <c r="H10" s="28">
        <f>H8-H9</f>
        <v>80000000</v>
      </c>
    </row>
    <row r="11" spans="2:8" x14ac:dyDescent="0.25">
      <c r="B11" s="27">
        <v>8</v>
      </c>
      <c r="C11" s="27" t="s">
        <v>55</v>
      </c>
      <c r="D11" s="28">
        <v>30</v>
      </c>
      <c r="E11" s="28">
        <v>30</v>
      </c>
      <c r="F11" s="28">
        <v>30</v>
      </c>
      <c r="G11" s="28">
        <v>30</v>
      </c>
      <c r="H11" s="28">
        <v>20</v>
      </c>
    </row>
    <row r="12" spans="2:8" x14ac:dyDescent="0.25">
      <c r="B12" s="27">
        <v>9</v>
      </c>
      <c r="C12" s="27" t="s">
        <v>56</v>
      </c>
      <c r="D12" s="28">
        <f>250*D7</f>
        <v>5000000</v>
      </c>
      <c r="E12" s="28">
        <f>250*E7</f>
        <v>6578947.3684210507</v>
      </c>
      <c r="F12" s="28">
        <f>250*F7</f>
        <v>5000000</v>
      </c>
      <c r="G12" s="28">
        <f>250*G7</f>
        <v>5000000</v>
      </c>
      <c r="H12" s="28">
        <f>250*H7</f>
        <v>5000000</v>
      </c>
    </row>
    <row r="13" spans="2:8" x14ac:dyDescent="0.25">
      <c r="B13" s="27">
        <v>10</v>
      </c>
      <c r="C13" s="27" t="s">
        <v>57</v>
      </c>
      <c r="D13" s="28">
        <f>50*D7</f>
        <v>1000000</v>
      </c>
      <c r="E13" s="28">
        <f>50*E7</f>
        <v>1315789.4736842101</v>
      </c>
      <c r="F13" s="28">
        <f>50*F7</f>
        <v>1000000</v>
      </c>
      <c r="G13" s="28">
        <f>50*G7</f>
        <v>1000000</v>
      </c>
      <c r="H13" s="28">
        <f>50*H7</f>
        <v>1000000</v>
      </c>
    </row>
    <row r="14" spans="2:8" x14ac:dyDescent="0.25">
      <c r="B14" s="27">
        <v>11</v>
      </c>
      <c r="C14" s="27" t="s">
        <v>58</v>
      </c>
      <c r="D14" s="28">
        <f>D8*D11/100</f>
        <v>36000000</v>
      </c>
      <c r="E14" s="28">
        <f>E8*E11/100</f>
        <v>47368421.052631557</v>
      </c>
      <c r="F14" s="28">
        <f>F8*F11/100</f>
        <v>36000000</v>
      </c>
      <c r="G14" s="28">
        <f>G8*G11/100</f>
        <v>41142857.142857142</v>
      </c>
      <c r="H14" s="28">
        <f>H8*H11/100</f>
        <v>24000000</v>
      </c>
    </row>
    <row r="15" spans="2:8" x14ac:dyDescent="0.25">
      <c r="B15" s="27">
        <v>12</v>
      </c>
      <c r="C15" s="27" t="s">
        <v>59</v>
      </c>
      <c r="D15" s="28">
        <f>D12+D13+D14</f>
        <v>42000000</v>
      </c>
      <c r="E15" s="28">
        <f>E12+E13+E14</f>
        <v>55263157.894736819</v>
      </c>
      <c r="F15" s="28">
        <f>F12+F13+F14</f>
        <v>42000000</v>
      </c>
      <c r="G15" s="28">
        <f>G12+G13+G14</f>
        <v>47142857.142857142</v>
      </c>
      <c r="H15" s="28">
        <f>H12+H13+H14</f>
        <v>30000000</v>
      </c>
    </row>
    <row r="16" spans="2:8" x14ac:dyDescent="0.25">
      <c r="B16" s="27">
        <v>13</v>
      </c>
      <c r="C16" s="27"/>
      <c r="D16" s="28"/>
      <c r="E16" s="28"/>
      <c r="F16" s="28"/>
      <c r="G16" s="28"/>
      <c r="H16" s="28"/>
    </row>
    <row r="17" spans="2:8" x14ac:dyDescent="0.25">
      <c r="B17" s="27">
        <v>14</v>
      </c>
      <c r="C17" s="27" t="s">
        <v>60</v>
      </c>
      <c r="D17" s="28">
        <f>D10-D15</f>
        <v>38000000</v>
      </c>
      <c r="E17" s="28">
        <f>E10-E15</f>
        <v>49999999.999999978</v>
      </c>
      <c r="F17" s="28">
        <f>F10-F15</f>
        <v>50000000</v>
      </c>
      <c r="G17" s="28">
        <f>G10-G15</f>
        <v>49999999.999999993</v>
      </c>
      <c r="H17" s="28">
        <f>H10-H15</f>
        <v>50000000</v>
      </c>
    </row>
    <row r="18" spans="2:8" x14ac:dyDescent="0.25">
      <c r="B18" s="27">
        <v>15</v>
      </c>
      <c r="C18" s="27"/>
      <c r="D18" s="28"/>
      <c r="E18" s="28"/>
      <c r="F18" s="28"/>
      <c r="G18" s="28"/>
      <c r="H18" s="28"/>
    </row>
    <row r="19" spans="2:8" x14ac:dyDescent="0.25">
      <c r="B19" s="27">
        <v>16</v>
      </c>
      <c r="C19" s="27"/>
      <c r="D19" s="28"/>
      <c r="E19" s="28"/>
      <c r="F19" s="28"/>
      <c r="G19" s="28"/>
      <c r="H19" s="28"/>
    </row>
    <row r="20" spans="2:8" x14ac:dyDescent="0.25">
      <c r="B20" s="27">
        <v>17</v>
      </c>
      <c r="C20" s="27" t="s">
        <v>61</v>
      </c>
      <c r="D20" s="28">
        <v>6000</v>
      </c>
      <c r="E20" s="28">
        <v>6000</v>
      </c>
      <c r="F20" s="28">
        <v>6000</v>
      </c>
      <c r="G20" s="28">
        <v>6857.1428571428569</v>
      </c>
      <c r="H20" s="28">
        <v>6000</v>
      </c>
    </row>
    <row r="21" spans="2:8" x14ac:dyDescent="0.25">
      <c r="B21" s="29">
        <v>18</v>
      </c>
      <c r="C21" s="27" t="s">
        <v>62</v>
      </c>
      <c r="D21" s="28">
        <v>2000</v>
      </c>
      <c r="E21" s="28">
        <v>2000</v>
      </c>
      <c r="F21" s="28">
        <v>1400</v>
      </c>
      <c r="G21" s="28">
        <v>2000</v>
      </c>
      <c r="H21" s="28">
        <v>2000</v>
      </c>
    </row>
  </sheetData>
  <mergeCells count="1">
    <mergeCell ref="C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D7F1-BCFE-44CA-BAC5-B524EE0828A4}">
  <dimension ref="A1:G29"/>
  <sheetViews>
    <sheetView showGridLines="0" topLeftCell="A1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28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1" t="s">
        <v>78</v>
      </c>
    </row>
    <row r="2" spans="1:5" x14ac:dyDescent="0.25">
      <c r="A2" s="1" t="s">
        <v>79</v>
      </c>
    </row>
    <row r="3" spans="1:5" x14ac:dyDescent="0.25">
      <c r="A3" s="1" t="s">
        <v>80</v>
      </c>
    </row>
    <row r="4" spans="1:5" x14ac:dyDescent="0.25">
      <c r="A4" s="1" t="s">
        <v>81</v>
      </c>
    </row>
    <row r="5" spans="1:5" x14ac:dyDescent="0.25">
      <c r="A5" s="1" t="s">
        <v>82</v>
      </c>
    </row>
    <row r="6" spans="1:5" x14ac:dyDescent="0.25">
      <c r="A6" s="1"/>
      <c r="B6" t="s">
        <v>83</v>
      </c>
    </row>
    <row r="7" spans="1:5" x14ac:dyDescent="0.25">
      <c r="A7" s="1"/>
      <c r="B7" t="s">
        <v>84</v>
      </c>
    </row>
    <row r="8" spans="1:5" x14ac:dyDescent="0.25">
      <c r="A8" s="1"/>
      <c r="B8" t="s">
        <v>85</v>
      </c>
    </row>
    <row r="9" spans="1:5" x14ac:dyDescent="0.25">
      <c r="A9" s="1" t="s">
        <v>86</v>
      </c>
    </row>
    <row r="10" spans="1:5" x14ac:dyDescent="0.25">
      <c r="B10" t="s">
        <v>87</v>
      </c>
    </row>
    <row r="11" spans="1:5" x14ac:dyDescent="0.25">
      <c r="B11" t="s">
        <v>88</v>
      </c>
    </row>
    <row r="12" spans="1:5" x14ac:dyDescent="0.25">
      <c r="B12" t="s">
        <v>89</v>
      </c>
    </row>
    <row r="14" spans="1:5" ht="15.75" thickBot="1" x14ac:dyDescent="0.3">
      <c r="A14" t="s">
        <v>90</v>
      </c>
    </row>
    <row r="15" spans="1:5" ht="15.75" thickBot="1" x14ac:dyDescent="0.3">
      <c r="B15" s="35" t="s">
        <v>91</v>
      </c>
      <c r="C15" s="35" t="s">
        <v>92</v>
      </c>
      <c r="D15" s="35" t="s">
        <v>93</v>
      </c>
      <c r="E15" s="35" t="s">
        <v>94</v>
      </c>
    </row>
    <row r="16" spans="1:5" ht="15.75" thickBot="1" x14ac:dyDescent="0.3">
      <c r="B16" s="34" t="s">
        <v>102</v>
      </c>
      <c r="C16" s="34" t="s">
        <v>103</v>
      </c>
      <c r="D16" s="37">
        <v>71662.103562491364</v>
      </c>
      <c r="E16" s="37">
        <v>73446.794395738485</v>
      </c>
    </row>
    <row r="19" spans="1:7" ht="15.75" thickBot="1" x14ac:dyDescent="0.3">
      <c r="A19" t="s">
        <v>95</v>
      </c>
    </row>
    <row r="20" spans="1:7" ht="15.75" thickBot="1" x14ac:dyDescent="0.3">
      <c r="B20" s="35" t="s">
        <v>91</v>
      </c>
      <c r="C20" s="35" t="s">
        <v>92</v>
      </c>
      <c r="D20" s="35" t="s">
        <v>93</v>
      </c>
      <c r="E20" s="35" t="s">
        <v>94</v>
      </c>
      <c r="F20" s="35" t="s">
        <v>96</v>
      </c>
    </row>
    <row r="21" spans="1:7" x14ac:dyDescent="0.25">
      <c r="B21" s="36" t="s">
        <v>104</v>
      </c>
      <c r="C21" s="36" t="s">
        <v>105</v>
      </c>
      <c r="D21" s="38">
        <v>10000</v>
      </c>
      <c r="E21" s="38">
        <v>7273.1659542742455</v>
      </c>
      <c r="F21" s="36" t="s">
        <v>106</v>
      </c>
    </row>
    <row r="22" spans="1:7" x14ac:dyDescent="0.25">
      <c r="B22" s="36" t="s">
        <v>107</v>
      </c>
      <c r="C22" s="36" t="s">
        <v>108</v>
      </c>
      <c r="D22" s="38">
        <v>10000</v>
      </c>
      <c r="E22" s="38">
        <v>12346.356049182894</v>
      </c>
      <c r="F22" s="36" t="s">
        <v>106</v>
      </c>
    </row>
    <row r="23" spans="1:7" x14ac:dyDescent="0.25">
      <c r="B23" s="36" t="s">
        <v>109</v>
      </c>
      <c r="C23" s="36" t="s">
        <v>110</v>
      </c>
      <c r="D23" s="38">
        <v>10000</v>
      </c>
      <c r="E23" s="38">
        <v>5117.0800505114184</v>
      </c>
      <c r="F23" s="36" t="s">
        <v>106</v>
      </c>
    </row>
    <row r="24" spans="1:7" ht="15.75" thickBot="1" x14ac:dyDescent="0.3">
      <c r="B24" s="34" t="s">
        <v>111</v>
      </c>
      <c r="C24" s="34" t="s">
        <v>112</v>
      </c>
      <c r="D24" s="37">
        <v>10000</v>
      </c>
      <c r="E24" s="37">
        <v>15263.39794603144</v>
      </c>
      <c r="F24" s="34" t="s">
        <v>106</v>
      </c>
    </row>
    <row r="27" spans="1:7" ht="15.75" thickBot="1" x14ac:dyDescent="0.3">
      <c r="A27" t="s">
        <v>97</v>
      </c>
    </row>
    <row r="28" spans="1:7" ht="15.75" thickBot="1" x14ac:dyDescent="0.3">
      <c r="B28" s="35" t="s">
        <v>91</v>
      </c>
      <c r="C28" s="35" t="s">
        <v>92</v>
      </c>
      <c r="D28" s="35" t="s">
        <v>98</v>
      </c>
      <c r="E28" s="35" t="s">
        <v>99</v>
      </c>
      <c r="F28" s="35" t="s">
        <v>100</v>
      </c>
      <c r="G28" s="35" t="s">
        <v>101</v>
      </c>
    </row>
    <row r="29" spans="1:7" ht="15.75" thickBot="1" x14ac:dyDescent="0.3">
      <c r="B29" s="34" t="s">
        <v>113</v>
      </c>
      <c r="C29" s="34" t="s">
        <v>114</v>
      </c>
      <c r="D29" s="37">
        <v>40000</v>
      </c>
      <c r="E29" s="34" t="s">
        <v>115</v>
      </c>
      <c r="F29" s="34" t="s">
        <v>116</v>
      </c>
      <c r="G29" s="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7EC9-EADD-4475-BAC1-595004DCB318}">
  <dimension ref="A1:G28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28.140625" bestFit="1" customWidth="1"/>
    <col min="4" max="4" width="19.42578125" bestFit="1" customWidth="1"/>
    <col min="5" max="5" width="24.7109375" bestFit="1" customWidth="1"/>
    <col min="6" max="6" width="15.85546875" bestFit="1" customWidth="1"/>
  </cols>
  <sheetData>
    <row r="1" spans="1:5" x14ac:dyDescent="0.25">
      <c r="A1" s="1" t="s">
        <v>78</v>
      </c>
    </row>
    <row r="2" spans="1:5" x14ac:dyDescent="0.25">
      <c r="A2" s="1" t="s">
        <v>79</v>
      </c>
    </row>
    <row r="3" spans="1:5" x14ac:dyDescent="0.25">
      <c r="A3" s="1" t="s">
        <v>117</v>
      </c>
    </row>
    <row r="4" spans="1:5" x14ac:dyDescent="0.25">
      <c r="A4" s="1" t="s">
        <v>81</v>
      </c>
    </row>
    <row r="5" spans="1:5" x14ac:dyDescent="0.25">
      <c r="A5" s="1" t="s">
        <v>82</v>
      </c>
    </row>
    <row r="6" spans="1:5" x14ac:dyDescent="0.25">
      <c r="A6" s="1"/>
      <c r="B6" t="s">
        <v>83</v>
      </c>
    </row>
    <row r="7" spans="1:5" x14ac:dyDescent="0.25">
      <c r="A7" s="1"/>
      <c r="B7" t="s">
        <v>118</v>
      </c>
    </row>
    <row r="8" spans="1:5" x14ac:dyDescent="0.25">
      <c r="A8" s="1"/>
      <c r="B8" t="s">
        <v>119</v>
      </c>
    </row>
    <row r="9" spans="1:5" x14ac:dyDescent="0.25">
      <c r="A9" s="1" t="s">
        <v>86</v>
      </c>
    </row>
    <row r="10" spans="1:5" x14ac:dyDescent="0.25">
      <c r="B10" t="s">
        <v>87</v>
      </c>
    </row>
    <row r="11" spans="1:5" x14ac:dyDescent="0.25">
      <c r="B11" t="s">
        <v>88</v>
      </c>
    </row>
    <row r="12" spans="1:5" x14ac:dyDescent="0.25">
      <c r="B12" t="s">
        <v>89</v>
      </c>
    </row>
    <row r="14" spans="1:5" ht="15.75" thickBot="1" x14ac:dyDescent="0.3">
      <c r="A14" t="s">
        <v>90</v>
      </c>
    </row>
    <row r="15" spans="1:5" ht="15.75" thickBot="1" x14ac:dyDescent="0.3">
      <c r="B15" s="35" t="s">
        <v>91</v>
      </c>
      <c r="C15" s="35" t="s">
        <v>92</v>
      </c>
      <c r="D15" s="35" t="s">
        <v>93</v>
      </c>
      <c r="E15" s="35" t="s">
        <v>94</v>
      </c>
    </row>
    <row r="16" spans="1:5" ht="15.75" thickBot="1" x14ac:dyDescent="0.3">
      <c r="B16" s="34" t="s">
        <v>102</v>
      </c>
      <c r="C16" s="34" t="s">
        <v>103</v>
      </c>
      <c r="D16" s="37">
        <v>73446.794395738485</v>
      </c>
      <c r="E16" s="37">
        <v>81705.624999989959</v>
      </c>
    </row>
    <row r="19" spans="1:7" ht="15.75" thickBot="1" x14ac:dyDescent="0.3">
      <c r="A19" t="s">
        <v>95</v>
      </c>
    </row>
    <row r="20" spans="1:7" ht="15.75" thickBot="1" x14ac:dyDescent="0.3">
      <c r="B20" s="35" t="s">
        <v>91</v>
      </c>
      <c r="C20" s="35" t="s">
        <v>92</v>
      </c>
      <c r="D20" s="35" t="s">
        <v>93</v>
      </c>
      <c r="E20" s="35" t="s">
        <v>94</v>
      </c>
      <c r="F20" s="35" t="s">
        <v>96</v>
      </c>
    </row>
    <row r="21" spans="1:7" x14ac:dyDescent="0.25">
      <c r="B21" s="36" t="s">
        <v>104</v>
      </c>
      <c r="C21" s="36" t="s">
        <v>105</v>
      </c>
      <c r="D21" s="38">
        <v>7273.1659542742455</v>
      </c>
      <c r="E21" s="38">
        <v>17093.058379149523</v>
      </c>
      <c r="F21" s="36" t="s">
        <v>106</v>
      </c>
    </row>
    <row r="22" spans="1:7" x14ac:dyDescent="0.25">
      <c r="B22" s="36" t="s">
        <v>107</v>
      </c>
      <c r="C22" s="36" t="s">
        <v>108</v>
      </c>
      <c r="D22" s="38">
        <v>12346.356049182894</v>
      </c>
      <c r="E22" s="38">
        <v>27015.539781433821</v>
      </c>
      <c r="F22" s="36" t="s">
        <v>106</v>
      </c>
    </row>
    <row r="23" spans="1:7" x14ac:dyDescent="0.25">
      <c r="B23" s="36" t="s">
        <v>109</v>
      </c>
      <c r="C23" s="36" t="s">
        <v>110</v>
      </c>
      <c r="D23" s="38">
        <v>5117.0800505114184</v>
      </c>
      <c r="E23" s="38">
        <v>12875.99018947253</v>
      </c>
      <c r="F23" s="36" t="s">
        <v>106</v>
      </c>
    </row>
    <row r="24" spans="1:7" ht="15.75" thickBot="1" x14ac:dyDescent="0.3">
      <c r="B24" s="34" t="s">
        <v>111</v>
      </c>
      <c r="C24" s="34" t="s">
        <v>112</v>
      </c>
      <c r="D24" s="37">
        <v>15263.39794603144</v>
      </c>
      <c r="E24" s="37">
        <v>32720.975882762476</v>
      </c>
      <c r="F24" s="34" t="s">
        <v>106</v>
      </c>
    </row>
    <row r="27" spans="1:7" ht="15.75" thickBot="1" x14ac:dyDescent="0.3">
      <c r="A27" t="s">
        <v>97</v>
      </c>
    </row>
    <row r="28" spans="1:7" ht="15.75" thickBot="1" x14ac:dyDescent="0.3">
      <c r="B28" s="39" t="s">
        <v>120</v>
      </c>
      <c r="C28" s="39"/>
      <c r="D28" s="39"/>
      <c r="E28" s="39"/>
      <c r="F28" s="39"/>
      <c r="G28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ECF2-DFDF-440B-B179-8A3EAC2621BB}">
  <dimension ref="A1:F18"/>
  <sheetViews>
    <sheetView tabSelected="1" workbookViewId="0">
      <selection activeCell="F14" sqref="F14"/>
    </sheetView>
  </sheetViews>
  <sheetFormatPr defaultRowHeight="15" x14ac:dyDescent="0.25"/>
  <cols>
    <col min="1" max="1" width="40.85546875" bestFit="1" customWidth="1"/>
  </cols>
  <sheetData>
    <row r="1" spans="1:6" x14ac:dyDescent="0.25">
      <c r="A1" s="27" t="s">
        <v>67</v>
      </c>
      <c r="B1" s="31" t="s">
        <v>73</v>
      </c>
      <c r="C1" s="31" t="s">
        <v>74</v>
      </c>
      <c r="D1" s="31" t="s">
        <v>75</v>
      </c>
      <c r="E1" s="31" t="s">
        <v>76</v>
      </c>
      <c r="F1" s="31" t="s">
        <v>77</v>
      </c>
    </row>
    <row r="2" spans="1:6" x14ac:dyDescent="0.25">
      <c r="A2" s="27" t="s">
        <v>68</v>
      </c>
      <c r="B2" s="27">
        <v>0.9</v>
      </c>
      <c r="C2" s="27">
        <v>1.1000000000000001</v>
      </c>
      <c r="D2" s="27">
        <v>0.8</v>
      </c>
      <c r="E2" s="27">
        <v>1.2</v>
      </c>
      <c r="F2" s="27"/>
    </row>
    <row r="3" spans="1:6" x14ac:dyDescent="0.25">
      <c r="A3" s="27"/>
      <c r="B3" s="27"/>
      <c r="C3" s="27"/>
      <c r="D3" s="27"/>
      <c r="E3" s="27"/>
      <c r="F3" s="27"/>
    </row>
    <row r="4" spans="1:6" x14ac:dyDescent="0.25">
      <c r="A4" s="27" t="s">
        <v>69</v>
      </c>
      <c r="B4" s="32">
        <f>35*B2*(B10+3000)^0.5</f>
        <v>4465.1245421277008</v>
      </c>
      <c r="C4" s="32">
        <f t="shared" ref="C4:E4" si="0">35*C2*(C10+3000)^0.5</f>
        <v>6670.1224757143918</v>
      </c>
      <c r="D4" s="32">
        <f t="shared" si="0"/>
        <v>3527.9989099412237</v>
      </c>
      <c r="E4" s="32">
        <f t="shared" si="0"/>
        <v>7937.9973203064901</v>
      </c>
      <c r="F4" s="32">
        <f t="shared" ref="F4:F14" si="1">SUM(B4:E4)</f>
        <v>22601.243248089806</v>
      </c>
    </row>
    <row r="5" spans="1:6" x14ac:dyDescent="0.25">
      <c r="A5" s="27" t="s">
        <v>70</v>
      </c>
      <c r="B5" s="32">
        <f>B4*$B$17</f>
        <v>178604.98168510804</v>
      </c>
      <c r="C5" s="32">
        <f t="shared" ref="C5:E5" si="2">C4*$B$17</f>
        <v>266804.89902857569</v>
      </c>
      <c r="D5" s="32">
        <f t="shared" si="2"/>
        <v>141119.95639764896</v>
      </c>
      <c r="E5" s="32">
        <f t="shared" si="2"/>
        <v>317519.89281225961</v>
      </c>
      <c r="F5" s="32">
        <f t="shared" si="1"/>
        <v>904049.7299235923</v>
      </c>
    </row>
    <row r="6" spans="1:6" x14ac:dyDescent="0.25">
      <c r="A6" s="27" t="s">
        <v>71</v>
      </c>
      <c r="B6" s="32">
        <f>B4*$B$18</f>
        <v>111628.11355319252</v>
      </c>
      <c r="C6" s="32">
        <f t="shared" ref="C6:E6" si="3">C4*$B$18</f>
        <v>166753.06189285978</v>
      </c>
      <c r="D6" s="32">
        <f t="shared" si="3"/>
        <v>88199.972748530592</v>
      </c>
      <c r="E6" s="32">
        <f t="shared" si="3"/>
        <v>198449.93300766224</v>
      </c>
      <c r="F6" s="32">
        <f t="shared" si="1"/>
        <v>565031.08120224508</v>
      </c>
    </row>
    <row r="7" spans="1:6" x14ac:dyDescent="0.25">
      <c r="A7" s="27" t="s">
        <v>54</v>
      </c>
      <c r="B7" s="32">
        <f>B5-B6</f>
        <v>66976.868131915515</v>
      </c>
      <c r="C7" s="32">
        <f t="shared" ref="C7:E7" si="4">C5-C6</f>
        <v>100051.8371357159</v>
      </c>
      <c r="D7" s="32">
        <f t="shared" si="4"/>
        <v>52919.983649118367</v>
      </c>
      <c r="E7" s="32">
        <f t="shared" si="4"/>
        <v>119069.95980459737</v>
      </c>
      <c r="F7" s="32">
        <f t="shared" si="1"/>
        <v>339018.64872134716</v>
      </c>
    </row>
    <row r="8" spans="1:6" x14ac:dyDescent="0.25">
      <c r="A8" s="27"/>
      <c r="B8" s="32"/>
      <c r="C8" s="32"/>
      <c r="D8" s="32"/>
      <c r="E8" s="32"/>
      <c r="F8" s="32">
        <f t="shared" si="1"/>
        <v>0</v>
      </c>
    </row>
    <row r="9" spans="1:6" x14ac:dyDescent="0.25">
      <c r="A9" s="27" t="s">
        <v>56</v>
      </c>
      <c r="B9" s="32">
        <v>8000</v>
      </c>
      <c r="C9" s="32">
        <v>8000</v>
      </c>
      <c r="D9" s="32">
        <v>8000</v>
      </c>
      <c r="E9" s="32">
        <v>8000</v>
      </c>
      <c r="F9" s="32">
        <f t="shared" si="1"/>
        <v>32000</v>
      </c>
    </row>
    <row r="10" spans="1:6" x14ac:dyDescent="0.25">
      <c r="A10" s="27" t="s">
        <v>57</v>
      </c>
      <c r="B10" s="32">
        <v>17093.058379149523</v>
      </c>
      <c r="C10" s="32">
        <v>27015.539781433821</v>
      </c>
      <c r="D10" s="32">
        <v>12875.99018947253</v>
      </c>
      <c r="E10" s="32">
        <v>32720.975882762476</v>
      </c>
      <c r="F10" s="32">
        <f>SUM(B10:E10)</f>
        <v>89705.564232818346</v>
      </c>
    </row>
    <row r="11" spans="1:6" x14ac:dyDescent="0.25">
      <c r="A11" s="27" t="s">
        <v>58</v>
      </c>
      <c r="B11" s="32">
        <f>0.15*B5</f>
        <v>26790.747252766207</v>
      </c>
      <c r="C11" s="32">
        <f t="shared" ref="C11:E11" si="5">0.15*C5</f>
        <v>40020.734854286355</v>
      </c>
      <c r="D11" s="32">
        <f t="shared" si="5"/>
        <v>21167.993459647343</v>
      </c>
      <c r="E11" s="32">
        <f t="shared" si="5"/>
        <v>47627.983921838939</v>
      </c>
      <c r="F11" s="32">
        <f t="shared" si="1"/>
        <v>135607.45948853885</v>
      </c>
    </row>
    <row r="12" spans="1:6" x14ac:dyDescent="0.25">
      <c r="A12" s="27" t="s">
        <v>59</v>
      </c>
      <c r="B12" s="32">
        <f>SUM(B9:B11)</f>
        <v>51883.805631915733</v>
      </c>
      <c r="C12" s="32">
        <f t="shared" ref="C12:E12" si="6">SUM(C9:C11)</f>
        <v>75036.274635720183</v>
      </c>
      <c r="D12" s="32">
        <f t="shared" si="6"/>
        <v>42043.983649119873</v>
      </c>
      <c r="E12" s="32">
        <f t="shared" si="6"/>
        <v>88348.959804601414</v>
      </c>
      <c r="F12" s="32">
        <f t="shared" si="1"/>
        <v>257313.0237213572</v>
      </c>
    </row>
    <row r="13" spans="1:6" x14ac:dyDescent="0.25">
      <c r="A13" s="27"/>
      <c r="B13" s="32"/>
      <c r="C13" s="32"/>
      <c r="D13" s="32"/>
      <c r="E13" s="32"/>
      <c r="F13" s="32">
        <f t="shared" si="1"/>
        <v>0</v>
      </c>
    </row>
    <row r="14" spans="1:6" x14ac:dyDescent="0.25">
      <c r="A14" s="27" t="s">
        <v>60</v>
      </c>
      <c r="B14" s="32">
        <f>B7-B12</f>
        <v>15093.062499999782</v>
      </c>
      <c r="C14" s="32">
        <f t="shared" ref="C14:E14" si="7">C7-C12</f>
        <v>25015.562499995722</v>
      </c>
      <c r="D14" s="32">
        <f t="shared" si="7"/>
        <v>10875.999999998494</v>
      </c>
      <c r="E14" s="32">
        <f t="shared" si="7"/>
        <v>30720.999999995955</v>
      </c>
      <c r="F14" s="32">
        <f t="shared" si="1"/>
        <v>81705.624999989959</v>
      </c>
    </row>
    <row r="15" spans="1:6" x14ac:dyDescent="0.25">
      <c r="A15" s="27" t="s">
        <v>72</v>
      </c>
      <c r="B15" s="33">
        <f>B14/B5</f>
        <v>8.4505271676071234E-2</v>
      </c>
      <c r="C15" s="33">
        <f t="shared" ref="C15:E15" si="8">C14/C5</f>
        <v>9.3759757002499694E-2</v>
      </c>
      <c r="D15" s="33">
        <f t="shared" si="8"/>
        <v>7.7069184810063376E-2</v>
      </c>
      <c r="E15" s="33">
        <f t="shared" si="8"/>
        <v>9.6752993105097829E-2</v>
      </c>
      <c r="F15" s="33">
        <v>0.11</v>
      </c>
    </row>
    <row r="16" spans="1:6" x14ac:dyDescent="0.25">
      <c r="A16" s="27"/>
      <c r="B16" s="27"/>
      <c r="C16" s="27"/>
      <c r="D16" s="27"/>
      <c r="E16" s="27"/>
      <c r="F16" s="27"/>
    </row>
    <row r="17" spans="1:6" x14ac:dyDescent="0.25">
      <c r="A17" s="27" t="s">
        <v>61</v>
      </c>
      <c r="B17" s="27">
        <v>40</v>
      </c>
      <c r="C17" s="27"/>
      <c r="D17" s="27"/>
      <c r="E17" s="27"/>
      <c r="F17" s="27"/>
    </row>
    <row r="18" spans="1:6" x14ac:dyDescent="0.25">
      <c r="A18" s="27" t="s">
        <v>62</v>
      </c>
      <c r="B18" s="27">
        <v>25</v>
      </c>
      <c r="C18" s="27"/>
      <c r="D18" s="27"/>
      <c r="E18" s="27"/>
      <c r="F18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65AF-9012-4895-8281-922C3486E8B6}">
  <dimension ref="A1:K31"/>
  <sheetViews>
    <sheetView zoomScale="85" zoomScaleNormal="85" workbookViewId="0">
      <selection activeCell="G5" sqref="G5"/>
    </sheetView>
  </sheetViews>
  <sheetFormatPr defaultRowHeight="15" x14ac:dyDescent="0.25"/>
  <cols>
    <col min="1" max="1" width="48" bestFit="1" customWidth="1"/>
    <col min="2" max="6" width="5.5703125" bestFit="1" customWidth="1"/>
    <col min="7" max="7" width="21.85546875" bestFit="1" customWidth="1"/>
    <col min="8" max="8" width="15.140625" bestFit="1" customWidth="1"/>
  </cols>
  <sheetData>
    <row r="1" spans="1:11" x14ac:dyDescent="0.25">
      <c r="A1" s="59" t="s">
        <v>121</v>
      </c>
      <c r="B1" s="60"/>
      <c r="C1" s="60"/>
      <c r="D1" s="60"/>
      <c r="E1" s="60"/>
      <c r="F1" s="61"/>
    </row>
    <row r="2" spans="1:11" ht="15.75" thickBot="1" x14ac:dyDescent="0.3">
      <c r="A2" s="62"/>
      <c r="B2" s="63"/>
      <c r="C2" s="63"/>
      <c r="D2" s="63"/>
      <c r="E2" s="63"/>
      <c r="F2" s="64"/>
    </row>
    <row r="3" spans="1:11" x14ac:dyDescent="0.25">
      <c r="A3" s="62"/>
      <c r="B3" s="63"/>
      <c r="C3" s="63"/>
      <c r="D3" s="63"/>
      <c r="E3" s="63"/>
      <c r="F3" s="65"/>
      <c r="G3" s="49" t="s">
        <v>133</v>
      </c>
      <c r="H3" s="51" t="s">
        <v>132</v>
      </c>
      <c r="I3" s="47"/>
      <c r="J3" s="47"/>
      <c r="K3" s="47"/>
    </row>
    <row r="4" spans="1:11" x14ac:dyDescent="0.25">
      <c r="A4" s="40"/>
      <c r="B4" s="27">
        <v>1990</v>
      </c>
      <c r="C4" s="27">
        <v>1991</v>
      </c>
      <c r="D4" s="27">
        <v>1992</v>
      </c>
      <c r="E4" s="27">
        <v>1993</v>
      </c>
      <c r="F4" s="43">
        <v>1994</v>
      </c>
      <c r="G4" s="45">
        <v>1995</v>
      </c>
      <c r="H4" s="46">
        <v>1995</v>
      </c>
      <c r="I4" s="48"/>
      <c r="J4" s="48"/>
      <c r="K4" s="48"/>
    </row>
    <row r="5" spans="1:11" x14ac:dyDescent="0.25">
      <c r="A5" s="40" t="s">
        <v>122</v>
      </c>
      <c r="B5" s="27">
        <v>12.5</v>
      </c>
      <c r="C5" s="27">
        <v>5.2</v>
      </c>
      <c r="D5" s="27">
        <v>3.8</v>
      </c>
      <c r="E5" s="27">
        <v>2.9</v>
      </c>
      <c r="F5" s="43">
        <v>2.5</v>
      </c>
      <c r="G5" s="40" cm="1">
        <f t="array" ref="G5">TREND(B5:F5,$B$4:$F$4,$G$4,1)</f>
        <v>-1.3100000000004002</v>
      </c>
      <c r="H5" s="52" cm="1">
        <f t="array" ref="H5">GROWTH(B5:F5,$B$4:$F$4,$H$4,0)</f>
        <v>4.4814693025273575</v>
      </c>
      <c r="I5" s="47"/>
      <c r="J5" s="47"/>
      <c r="K5" s="47"/>
    </row>
    <row r="6" spans="1:11" x14ac:dyDescent="0.25">
      <c r="A6" s="40" t="s">
        <v>123</v>
      </c>
      <c r="B6" s="27">
        <v>32.299999999999997</v>
      </c>
      <c r="C6" s="27">
        <v>26.3</v>
      </c>
      <c r="D6" s="27">
        <v>22</v>
      </c>
      <c r="E6" s="27">
        <v>20.7</v>
      </c>
      <c r="F6" s="43">
        <v>21.9</v>
      </c>
      <c r="G6" s="40" cm="1">
        <f t="array" ref="G6">TREND(B6:F6,$B$4:$F$4,$G$4,1)</f>
        <v>16.720000000000255</v>
      </c>
      <c r="H6" s="52" cm="1">
        <f t="array" ref="H6">GROWTH(B6:F6,$B$4:$F$4,$H$4,1)</f>
        <v>17.912178851478814</v>
      </c>
      <c r="I6" s="47"/>
      <c r="J6" s="47"/>
      <c r="K6" s="47"/>
    </row>
    <row r="7" spans="1:11" x14ac:dyDescent="0.25">
      <c r="A7" s="40" t="s">
        <v>124</v>
      </c>
      <c r="B7" s="27">
        <v>9.1999999999999993</v>
      </c>
      <c r="C7" s="27">
        <v>7.3</v>
      </c>
      <c r="D7" s="27">
        <v>7</v>
      </c>
      <c r="E7" s="27">
        <v>10.3</v>
      </c>
      <c r="F7" s="43">
        <v>13.1</v>
      </c>
      <c r="G7" s="40" cm="1">
        <f t="array" ref="G7">TREND(B7:F7,$B$4:$F$4,$G$4,1)</f>
        <v>12.619999999999891</v>
      </c>
      <c r="H7" s="52" cm="1">
        <f t="array" ref="H7">GROWTH(B7:F7,$B$4:$F$4,$H$4,1)</f>
        <v>12.514336826112689</v>
      </c>
      <c r="I7" s="47"/>
      <c r="J7" s="47"/>
      <c r="K7" s="47"/>
    </row>
    <row r="8" spans="1:11" x14ac:dyDescent="0.25">
      <c r="A8" s="40" t="s">
        <v>125</v>
      </c>
      <c r="B8" s="27">
        <v>3.3</v>
      </c>
      <c r="C8" s="27">
        <v>3.4</v>
      </c>
      <c r="D8" s="27">
        <v>2.6</v>
      </c>
      <c r="E8" s="27">
        <v>2.6</v>
      </c>
      <c r="F8" s="43">
        <v>3.9</v>
      </c>
      <c r="G8" s="40" cm="1">
        <f t="array" ref="G8">TREND(B8:F8,$B$4:$F$4,$G$4,1)</f>
        <v>3.2799999999999869</v>
      </c>
      <c r="H8" s="52" cm="1">
        <f t="array" ref="H8">GROWTH(B8:F8,$B$4:$F$4,$H$4,1)</f>
        <v>3.1825817022748977</v>
      </c>
      <c r="I8" s="47"/>
      <c r="J8" s="47"/>
      <c r="K8" s="47"/>
    </row>
    <row r="9" spans="1:11" x14ac:dyDescent="0.25">
      <c r="A9" s="40" t="s">
        <v>126</v>
      </c>
      <c r="B9" s="27">
        <v>3.1</v>
      </c>
      <c r="C9" s="27">
        <v>2.4</v>
      </c>
      <c r="D9" s="27">
        <v>1.6</v>
      </c>
      <c r="E9" s="27">
        <v>1.9</v>
      </c>
      <c r="F9" s="43">
        <v>2.1</v>
      </c>
      <c r="G9" s="40" cm="1">
        <f t="array" ref="G9">TREND(B9:F9,$B$4:$F$4,$G$4,1)</f>
        <v>1.4700000000000273</v>
      </c>
      <c r="H9" s="52" cm="1">
        <f t="array" ref="H9">GROWTH(B9:F9,$B$4:$F$4,$H$4,1)</f>
        <v>1.597388049712962</v>
      </c>
      <c r="I9" s="47"/>
      <c r="J9" s="47"/>
      <c r="K9" s="47"/>
    </row>
    <row r="10" spans="1:11" x14ac:dyDescent="0.25">
      <c r="A10" s="40" t="s">
        <v>127</v>
      </c>
      <c r="B10" s="27">
        <v>0.7</v>
      </c>
      <c r="C10" s="27">
        <v>0.5</v>
      </c>
      <c r="D10" s="27">
        <v>0.3</v>
      </c>
      <c r="E10" s="27">
        <v>0.2</v>
      </c>
      <c r="F10" s="43">
        <v>0.4</v>
      </c>
      <c r="G10" s="40" cm="1">
        <f t="array" ref="G10">TREND(B10:F10,$B$4:$F$4,$G$4,1)</f>
        <v>0.15000000000000568</v>
      </c>
      <c r="H10" s="52" cm="1">
        <f t="array" ref="H10">GROWTH(B10:F10,$B$4:$F$4,$H$4,1)</f>
        <v>0.20876179644114698</v>
      </c>
      <c r="I10" s="47"/>
      <c r="J10" s="47"/>
      <c r="K10" s="47"/>
    </row>
    <row r="11" spans="1:11" x14ac:dyDescent="0.25">
      <c r="A11" s="40" t="s">
        <v>128</v>
      </c>
      <c r="B11" s="27">
        <v>0.1</v>
      </c>
      <c r="C11" s="27">
        <v>0.1</v>
      </c>
      <c r="D11" s="27">
        <v>0.1</v>
      </c>
      <c r="E11" s="27">
        <v>0.1</v>
      </c>
      <c r="F11" s="43">
        <v>0.2</v>
      </c>
      <c r="G11" s="40" cm="1">
        <f t="array" ref="G11">TREND(B11:F11,$B$4:$F$4,$G$4,1)</f>
        <v>0.17999999999999261</v>
      </c>
      <c r="H11" s="52" cm="1">
        <f t="array" ref="H11">GROWTH(B11:F11,$B$4:$F$4,$H$4,1)</f>
        <v>0.1741101126592228</v>
      </c>
      <c r="I11" s="47"/>
      <c r="J11" s="47"/>
      <c r="K11" s="47"/>
    </row>
    <row r="12" spans="1:11" x14ac:dyDescent="0.25">
      <c r="A12" s="40" t="s">
        <v>129</v>
      </c>
      <c r="B12" s="27">
        <v>1.5</v>
      </c>
      <c r="C12" s="27">
        <v>1.3</v>
      </c>
      <c r="D12" s="27">
        <v>1.6</v>
      </c>
      <c r="E12" s="27">
        <v>1.6</v>
      </c>
      <c r="F12" s="43">
        <v>2.1</v>
      </c>
      <c r="G12" s="40" cm="1">
        <f t="array" ref="G12">TREND(B12:F12,$B$4:$F$4,$G$4,1)</f>
        <v>2.0699999999999932</v>
      </c>
      <c r="H12" s="52" cm="1">
        <f t="array" ref="H12">GROWTH(B12:F12,$B$4:$F$4,$H$4,1)</f>
        <v>2.0836683008536636</v>
      </c>
      <c r="I12" s="47"/>
      <c r="J12" s="47"/>
      <c r="K12" s="47"/>
    </row>
    <row r="13" spans="1:11" x14ac:dyDescent="0.25">
      <c r="A13" s="40" t="s">
        <v>130</v>
      </c>
      <c r="B13" s="27">
        <v>8.4</v>
      </c>
      <c r="C13" s="27">
        <v>4.4000000000000004</v>
      </c>
      <c r="D13" s="27">
        <v>3.4</v>
      </c>
      <c r="E13" s="27">
        <v>4</v>
      </c>
      <c r="F13" s="43">
        <v>3.9</v>
      </c>
      <c r="G13" s="40" cm="1">
        <f t="array" ref="G13">TREND(B13:F13,$B$4:$F$4,$G$4,1)</f>
        <v>1.9999999999997726</v>
      </c>
      <c r="H13" s="52" cm="1">
        <f t="array" ref="H13">GROWTH(B13:F13,$B$4:$F$4,$H$4,1)</f>
        <v>2.7933186603685467</v>
      </c>
      <c r="I13" s="47"/>
      <c r="J13" s="47"/>
      <c r="K13" s="47"/>
    </row>
    <row r="14" spans="1:11" ht="15.75" thickBot="1" x14ac:dyDescent="0.3">
      <c r="A14" s="41" t="s">
        <v>131</v>
      </c>
      <c r="B14" s="42">
        <v>71.7</v>
      </c>
      <c r="C14" s="42">
        <v>50.9</v>
      </c>
      <c r="D14" s="42">
        <v>42.4</v>
      </c>
      <c r="E14" s="42">
        <v>44.3</v>
      </c>
      <c r="F14" s="44">
        <v>50.1</v>
      </c>
      <c r="G14" s="40" cm="1">
        <f t="array" ref="G14">TREND(B14:F14,$B$4:$F$4,$G$4,1)</f>
        <v>36.940000000000509</v>
      </c>
      <c r="H14" s="52" cm="1">
        <f t="array" ref="H14">GROWTH(B14:F14,$B$4:$F$4,$H$4,1)</f>
        <v>39.415385146974238</v>
      </c>
      <c r="I14" s="47"/>
      <c r="J14" s="47"/>
      <c r="K14" s="47"/>
    </row>
    <row r="18" spans="1:11" x14ac:dyDescent="0.25">
      <c r="A18" s="66"/>
      <c r="B18" s="66"/>
      <c r="C18" s="66"/>
      <c r="D18" s="66"/>
      <c r="E18" s="66"/>
      <c r="F18" s="66"/>
      <c r="G18" s="47"/>
      <c r="H18" s="47"/>
      <c r="I18" s="47"/>
      <c r="J18" s="47"/>
      <c r="K18" s="47"/>
    </row>
    <row r="19" spans="1:11" x14ac:dyDescent="0.25">
      <c r="A19" s="66"/>
      <c r="B19" s="66"/>
      <c r="C19" s="66"/>
      <c r="D19" s="66"/>
      <c r="E19" s="66"/>
      <c r="F19" s="66"/>
      <c r="G19" s="47"/>
      <c r="H19" s="47"/>
      <c r="I19" s="47"/>
      <c r="J19" s="47"/>
      <c r="K19" s="47"/>
    </row>
    <row r="20" spans="1:11" x14ac:dyDescent="0.25">
      <c r="A20" s="66"/>
      <c r="B20" s="66"/>
      <c r="C20" s="66"/>
      <c r="D20" s="66"/>
      <c r="E20" s="66"/>
      <c r="F20" s="66"/>
      <c r="G20" s="50"/>
      <c r="H20" s="47"/>
      <c r="I20" s="47"/>
      <c r="J20" s="47"/>
      <c r="K20" s="47"/>
    </row>
    <row r="21" spans="1:11" x14ac:dyDescent="0.25">
      <c r="A21" s="47"/>
      <c r="B21" s="47"/>
      <c r="C21" s="47"/>
      <c r="D21" s="47"/>
      <c r="E21" s="47"/>
      <c r="F21" s="47"/>
      <c r="G21" s="48"/>
      <c r="H21" s="48"/>
      <c r="I21" s="48"/>
      <c r="J21" s="48"/>
      <c r="K21" s="48"/>
    </row>
    <row r="22" spans="1:11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1:11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1:11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1:11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1:11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1:11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</row>
    <row r="28" spans="1:11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</row>
    <row r="29" spans="1:11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</row>
    <row r="30" spans="1:11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</row>
    <row r="31" spans="1:11" x14ac:dyDescent="0.25">
      <c r="A31" s="50"/>
      <c r="B31" s="47"/>
      <c r="C31" s="47"/>
      <c r="D31" s="47"/>
      <c r="E31" s="47"/>
      <c r="F31" s="47"/>
      <c r="G31" s="47"/>
      <c r="H31" s="47"/>
      <c r="I31" s="47"/>
      <c r="J31" s="47"/>
      <c r="K31" s="47"/>
    </row>
  </sheetData>
  <mergeCells count="2">
    <mergeCell ref="A1:F3"/>
    <mergeCell ref="A18:F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2.1</vt:lpstr>
      <vt:lpstr>2.2</vt:lpstr>
      <vt:lpstr>2.2.1</vt:lpstr>
      <vt:lpstr>2.5.1</vt:lpstr>
      <vt:lpstr>Отчет о результатах 1</vt:lpstr>
      <vt:lpstr>Отчет о результатах 2</vt:lpstr>
      <vt:lpstr>2.5.2</vt:lpstr>
      <vt:lpstr>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Тампио Сергеевич</dc:creator>
  <cp:lastModifiedBy>Тампио Илья Сергеевич</cp:lastModifiedBy>
  <dcterms:created xsi:type="dcterms:W3CDTF">2021-10-01T11:04:18Z</dcterms:created>
  <dcterms:modified xsi:type="dcterms:W3CDTF">2021-10-15T10:04:57Z</dcterms:modified>
</cp:coreProperties>
</file>