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evProjects\1st-year-assignments\1st-year-assignments\ЦГ\excel\Материалы итоговой работы\"/>
    </mc:Choice>
  </mc:AlternateContent>
  <xr:revisionPtr revIDLastSave="0" documentId="13_ncr:1_{0DA909F2-81A4-47DB-ACB5-3DEF1714CE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1" l="1"/>
  <c r="D34" i="1"/>
  <c r="E34" i="1"/>
  <c r="F34" i="1"/>
  <c r="G34" i="1"/>
  <c r="B34" i="1"/>
  <c r="C33" i="1"/>
  <c r="D33" i="1"/>
  <c r="E33" i="1"/>
  <c r="F33" i="1"/>
  <c r="G33" i="1"/>
  <c r="B33" i="1"/>
  <c r="R54" i="1" a="1"/>
  <c r="R54" i="1" s="1"/>
  <c r="P54" i="1"/>
  <c r="O54" i="1"/>
  <c r="N54" i="1"/>
  <c r="M54" i="1"/>
  <c r="L54" i="1"/>
  <c r="J54" i="1"/>
  <c r="K54" i="1"/>
  <c r="B42" i="1"/>
  <c r="G32" i="1"/>
  <c r="G36" i="1" s="1"/>
  <c r="C32" i="1"/>
  <c r="C36" i="1" s="1"/>
  <c r="D32" i="1"/>
  <c r="D36" i="1" s="1"/>
  <c r="E32" i="1"/>
  <c r="F32" i="1"/>
  <c r="B32" i="1"/>
  <c r="C29" i="1"/>
  <c r="D29" i="1"/>
  <c r="E29" i="1"/>
  <c r="F29" i="1"/>
  <c r="G29" i="1"/>
  <c r="B29" i="1"/>
  <c r="B28" i="1"/>
  <c r="C28" i="1"/>
  <c r="D28" i="1"/>
  <c r="E28" i="1"/>
  <c r="F28" i="1"/>
  <c r="G28" i="1"/>
  <c r="G26" i="1"/>
  <c r="C26" i="1"/>
  <c r="D26" i="1"/>
  <c r="E26" i="1"/>
  <c r="F26" i="1"/>
  <c r="B26" i="1"/>
  <c r="F27" i="1"/>
  <c r="G27" i="1"/>
  <c r="C27" i="1"/>
  <c r="D27" i="1"/>
  <c r="E27" i="1"/>
  <c r="B27" i="1"/>
  <c r="G25" i="1"/>
  <c r="C25" i="1"/>
  <c r="D25" i="1"/>
  <c r="E25" i="1"/>
  <c r="F25" i="1"/>
  <c r="B25" i="1"/>
  <c r="C24" i="1"/>
  <c r="D24" i="1"/>
  <c r="E24" i="1"/>
  <c r="F24" i="1"/>
  <c r="G24" i="1"/>
  <c r="B24" i="1"/>
  <c r="G30" i="1" l="1"/>
  <c r="C30" i="1"/>
  <c r="F30" i="1"/>
  <c r="B30" i="1"/>
  <c r="E30" i="1"/>
  <c r="D30" i="1"/>
  <c r="B36" i="1"/>
  <c r="F36" i="1"/>
  <c r="E36" i="1"/>
  <c r="B38" i="1" l="1"/>
  <c r="B39" i="1"/>
  <c r="B4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admin1</author>
  </authors>
  <commentList>
    <comment ref="O32" authorId="0" shapeId="0" xr:uid="{0176257A-9318-4614-ACD3-50A720B8AF34}">
      <text>
        <r>
          <rPr>
            <b/>
            <sz val="9"/>
            <color indexed="81"/>
            <rFont val="Tahoma"/>
            <family val="2"/>
            <charset val="204"/>
          </rPr>
          <t xml:space="preserve">Коэф. Стьюдента = 2, т.к. доверительная вероятность 0.95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<sst xmlns="http://schemas.openxmlformats.org/spreadsheetml/2006/main" count="59" uniqueCount="58">
  <si>
    <t>X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</si>
  <si>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</si>
  <si>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</si>
  <si>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</si>
  <si>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</si>
  <si>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</si>
  <si>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</si>
  <si>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</si>
  <si>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</si>
  <si>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</si>
  <si>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</si>
  <si>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</si>
  <si>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</si>
  <si>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</si>
  <si>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</si>
  <si>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</si>
  <si>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</si>
  <si>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</si>
  <si>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</si>
  <si>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</si>
  <si>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</si>
  <si>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</si>
  <si>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Средн.</t>
  </si>
  <si>
    <t>Средн 0.9</t>
  </si>
  <si>
    <t>Медиана</t>
  </si>
  <si>
    <t>Центр-разм</t>
  </si>
  <si>
    <t>Y_0.25</t>
  </si>
  <si>
    <t>Y_0.75</t>
  </si>
  <si>
    <t>(Y0.25+Y0.75)/2</t>
  </si>
  <si>
    <t>СКО</t>
  </si>
  <si>
    <t>НГ доверит. Интервала</t>
  </si>
  <si>
    <t>ВГ доверит. Интервала</t>
  </si>
  <si>
    <t>Дисперсия</t>
  </si>
  <si>
    <t>Максимальная Дисперсия</t>
  </si>
  <si>
    <t>Минимальная Дисперсия</t>
  </si>
  <si>
    <t>Отношение</t>
  </si>
  <si>
    <t>Коэффициент Фишера</t>
  </si>
  <si>
    <t>Коэффициент Стьюдента</t>
  </si>
  <si>
    <t>Ф</t>
  </si>
  <si>
    <t>0.68</t>
  </si>
  <si>
    <t>0.95</t>
  </si>
  <si>
    <t>0.997</t>
  </si>
  <si>
    <t>0.999</t>
  </si>
  <si>
    <t>t_a</t>
  </si>
  <si>
    <t>1.0</t>
  </si>
  <si>
    <t>2.0</t>
  </si>
  <si>
    <t>3.0</t>
  </si>
  <si>
    <t>3.5</t>
  </si>
  <si>
    <t>Таблица коэффициентов Стьюдента</t>
  </si>
  <si>
    <t>Вариант 8</t>
  </si>
  <si>
    <t>Табл. 2.13. Коэффициенты Фишера  для   Ф=0.95</t>
  </si>
  <si>
    <t>fчисл</t>
  </si>
  <si>
    <t>fзнам</t>
  </si>
  <si>
    <t>¥</t>
  </si>
  <si>
    <t>y</t>
  </si>
  <si>
    <t>x новый</t>
  </si>
  <si>
    <t>x</t>
  </si>
  <si>
    <t>Условие однородности дисперсии выполнено так как выполнен критерий Фишера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</si>
</sst>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49" fontId="0" fillId="0" borderId="1" xfId="0" applyNumberFormat="1" applyBorder="1"/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2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4" fillId="3" borderId="0" xfId="0" applyFont="1" applyFill="1" applyBorder="1"/>
    <xf numFmtId="0" fontId="0" fillId="0" borderId="5" xfId="0" applyBorder="1"/>
  </cellXfs>
  <cellStyles count="1">
    <cellStyle name="Обычный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Центры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'1'!$I$26:$N$26</c:f>
              <c:numCache>
                <c:formatCode>General</c:formatCode>
                <c:ptCount val="6"/>
                <c:pt idx="0">
                  <c:v>1.5044223097022533</c:v>
                </c:pt>
                <c:pt idx="1">
                  <c:v>2.5780528745256559</c:v>
                </c:pt>
                <c:pt idx="2">
                  <c:v>3.5208588631444226</c:v>
                </c:pt>
                <c:pt idx="3">
                  <c:v>4.4420584652358936</c:v>
                </c:pt>
                <c:pt idx="4">
                  <c:v>5.6502367473811601</c:v>
                </c:pt>
                <c:pt idx="5">
                  <c:v>6.4646972120436192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26-4EC3-85F3-2ADB84C4B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7065775"/>
        <c:axId val="997052879"/>
      </c:lineChart>
      <c:catAx>
        <c:axId val="997065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опыта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7052879"/>
        <c:crosses val="autoZero"/>
        <c:auto val="1"/>
        <c:lblAlgn val="ctr"/>
        <c:lblOffset val="100"/>
        <c:noMultiLvlLbl val="0"/>
      </c:catAx>
      <c:valAx>
        <c:axId val="99705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Значнеие центра распределения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706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8</xdr:row>
      <xdr:rowOff>171449</xdr:rowOff>
    </xdr:from>
    <xdr:to>
      <xdr:col>13</xdr:col>
      <xdr:colOff>590549</xdr:colOff>
      <xdr:row>21</xdr:row>
      <xdr:rowOff>185736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7F8C586-6281-43A4-B6F7-E0643A459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0</xdr:colOff>
      <xdr:row>36</xdr:row>
      <xdr:rowOff>0</xdr:rowOff>
    </xdr:from>
    <xdr:to>
      <xdr:col>21</xdr:col>
      <xdr:colOff>304800</xdr:colOff>
      <xdr:row>37</xdr:row>
      <xdr:rowOff>104775</xdr:rowOff>
    </xdr:to>
    <xdr:sp macro="" textlink="">
      <xdr:nvSpPr>
        <xdr:cNvPr id="1027" name="avatar">
          <a:extLst>
            <a:ext uri="{FF2B5EF4-FFF2-40B4-BE49-F238E27FC236}">
              <a16:creationId xmlns:a16="http://schemas.microsoft.com/office/drawing/2014/main" id="{1E17CCB9-8697-42CB-9917-8DAD0A29BD53}"/>
            </a:ext>
          </a:extLst>
        </xdr:cNvPr>
        <xdr:cNvSpPr>
          <a:spLocks noChangeAspect="1" noChangeArrowheads="1"/>
        </xdr:cNvSpPr>
      </xdr:nvSpPr>
      <xdr:spPr bwMode="auto">
        <a:xfrm>
          <a:off x="1483042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zoomScaleNormal="100" workbookViewId="0">
      <selection activeCell="G19" sqref="G19"/>
    </sheetView>
  </sheetViews>
  <sheetFormatPr defaultRowHeight="15" x14ac:dyDescent="0.25"/>
  <cols>
    <col min="1" max="1" width="22.42578125" bestFit="1" customWidth="1"/>
    <col min="2" max="7" width="12" bestFit="1" customWidth="1"/>
  </cols>
  <sheetData>
    <row r="1" spans="1: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I1" t="s">
        <v>49</v>
      </c>
    </row>
    <row r="2" spans="1:9" x14ac:dyDescent="0.25">
      <c r="A2" t="s">
        <v>1</v>
      </c>
      <c r="B2">
        <v>1.0330670938578912</v>
      </c>
      <c r="C2">
        <v>2.1456237912685863</v>
      </c>
      <c r="D2">
        <v>3.0341831631592111</v>
      </c>
      <c r="E2">
        <v>4.0114659215205979</v>
      </c>
      <c r="F2">
        <v>5.1566088862902362</v>
      </c>
      <c r="G2">
        <v>6.0106117927745162</v>
      </c>
    </row>
    <row r="3" spans="1:9" x14ac:dyDescent="0.25">
      <c r="A3" t="s">
        <v>2</v>
      </c>
      <c r="B3">
        <v>1.1337161244827689</v>
      </c>
      <c r="C3">
        <v>2.2121494610766419</v>
      </c>
      <c r="D3">
        <v>3.0634583333922105</v>
      </c>
      <c r="E3">
        <v>4.0217320091069295</v>
      </c>
      <c r="F3">
        <v>5.3324095251512373</v>
      </c>
      <c r="G3">
        <v>6.0573955926171044</v>
      </c>
    </row>
    <row r="4" spans="1:9" x14ac:dyDescent="0.25">
      <c r="A4" t="s">
        <v>3</v>
      </c>
      <c r="B4">
        <v>1.2189255905555987</v>
      </c>
      <c r="C4">
        <v>2.2236612567669098</v>
      </c>
      <c r="D4">
        <v>3.2713266030015991</v>
      </c>
      <c r="E4">
        <v>4.0270673506741765</v>
      </c>
      <c r="F4">
        <v>5.3821698039084875</v>
      </c>
      <c r="G4">
        <v>6.1048126951594499</v>
      </c>
    </row>
    <row r="5" spans="1:9" x14ac:dyDescent="0.25">
      <c r="A5" t="s">
        <v>4</v>
      </c>
      <c r="B5">
        <v>1.2280574237002837</v>
      </c>
      <c r="C5">
        <v>2.2376107879287952</v>
      </c>
      <c r="D5">
        <v>3.2947291891384833</v>
      </c>
      <c r="E5">
        <v>4.0933155507337204</v>
      </c>
      <c r="F5">
        <v>5.4338150554956934</v>
      </c>
      <c r="G5">
        <v>6.1065197190461973</v>
      </c>
    </row>
    <row r="6" spans="1:9" x14ac:dyDescent="0.25">
      <c r="A6" t="s">
        <v>5</v>
      </c>
      <c r="B6">
        <v>1.3082305404519246</v>
      </c>
      <c r="C6">
        <v>2.2662092602325705</v>
      </c>
      <c r="D6">
        <v>3.2989202255081356</v>
      </c>
      <c r="E6">
        <v>4.121741167016638</v>
      </c>
      <c r="F6">
        <v>5.4515809836722058</v>
      </c>
      <c r="G6">
        <v>6.2030820022606328</v>
      </c>
    </row>
    <row r="7" spans="1:9" x14ac:dyDescent="0.25">
      <c r="A7" t="s">
        <v>6</v>
      </c>
      <c r="B7">
        <v>1.3289317762883712</v>
      </c>
      <c r="C7">
        <v>2.2735710812447225</v>
      </c>
      <c r="D7">
        <v>3.3276167554232998</v>
      </c>
      <c r="E7">
        <v>4.1516485832447962</v>
      </c>
      <c r="F7">
        <v>5.4900070409916708</v>
      </c>
      <c r="G7">
        <v>6.2856170496204067</v>
      </c>
    </row>
    <row r="8" spans="1:9" x14ac:dyDescent="0.25">
      <c r="A8" t="s">
        <v>7</v>
      </c>
      <c r="B8">
        <v>1.3749546303087172</v>
      </c>
      <c r="C8">
        <v>2.5255998605180219</v>
      </c>
      <c r="D8">
        <v>3.3423582429810255</v>
      </c>
      <c r="E8">
        <v>4.1857429186069819</v>
      </c>
      <c r="F8">
        <v>5.4904199659561908</v>
      </c>
      <c r="G8">
        <v>6.2977841539562842</v>
      </c>
    </row>
    <row r="9" spans="1:9" x14ac:dyDescent="0.25">
      <c r="A9" t="s">
        <v>8</v>
      </c>
      <c r="B9">
        <v>1.4004527194925993</v>
      </c>
      <c r="C9">
        <v>2.529519826654461</v>
      </c>
      <c r="D9">
        <v>3.3827194253247184</v>
      </c>
      <c r="E9">
        <v>4.2759110061944634</v>
      </c>
      <c r="F9">
        <v>5.545494912519418</v>
      </c>
      <c r="G9">
        <v>6.3734096858665961</v>
      </c>
    </row>
    <row r="10" spans="1:9" x14ac:dyDescent="0.25">
      <c r="A10" t="s">
        <v>9</v>
      </c>
      <c r="B10">
        <v>1.4219158624788903</v>
      </c>
      <c r="C10">
        <v>2.5374831183164694</v>
      </c>
      <c r="D10">
        <v>3.4032152449632855</v>
      </c>
      <c r="E10">
        <v>4.3232169986945834</v>
      </c>
      <c r="F10">
        <v>5.5489546656503492</v>
      </c>
      <c r="G10">
        <v>6.3909198098279552</v>
      </c>
    </row>
    <row r="11" spans="1:9" x14ac:dyDescent="0.25">
      <c r="A11" t="s">
        <v>10</v>
      </c>
      <c r="B11">
        <v>1.4871339903291005</v>
      </c>
      <c r="C11">
        <v>2.615945695003056</v>
      </c>
      <c r="D11">
        <v>3.4495879420161133</v>
      </c>
      <c r="E11">
        <v>4.3696750548698793</v>
      </c>
      <c r="F11">
        <v>5.5557961744098225</v>
      </c>
      <c r="G11">
        <v>6.4041721140607377</v>
      </c>
    </row>
    <row r="12" spans="1:9" x14ac:dyDescent="0.25">
      <c r="A12" t="s">
        <v>11</v>
      </c>
      <c r="B12">
        <v>1.5232848627056479</v>
      </c>
      <c r="C12">
        <v>2.6338432961493465</v>
      </c>
      <c r="D12">
        <v>3.5128775465727151</v>
      </c>
      <c r="E12">
        <v>4.4877954004618914</v>
      </c>
      <c r="F12">
        <v>5.5923594471596063</v>
      </c>
      <c r="G12">
        <v>6.4202440212117544</v>
      </c>
    </row>
    <row r="13" spans="1:9" x14ac:dyDescent="0.25">
      <c r="A13" t="s">
        <v>12</v>
      </c>
      <c r="B13">
        <v>1.5374523644203189</v>
      </c>
      <c r="C13">
        <v>2.673694321947913</v>
      </c>
      <c r="D13">
        <v>3.645501890833283</v>
      </c>
      <c r="E13">
        <v>4.497301642240136</v>
      </c>
      <c r="F13">
        <v>5.7490806871610651</v>
      </c>
      <c r="G13">
        <v>6.5373352821528377</v>
      </c>
    </row>
    <row r="14" spans="1:9" x14ac:dyDescent="0.25">
      <c r="A14" t="s">
        <v>13</v>
      </c>
      <c r="B14">
        <v>1.5433274257887115</v>
      </c>
      <c r="C14">
        <v>2.7050088328868354</v>
      </c>
      <c r="D14">
        <v>3.6457518023855222</v>
      </c>
      <c r="E14">
        <v>4.5274872640709649</v>
      </c>
      <c r="F14">
        <v>5.8181357041528514</v>
      </c>
      <c r="G14">
        <v>6.5451388767543355</v>
      </c>
    </row>
    <row r="15" spans="1:9" x14ac:dyDescent="0.25">
      <c r="A15" t="s">
        <v>14</v>
      </c>
      <c r="B15">
        <v>1.5952269849692968</v>
      </c>
      <c r="C15">
        <v>2.7116500955571974</v>
      </c>
      <c r="D15">
        <v>3.6944367943996381</v>
      </c>
      <c r="E15">
        <v>4.5295615822491531</v>
      </c>
      <c r="F15">
        <v>5.8373833751079864</v>
      </c>
      <c r="G15">
        <v>6.5924569840796545</v>
      </c>
    </row>
    <row r="16" spans="1:9" x14ac:dyDescent="0.25">
      <c r="A16" t="s">
        <v>15</v>
      </c>
      <c r="B16">
        <v>1.5976293286878542</v>
      </c>
      <c r="C16">
        <v>2.7290157369260211</v>
      </c>
      <c r="D16">
        <v>3.705268657037613</v>
      </c>
      <c r="E16">
        <v>4.5966728380703525</v>
      </c>
      <c r="F16">
        <v>5.8570387643962318</v>
      </c>
      <c r="G16">
        <v>6.6270381667125289</v>
      </c>
    </row>
    <row r="17" spans="1:15" x14ac:dyDescent="0.25">
      <c r="A17" t="s">
        <v>16</v>
      </c>
      <c r="B17">
        <v>1.6343555095094053</v>
      </c>
      <c r="C17">
        <v>2.7514414708248109</v>
      </c>
      <c r="D17">
        <v>3.7141009708655455</v>
      </c>
      <c r="E17">
        <v>4.6699236787009539</v>
      </c>
      <c r="F17">
        <v>5.8746929849837395</v>
      </c>
      <c r="G17">
        <v>6.6777889272582049</v>
      </c>
    </row>
    <row r="18" spans="1:15" x14ac:dyDescent="0.25">
      <c r="A18" t="s">
        <v>17</v>
      </c>
      <c r="B18">
        <v>1.6387877093252072</v>
      </c>
      <c r="C18">
        <v>2.765358011222399</v>
      </c>
      <c r="D18">
        <v>3.7396768959174578</v>
      </c>
      <c r="E18">
        <v>4.7035835623075393</v>
      </c>
      <c r="F18">
        <v>5.8851879222974706</v>
      </c>
      <c r="G18">
        <v>6.7350144502716498</v>
      </c>
    </row>
    <row r="19" spans="1:15" x14ac:dyDescent="0.25">
      <c r="A19" t="s">
        <v>18</v>
      </c>
      <c r="B19">
        <v>1.8358754798868206</v>
      </c>
      <c r="C19">
        <v>2.7654532337680564</v>
      </c>
      <c r="D19">
        <v>3.7937296459461169</v>
      </c>
      <c r="E19">
        <v>4.7455719671244623</v>
      </c>
      <c r="F19">
        <v>5.8864407867200104</v>
      </c>
      <c r="G19">
        <v>6.7619090312789165</v>
      </c>
    </row>
    <row r="20" spans="1:15" x14ac:dyDescent="0.25">
      <c r="A20" t="s">
        <v>19</v>
      </c>
      <c r="B20">
        <v>1.8725228001569887</v>
      </c>
      <c r="C20">
        <v>2.8779958734132762</v>
      </c>
      <c r="D20">
        <v>3.8489875046623379</v>
      </c>
      <c r="E20">
        <v>4.9778316965966907</v>
      </c>
      <c r="F20">
        <v>5.8897731782842913</v>
      </c>
      <c r="G20">
        <v>6.7955820392401467</v>
      </c>
    </row>
    <row r="21" spans="1:15" x14ac:dyDescent="0.25">
      <c r="A21" t="s">
        <v>20</v>
      </c>
      <c r="B21">
        <v>1.8803360338445927</v>
      </c>
      <c r="C21">
        <v>2.9635962278354118</v>
      </c>
      <c r="D21">
        <v>3.9446732345197395</v>
      </c>
      <c r="E21">
        <v>4.9823516820512719</v>
      </c>
      <c r="F21">
        <v>5.9035526061925996</v>
      </c>
      <c r="G21">
        <v>6.8855977708727387</v>
      </c>
    </row>
    <row r="22" spans="1:15" x14ac:dyDescent="0.25">
      <c r="A22" t="s">
        <v>21</v>
      </c>
      <c r="B22">
        <v>1.9986842525063295</v>
      </c>
      <c r="C22">
        <v>2.9946791254972789</v>
      </c>
      <c r="D22">
        <v>3.9782516072369791</v>
      </c>
      <c r="E22">
        <v>4.9836298954175824</v>
      </c>
      <c r="F22">
        <v>5.9740692245031815</v>
      </c>
      <c r="G22">
        <v>6.9462112878933544</v>
      </c>
    </row>
    <row r="24" spans="1:15" x14ac:dyDescent="0.25">
      <c r="A24" t="s">
        <v>22</v>
      </c>
      <c r="B24">
        <f>AVERAGE(B2:B22)</f>
        <v>1.5044223097022533</v>
      </c>
      <c r="C24">
        <f t="shared" ref="C24:G24" si="0">AVERAGE(C2:C22)</f>
        <v>2.5780528745256559</v>
      </c>
      <c r="D24">
        <f t="shared" si="0"/>
        <v>3.5281605559659539</v>
      </c>
      <c r="E24">
        <f t="shared" si="0"/>
        <v>4.4420584652358936</v>
      </c>
      <c r="F24">
        <f t="shared" si="0"/>
        <v>5.6502367473811601</v>
      </c>
      <c r="G24">
        <f t="shared" si="0"/>
        <v>6.4646972120436192</v>
      </c>
      <c r="I24">
        <v>1.4816436428988884</v>
      </c>
      <c r="J24">
        <v>2.5125062760347667</v>
      </c>
      <c r="K24">
        <v>3.5062173851980951</v>
      </c>
      <c r="L24">
        <v>4.4107861309728751</v>
      </c>
      <c r="M24">
        <v>5.5653390553967093</v>
      </c>
      <c r="N24">
        <v>6.4202440212117544</v>
      </c>
    </row>
    <row r="25" spans="1:15" x14ac:dyDescent="0.25">
      <c r="A25" t="s">
        <v>23</v>
      </c>
      <c r="B25">
        <f>AVERAGE(B3:B21)</f>
        <v>1.5032166924938473</v>
      </c>
      <c r="C25">
        <f t="shared" ref="C25:F25" si="1">AVERAGE(C3:C21)</f>
        <v>2.5788846025406795</v>
      </c>
      <c r="D25">
        <f t="shared" si="1"/>
        <v>3.5304703634152017</v>
      </c>
      <c r="E25">
        <f t="shared" si="1"/>
        <v>4.4362174712113474</v>
      </c>
      <c r="F25">
        <f t="shared" si="1"/>
        <v>5.6591733465374174</v>
      </c>
      <c r="G25">
        <f>AVERAGE(G3:G21)</f>
        <v>6.4632535985393753</v>
      </c>
      <c r="I25">
        <v>1.5032166924938473</v>
      </c>
      <c r="J25">
        <v>2.5701514583829326</v>
      </c>
      <c r="K25">
        <v>3.5128775465727151</v>
      </c>
      <c r="L25">
        <v>4.4362174712113474</v>
      </c>
      <c r="M25">
        <v>5.5923594471596063</v>
      </c>
      <c r="N25">
        <v>6.4632535985393753</v>
      </c>
    </row>
    <row r="26" spans="1:15" x14ac:dyDescent="0.25">
      <c r="A26" t="s">
        <v>24</v>
      </c>
      <c r="B26">
        <f>MEDIAN(B2:B22)</f>
        <v>1.5232848627056479</v>
      </c>
      <c r="C26">
        <f t="shared" ref="C26:F26" si="2">MEDIAN(C2:C22)</f>
        <v>2.6338432961493465</v>
      </c>
      <c r="D26">
        <f t="shared" si="2"/>
        <v>3.5128775465727151</v>
      </c>
      <c r="E26">
        <f t="shared" si="2"/>
        <v>4.4877954004618914</v>
      </c>
      <c r="F26">
        <f t="shared" si="2"/>
        <v>5.5923594471596063</v>
      </c>
      <c r="G26">
        <f>MEDIAN(G2:G22)</f>
        <v>6.4202440212117544</v>
      </c>
      <c r="I26" s="1">
        <v>1.5044223097022533</v>
      </c>
      <c r="J26" s="1">
        <v>2.5780528745256559</v>
      </c>
      <c r="K26" s="1">
        <v>3.5208588631444226</v>
      </c>
      <c r="L26" s="1">
        <v>4.4420584652358936</v>
      </c>
      <c r="M26" s="1">
        <v>5.6502367473811601</v>
      </c>
      <c r="N26" s="1">
        <v>6.4646972120436192</v>
      </c>
    </row>
    <row r="27" spans="1:15" x14ac:dyDescent="0.25">
      <c r="A27" t="s">
        <v>25</v>
      </c>
      <c r="B27">
        <f>(B2+B22)/2</f>
        <v>1.5158756731821104</v>
      </c>
      <c r="C27">
        <f t="shared" ref="C27:G27" si="3">(C2+C22)/2</f>
        <v>2.5701514583829326</v>
      </c>
      <c r="D27">
        <f t="shared" si="3"/>
        <v>3.5062173851980951</v>
      </c>
      <c r="E27">
        <f t="shared" si="3"/>
        <v>4.4975479084690901</v>
      </c>
      <c r="F27">
        <f>(F2+F22)/2</f>
        <v>5.5653390553967093</v>
      </c>
      <c r="G27">
        <f t="shared" si="3"/>
        <v>6.4784115403339353</v>
      </c>
      <c r="I27">
        <v>1.5158756731821104</v>
      </c>
      <c r="J27">
        <v>2.5788846025406795</v>
      </c>
      <c r="K27">
        <v>3.5281605559659539</v>
      </c>
      <c r="L27">
        <v>4.4877954004618914</v>
      </c>
      <c r="M27">
        <v>5.6591733465374174</v>
      </c>
      <c r="N27">
        <v>6.4784115403339353</v>
      </c>
    </row>
    <row r="28" spans="1:15" x14ac:dyDescent="0.25">
      <c r="A28" t="s">
        <v>26</v>
      </c>
      <c r="B28">
        <f t="shared" ref="B28:G28" si="4">QUARTILE(B2:B22, 1)</f>
        <v>1.3289317762883712</v>
      </c>
      <c r="C28">
        <f t="shared" si="4"/>
        <v>2.2735710812447225</v>
      </c>
      <c r="D28">
        <f t="shared" si="4"/>
        <v>3.3276167554232998</v>
      </c>
      <c r="E28">
        <f t="shared" si="4"/>
        <v>4.1516485832447962</v>
      </c>
      <c r="F28">
        <f t="shared" si="4"/>
        <v>5.4900070409916708</v>
      </c>
      <c r="G28">
        <f t="shared" si="4"/>
        <v>6.2856170496204067</v>
      </c>
      <c r="I28">
        <v>1.5232848627056479</v>
      </c>
      <c r="J28">
        <v>2.6338432961493465</v>
      </c>
      <c r="K28">
        <v>3.5304703634152017</v>
      </c>
      <c r="L28">
        <v>4.4975479084690901</v>
      </c>
      <c r="M28">
        <v>5.6823500129877047</v>
      </c>
      <c r="N28">
        <v>6.4817029884393058</v>
      </c>
    </row>
    <row r="29" spans="1:15" x14ac:dyDescent="0.25">
      <c r="A29" t="s">
        <v>27</v>
      </c>
      <c r="B29">
        <f>QUARTILE(B2:B22, 3)</f>
        <v>1.6343555095094053</v>
      </c>
      <c r="C29">
        <f t="shared" ref="C29:G29" si="5">QUARTILE(C2:C22, 3)</f>
        <v>2.7514414708248109</v>
      </c>
      <c r="D29">
        <f t="shared" si="5"/>
        <v>3.7141009708655455</v>
      </c>
      <c r="E29">
        <f t="shared" si="5"/>
        <v>4.6699236787009539</v>
      </c>
      <c r="F29">
        <f t="shared" si="5"/>
        <v>5.8746929849837395</v>
      </c>
      <c r="G29">
        <f t="shared" si="5"/>
        <v>6.6777889272582049</v>
      </c>
    </row>
    <row r="30" spans="1:15" x14ac:dyDescent="0.25">
      <c r="A30" t="s">
        <v>28</v>
      </c>
      <c r="B30">
        <f>(B28+B29)/2</f>
        <v>1.4816436428988884</v>
      </c>
      <c r="C30">
        <f t="shared" ref="C30:G30" si="6">(C28+C29)/2</f>
        <v>2.5125062760347667</v>
      </c>
      <c r="D30">
        <f t="shared" si="6"/>
        <v>3.5208588631444226</v>
      </c>
      <c r="E30">
        <f t="shared" si="6"/>
        <v>4.4107861309728751</v>
      </c>
      <c r="F30">
        <f t="shared" si="6"/>
        <v>5.6823500129877047</v>
      </c>
      <c r="G30">
        <f t="shared" si="6"/>
        <v>6.4817029884393058</v>
      </c>
    </row>
    <row r="31" spans="1:15" x14ac:dyDescent="0.25">
      <c r="I31" t="s">
        <v>48</v>
      </c>
    </row>
    <row r="32" spans="1:15" x14ac:dyDescent="0.25">
      <c r="A32" t="s">
        <v>29</v>
      </c>
      <c r="B32">
        <f>_xlfn.STDEV.S(B2:B22)</f>
        <v>0.25566051019112457</v>
      </c>
      <c r="C32">
        <f t="shared" ref="C32:F32" si="7">_xlfn.STDEV.S(C2:C22)</f>
        <v>0.25903541312012535</v>
      </c>
      <c r="D32">
        <f t="shared" si="7"/>
        <v>0.27076975660970271</v>
      </c>
      <c r="E32">
        <f t="shared" si="7"/>
        <v>0.32281896920369285</v>
      </c>
      <c r="F32">
        <f t="shared" si="7"/>
        <v>0.23356988860886246</v>
      </c>
      <c r="G32">
        <f>_xlfn.STDEV.S(G2:G22)</f>
        <v>0.27905382507925597</v>
      </c>
      <c r="I32" s="2" t="s">
        <v>38</v>
      </c>
      <c r="J32" s="2" t="s">
        <v>39</v>
      </c>
      <c r="K32" s="2" t="s">
        <v>40</v>
      </c>
      <c r="L32" s="2" t="s">
        <v>41</v>
      </c>
      <c r="M32" s="2" t="s">
        <v>42</v>
      </c>
      <c r="O32" s="13" t="s">
        <v>37</v>
      </c>
    </row>
    <row r="33" spans="1:18" x14ac:dyDescent="0.25">
      <c r="A33" t="s">
        <v>30</v>
      </c>
      <c r="B33">
        <f>I26-$O$33*B32</f>
        <v>0.99310128932000419</v>
      </c>
      <c r="C33">
        <f t="shared" ref="C33:G33" si="8">J26-$O$33*C32</f>
        <v>2.0599820482854052</v>
      </c>
      <c r="D33">
        <f t="shared" si="8"/>
        <v>2.9793193499250172</v>
      </c>
      <c r="E33">
        <f t="shared" si="8"/>
        <v>3.7964205268285078</v>
      </c>
      <c r="F33">
        <f t="shared" si="8"/>
        <v>5.1830969701634348</v>
      </c>
      <c r="G33">
        <f t="shared" si="8"/>
        <v>5.9065895618851076</v>
      </c>
      <c r="I33" s="2" t="s">
        <v>43</v>
      </c>
      <c r="J33" s="2" t="s">
        <v>44</v>
      </c>
      <c r="K33" s="2" t="s">
        <v>45</v>
      </c>
      <c r="L33" s="2" t="s">
        <v>46</v>
      </c>
      <c r="M33" s="2" t="s">
        <v>47</v>
      </c>
      <c r="O33" s="17">
        <v>2</v>
      </c>
    </row>
    <row r="34" spans="1:18" x14ac:dyDescent="0.25">
      <c r="A34" t="s">
        <v>31</v>
      </c>
      <c r="B34">
        <f>I26+$O$33*B32</f>
        <v>2.0157433300845025</v>
      </c>
      <c r="C34">
        <f t="shared" ref="C34:G34" si="9">J26+$O$33*C32</f>
        <v>3.0961237007659066</v>
      </c>
      <c r="D34">
        <f t="shared" si="9"/>
        <v>4.0623983763638281</v>
      </c>
      <c r="E34">
        <f t="shared" si="9"/>
        <v>5.087696403643279</v>
      </c>
      <c r="F34">
        <f t="shared" si="9"/>
        <v>6.1173765245988854</v>
      </c>
      <c r="G34">
        <f t="shared" si="9"/>
        <v>7.0228048622021308</v>
      </c>
    </row>
    <row r="36" spans="1:18" x14ac:dyDescent="0.25">
      <c r="A36" t="s">
        <v>32</v>
      </c>
      <c r="B36">
        <f>POWER(B32, 2)</f>
        <v>6.5362296471186104E-2</v>
      </c>
      <c r="C36">
        <f t="shared" ref="C36:G36" si="10">POWER(C32, 2)</f>
        <v>6.709934525031401E-2</v>
      </c>
      <c r="D36">
        <f t="shared" si="10"/>
        <v>7.3316261094477642E-2</v>
      </c>
      <c r="E36">
        <f t="shared" si="10"/>
        <v>0.1042120868777348</v>
      </c>
      <c r="F36">
        <f t="shared" si="10"/>
        <v>5.455489286475642E-2</v>
      </c>
      <c r="G36">
        <f t="shared" si="10"/>
        <v>7.7871037291363993E-2</v>
      </c>
    </row>
    <row r="37" spans="1:18" ht="15.75" x14ac:dyDescent="0.25">
      <c r="I37" s="12" t="s">
        <v>50</v>
      </c>
    </row>
    <row r="38" spans="1:18" ht="15.75" x14ac:dyDescent="0.25">
      <c r="A38" t="s">
        <v>33</v>
      </c>
      <c r="B38">
        <f>MAX(B36:G36)</f>
        <v>0.1042120868777348</v>
      </c>
      <c r="I38" s="3" t="s">
        <v>51</v>
      </c>
      <c r="J38" s="8">
        <v>1</v>
      </c>
      <c r="K38" s="8">
        <v>2</v>
      </c>
      <c r="L38" s="8">
        <v>3</v>
      </c>
      <c r="M38" s="8">
        <v>4</v>
      </c>
      <c r="N38" s="8">
        <v>5</v>
      </c>
      <c r="O38" s="8">
        <v>6</v>
      </c>
      <c r="P38" s="8">
        <v>12</v>
      </c>
      <c r="Q38" s="8">
        <v>24</v>
      </c>
      <c r="R38" s="10" t="s">
        <v>53</v>
      </c>
    </row>
    <row r="39" spans="1:18" ht="15.75" x14ac:dyDescent="0.25">
      <c r="A39" t="s">
        <v>34</v>
      </c>
      <c r="B39">
        <f>MIN(B36:G36)</f>
        <v>5.455489286475642E-2</v>
      </c>
      <c r="I39" s="4" t="s">
        <v>52</v>
      </c>
      <c r="J39" s="9"/>
      <c r="K39" s="9"/>
      <c r="L39" s="9"/>
      <c r="M39" s="9"/>
      <c r="N39" s="9"/>
      <c r="O39" s="9"/>
      <c r="P39" s="9"/>
      <c r="Q39" s="9"/>
      <c r="R39" s="11"/>
    </row>
    <row r="40" spans="1:18" ht="15.75" x14ac:dyDescent="0.25">
      <c r="I40" s="5">
        <v>1</v>
      </c>
      <c r="J40" s="6">
        <v>164</v>
      </c>
      <c r="K40" s="6">
        <v>199</v>
      </c>
      <c r="L40" s="6">
        <v>216</v>
      </c>
      <c r="M40" s="6">
        <v>225</v>
      </c>
      <c r="N40" s="6">
        <v>230</v>
      </c>
      <c r="O40" s="6">
        <v>234</v>
      </c>
      <c r="P40" s="6">
        <v>245</v>
      </c>
      <c r="Q40" s="6">
        <v>249</v>
      </c>
      <c r="R40" s="6">
        <v>254</v>
      </c>
    </row>
    <row r="41" spans="1:18" ht="15.75" x14ac:dyDescent="0.25">
      <c r="A41" t="s">
        <v>35</v>
      </c>
      <c r="B41">
        <f>B38/B39</f>
        <v>1.9102243887836126</v>
      </c>
      <c r="I41" s="5">
        <v>2</v>
      </c>
      <c r="J41" s="6">
        <v>18.5</v>
      </c>
      <c r="K41" s="6">
        <v>19.2</v>
      </c>
      <c r="L41" s="6">
        <v>19.2</v>
      </c>
      <c r="M41" s="6">
        <v>19.3</v>
      </c>
      <c r="N41" s="6">
        <v>19.3</v>
      </c>
      <c r="O41" s="6">
        <v>19.3</v>
      </c>
      <c r="P41" s="6">
        <v>19.399999999999999</v>
      </c>
      <c r="Q41" s="6">
        <v>19.5</v>
      </c>
      <c r="R41" s="6">
        <v>19.5</v>
      </c>
    </row>
    <row r="42" spans="1:18" ht="15.75" x14ac:dyDescent="0.25">
      <c r="A42" t="s">
        <v>36</v>
      </c>
      <c r="B42">
        <f>2.23</f>
        <v>2.23</v>
      </c>
      <c r="I42" s="5">
        <v>3</v>
      </c>
      <c r="J42" s="6">
        <v>10.1</v>
      </c>
      <c r="K42" s="6">
        <v>9.6</v>
      </c>
      <c r="L42" s="6">
        <v>9.3000000000000007</v>
      </c>
      <c r="M42" s="6">
        <v>9.1</v>
      </c>
      <c r="N42" s="6">
        <v>9</v>
      </c>
      <c r="O42" s="6">
        <v>8.9</v>
      </c>
      <c r="P42" s="6">
        <v>8.6999999999999993</v>
      </c>
      <c r="Q42" s="6">
        <v>8.6</v>
      </c>
      <c r="R42" s="6">
        <v>8.5</v>
      </c>
    </row>
    <row r="43" spans="1:18" ht="15.75" x14ac:dyDescent="0.25">
      <c r="I43" s="5">
        <v>4</v>
      </c>
      <c r="J43" s="6">
        <v>7.7</v>
      </c>
      <c r="K43" s="6">
        <v>6.9</v>
      </c>
      <c r="L43" s="6">
        <v>6.6</v>
      </c>
      <c r="M43" s="6">
        <v>6.4</v>
      </c>
      <c r="N43" s="6">
        <v>6.3</v>
      </c>
      <c r="O43" s="6">
        <v>6.2</v>
      </c>
      <c r="P43" s="6">
        <v>5.9</v>
      </c>
      <c r="Q43" s="6">
        <v>5.8</v>
      </c>
      <c r="R43" s="6">
        <v>5.6</v>
      </c>
    </row>
    <row r="44" spans="1:18" ht="15.75" x14ac:dyDescent="0.25">
      <c r="A44" t="s">
        <v>57</v>
      </c>
      <c r="I44" s="5">
        <v>5</v>
      </c>
      <c r="J44" s="6">
        <v>6.6</v>
      </c>
      <c r="K44" s="6">
        <v>5.8</v>
      </c>
      <c r="L44" s="6">
        <v>5.4</v>
      </c>
      <c r="M44" s="6">
        <v>5.2</v>
      </c>
      <c r="N44" s="6">
        <v>5.0999999999999996</v>
      </c>
      <c r="O44" s="6">
        <v>5</v>
      </c>
      <c r="P44" s="6">
        <v>4.7</v>
      </c>
      <c r="Q44" s="6">
        <v>4.5</v>
      </c>
      <c r="R44" s="6">
        <v>4.4000000000000004</v>
      </c>
    </row>
    <row r="45" spans="1:18" ht="15.75" x14ac:dyDescent="0.25">
      <c r="I45" s="5">
        <v>6</v>
      </c>
      <c r="J45" s="6">
        <v>6</v>
      </c>
      <c r="K45" s="6">
        <v>5.0999999999999996</v>
      </c>
      <c r="L45" s="6">
        <v>4.8</v>
      </c>
      <c r="M45" s="6">
        <v>4.5</v>
      </c>
      <c r="N45" s="6">
        <v>4.4000000000000004</v>
      </c>
      <c r="O45" s="6">
        <v>4.3</v>
      </c>
      <c r="P45" s="6">
        <v>4</v>
      </c>
      <c r="Q45" s="6">
        <v>3.8</v>
      </c>
      <c r="R45" s="6">
        <v>3.7</v>
      </c>
    </row>
    <row r="46" spans="1:18" ht="15.75" x14ac:dyDescent="0.25">
      <c r="I46" s="5">
        <v>12</v>
      </c>
      <c r="J46" s="6">
        <v>4.8</v>
      </c>
      <c r="K46" s="6">
        <v>3.9</v>
      </c>
      <c r="L46" s="6">
        <v>3.5</v>
      </c>
      <c r="M46" s="6">
        <v>3.3</v>
      </c>
      <c r="N46" s="6">
        <v>3.1</v>
      </c>
      <c r="O46" s="6">
        <v>3</v>
      </c>
      <c r="P46" s="6">
        <v>2.7</v>
      </c>
      <c r="Q46" s="6">
        <v>2.5</v>
      </c>
      <c r="R46" s="6">
        <v>2.2999999999999998</v>
      </c>
    </row>
    <row r="47" spans="1:18" ht="15.75" x14ac:dyDescent="0.25">
      <c r="I47" s="5">
        <v>24</v>
      </c>
      <c r="J47" s="6">
        <v>4.3</v>
      </c>
      <c r="K47" s="6">
        <v>3.4</v>
      </c>
      <c r="L47" s="6">
        <v>3</v>
      </c>
      <c r="M47" s="6">
        <v>2.8</v>
      </c>
      <c r="N47" s="6">
        <v>2.6</v>
      </c>
      <c r="O47" s="6">
        <v>2.5</v>
      </c>
      <c r="P47" s="6">
        <v>2.2000000000000002</v>
      </c>
      <c r="Q47" s="6">
        <v>2</v>
      </c>
      <c r="R47" s="6">
        <v>1.7</v>
      </c>
    </row>
    <row r="48" spans="1:18" ht="15.75" x14ac:dyDescent="0.25">
      <c r="I48" s="7" t="s">
        <v>53</v>
      </c>
      <c r="J48" s="6">
        <v>3.8</v>
      </c>
      <c r="K48" s="6">
        <v>3</v>
      </c>
      <c r="L48" s="6">
        <v>2.6</v>
      </c>
      <c r="M48" s="6">
        <v>2.4</v>
      </c>
      <c r="N48" s="6">
        <v>2.2000000000000002</v>
      </c>
      <c r="O48" s="6">
        <v>2.1</v>
      </c>
      <c r="P48" s="6">
        <v>1.8</v>
      </c>
      <c r="Q48" s="6">
        <v>1.5</v>
      </c>
      <c r="R48" s="6">
        <v>1</v>
      </c>
    </row>
    <row r="51" spans="9:18" ht="15" customHeight="1" x14ac:dyDescent="0.25"/>
    <row r="52" spans="9:18" x14ac:dyDescent="0.25">
      <c r="I52" s="14"/>
      <c r="J52" s="14"/>
      <c r="K52" s="14"/>
      <c r="L52" s="14"/>
      <c r="M52" s="14"/>
      <c r="N52" s="14"/>
      <c r="O52" s="14"/>
      <c r="P52" s="14"/>
      <c r="Q52" s="14"/>
      <c r="R52" s="14" t="s">
        <v>55</v>
      </c>
    </row>
    <row r="53" spans="9:18" x14ac:dyDescent="0.25">
      <c r="I53" s="14" t="s">
        <v>56</v>
      </c>
      <c r="J53" s="14">
        <v>1</v>
      </c>
      <c r="K53" s="14">
        <v>2</v>
      </c>
      <c r="L53" s="14">
        <v>3</v>
      </c>
      <c r="M53" s="14">
        <v>4</v>
      </c>
      <c r="N53" s="14">
        <v>5</v>
      </c>
      <c r="O53" s="14">
        <v>6</v>
      </c>
      <c r="P53" s="14">
        <v>12</v>
      </c>
      <c r="Q53" s="14">
        <v>24</v>
      </c>
      <c r="R53" s="14">
        <v>20</v>
      </c>
    </row>
    <row r="54" spans="9:18" ht="15.75" x14ac:dyDescent="0.25">
      <c r="I54" s="14" t="s">
        <v>54</v>
      </c>
      <c r="J54" s="15">
        <f>164</f>
        <v>164</v>
      </c>
      <c r="K54" s="15">
        <f>19.2</f>
        <v>19.2</v>
      </c>
      <c r="L54" s="15">
        <f>9.3</f>
        <v>9.3000000000000007</v>
      </c>
      <c r="M54" s="15">
        <f>6.4</f>
        <v>6.4</v>
      </c>
      <c r="N54" s="15">
        <f>5.1</f>
        <v>5.0999999999999996</v>
      </c>
      <c r="O54" s="15">
        <f>4.3</f>
        <v>4.3</v>
      </c>
      <c r="P54" s="15">
        <f>2.7</f>
        <v>2.7</v>
      </c>
      <c r="Q54" s="15">
        <v>2</v>
      </c>
      <c r="R54" s="16" cm="1">
        <f t="array" ref="R54">TREND(J54:Q54,J53:Q53,R53,0)</f>
        <v>9.5585696670776485</v>
      </c>
    </row>
  </sheetData>
  <sortState xmlns:xlrd2="http://schemas.microsoft.com/office/spreadsheetml/2017/richdata2" ref="N24:N28">
    <sortCondition ref="N24:N28"/>
  </sortState>
  <mergeCells count="9">
    <mergeCell ref="P38:P39"/>
    <mergeCell ref="Q38:Q39"/>
    <mergeCell ref="R38:R39"/>
    <mergeCell ref="J38:J39"/>
    <mergeCell ref="K38:K39"/>
    <mergeCell ref="L38:L39"/>
    <mergeCell ref="M38:M39"/>
    <mergeCell ref="N38:N39"/>
    <mergeCell ref="O38:O39"/>
  </mergeCells>
  <conditionalFormatting sqref="B2:B22">
    <cfRule type="cellIs" dxfId="7" priority="8" operator="between">
      <formula>$B$33</formula>
      <formula>$B$34</formula>
    </cfRule>
  </conditionalFormatting>
  <conditionalFormatting sqref="C2:C22">
    <cfRule type="cellIs" dxfId="6" priority="7" operator="between">
      <formula>$C$33</formula>
      <formula>$C$34</formula>
    </cfRule>
  </conditionalFormatting>
  <conditionalFormatting sqref="D2:D22">
    <cfRule type="cellIs" dxfId="5" priority="6" operator="between">
      <formula>$D$33</formula>
      <formula>$D$34</formula>
    </cfRule>
  </conditionalFormatting>
  <conditionalFormatting sqref="E2">
    <cfRule type="cellIs" dxfId="4" priority="5" operator="between">
      <formula>$E$33</formula>
      <formula>$E$34</formula>
    </cfRule>
  </conditionalFormatting>
  <conditionalFormatting sqref="E2:E22">
    <cfRule type="cellIs" dxfId="3" priority="4" operator="between">
      <formula>$E$33</formula>
      <formula>$E$34</formula>
    </cfRule>
  </conditionalFormatting>
  <conditionalFormatting sqref="F2">
    <cfRule type="cellIs" dxfId="2" priority="3" operator="between">
      <formula>$F$33</formula>
      <formula>$F$34</formula>
    </cfRule>
  </conditionalFormatting>
  <conditionalFormatting sqref="F2:F22">
    <cfRule type="cellIs" dxfId="1" priority="2" operator="between">
      <formula>$F$33</formula>
      <formula>$F$34</formula>
    </cfRule>
  </conditionalFormatting>
  <conditionalFormatting sqref="G2:G22">
    <cfRule type="cellIs" dxfId="0" priority="1" operator="between">
      <formula>$G$33</formula>
      <formula>$G$34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2015-06-05T18:17:20Z</dcterms:created>
  <dcterms:modified xsi:type="dcterms:W3CDTF">2021-10-15T13:03:51Z</dcterms:modified>
</cp:coreProperties>
</file>