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8_{1E388D80-8DF7-4C89-93C3-90AB321C6BCC}" xr6:coauthVersionLast="47" xr6:coauthVersionMax="47" xr10:uidLastSave="{00000000-0000-0000-0000-000000000000}"/>
  <bookViews>
    <workbookView xWindow="240" yWindow="1035" windowWidth="19695" windowHeight="13740" xr2:uid="{221ACE0E-F387-4DCC-AFA3-795099FAA27D}"/>
  </bookViews>
  <sheets>
    <sheet name="2.5.1" sheetId="1" r:id="rId1"/>
    <sheet name="Отчет о результатах 1" sheetId="2" r:id="rId2"/>
    <sheet name="Отчет о результатах 2" sheetId="3" r:id="rId3"/>
    <sheet name="2.5.2" sheetId="4" r:id="rId4"/>
    <sheet name="2.6" sheetId="5" r:id="rId5"/>
  </sheets>
  <definedNames>
    <definedName name="solver_adj" localSheetId="3" hidden="1">'2.5.2'!$B$10:$E$10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'2.5.2'!$F$10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'2.5.2'!$F$14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60000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 a="1"/>
  <c r="G5" i="5" s="1"/>
  <c r="H5" i="5" a="1"/>
  <c r="H5" i="5" s="1"/>
  <c r="G6" i="5" a="1"/>
  <c r="G6" i="5" s="1"/>
  <c r="H6" i="5" a="1"/>
  <c r="H6" i="5" s="1"/>
  <c r="G7" i="5" a="1"/>
  <c r="G7" i="5" s="1"/>
  <c r="H7" i="5" a="1"/>
  <c r="H7" i="5" s="1"/>
  <c r="G8" i="5" a="1"/>
  <c r="G8" i="5" s="1"/>
  <c r="H8" i="5" a="1"/>
  <c r="H8" i="5" s="1"/>
  <c r="G9" i="5" a="1"/>
  <c r="G9" i="5" s="1"/>
  <c r="H9" i="5" a="1"/>
  <c r="H9" i="5" s="1"/>
  <c r="G10" i="5" a="1"/>
  <c r="G10" i="5" s="1"/>
  <c r="H10" i="5" a="1"/>
  <c r="H10" i="5" s="1"/>
  <c r="G11" i="5" a="1"/>
  <c r="G11" i="5" s="1"/>
  <c r="H11" i="5" a="1"/>
  <c r="H11" i="5" s="1"/>
  <c r="G12" i="5" a="1"/>
  <c r="G12" i="5" s="1"/>
  <c r="H12" i="5" a="1"/>
  <c r="H12" i="5" s="1"/>
  <c r="G13" i="5" a="1"/>
  <c r="G13" i="5" s="1"/>
  <c r="H13" i="5" a="1"/>
  <c r="H13" i="5" s="1"/>
  <c r="G14" i="5" a="1"/>
  <c r="G14" i="5" s="1"/>
  <c r="H14" i="5" a="1"/>
  <c r="H14" i="5" s="1"/>
  <c r="B4" i="4"/>
  <c r="B5" i="4" s="1"/>
  <c r="C4" i="4"/>
  <c r="D4" i="4"/>
  <c r="D6" i="4" s="1"/>
  <c r="F6" i="4" s="1"/>
  <c r="E4" i="4"/>
  <c r="C5" i="4"/>
  <c r="C11" i="4" s="1"/>
  <c r="C12" i="4" s="1"/>
  <c r="E5" i="4"/>
  <c r="B6" i="4"/>
  <c r="C6" i="4"/>
  <c r="E6" i="4"/>
  <c r="E7" i="4"/>
  <c r="F8" i="4"/>
  <c r="F9" i="4"/>
  <c r="F10" i="4"/>
  <c r="E11" i="4"/>
  <c r="E12" i="4" s="1"/>
  <c r="F13" i="4"/>
  <c r="D8" i="1"/>
  <c r="E8" i="1"/>
  <c r="E14" i="1" s="1"/>
  <c r="E15" i="1" s="1"/>
  <c r="F8" i="1"/>
  <c r="G8" i="1"/>
  <c r="G14" i="1" s="1"/>
  <c r="H8" i="1"/>
  <c r="D9" i="1"/>
  <c r="D10" i="1" s="1"/>
  <c r="E9" i="1"/>
  <c r="F9" i="1"/>
  <c r="F10" i="1" s="1"/>
  <c r="G9" i="1"/>
  <c r="H9" i="1"/>
  <c r="H10" i="1" s="1"/>
  <c r="E10" i="1"/>
  <c r="D12" i="1"/>
  <c r="D15" i="1" s="1"/>
  <c r="E12" i="1"/>
  <c r="F12" i="1"/>
  <c r="F15" i="1" s="1"/>
  <c r="G12" i="1"/>
  <c r="H12" i="1"/>
  <c r="H15" i="1" s="1"/>
  <c r="D13" i="1"/>
  <c r="E13" i="1"/>
  <c r="F13" i="1"/>
  <c r="G13" i="1"/>
  <c r="G15" i="1" s="1"/>
  <c r="H13" i="1"/>
  <c r="D14" i="1"/>
  <c r="F14" i="1"/>
  <c r="H14" i="1"/>
  <c r="F17" i="1" l="1"/>
  <c r="E17" i="1"/>
  <c r="E14" i="4"/>
  <c r="E15" i="4" s="1"/>
  <c r="H17" i="1"/>
  <c r="D17" i="1"/>
  <c r="B7" i="4"/>
  <c r="B11" i="4"/>
  <c r="G10" i="1"/>
  <c r="G17" i="1" s="1"/>
  <c r="C7" i="4"/>
  <c r="C14" i="4" s="1"/>
  <c r="C15" i="4" s="1"/>
  <c r="F4" i="4"/>
  <c r="D5" i="4"/>
  <c r="D7" i="4" l="1"/>
  <c r="D11" i="4"/>
  <c r="D12" i="4" s="1"/>
  <c r="F11" i="4"/>
  <c r="B12" i="4"/>
  <c r="F12" i="4" s="1"/>
  <c r="F7" i="4"/>
  <c r="F5" i="4"/>
  <c r="B14" i="4" l="1"/>
  <c r="D14" i="4"/>
  <c r="D15" i="4" s="1"/>
  <c r="F14" i="4" l="1"/>
  <c r="B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<sst xmlns="http://schemas.openxmlformats.org/spreadsheetml/2006/main" count="138" uniqueCount="86">
  <si>
    <t>Себестоимость продукции</t>
  </si>
  <si>
    <t>Цена продукции</t>
  </si>
  <si>
    <t>Прибыль от продукции</t>
  </si>
  <si>
    <t>Валовые издержки</t>
  </si>
  <si>
    <t>Накладные расходы</t>
  </si>
  <si>
    <t>Затраты на рекламу</t>
  </si>
  <si>
    <t>Затраты на зарплату</t>
  </si>
  <si>
    <t>% накладных расхдов</t>
  </si>
  <si>
    <t>Валовая прибыль</t>
  </si>
  <si>
    <t>Себестоимость</t>
  </si>
  <si>
    <t>Доход</t>
  </si>
  <si>
    <t>Количество экземпляров</t>
  </si>
  <si>
    <t>Расходы/доходы от выпуска продукции</t>
  </si>
  <si>
    <t>B4(накл)</t>
  </si>
  <si>
    <t>B3(цена)</t>
  </si>
  <si>
    <t>B2(себес)</t>
  </si>
  <si>
    <t>B1(колво)</t>
  </si>
  <si>
    <t>B</t>
  </si>
  <si>
    <t>A</t>
  </si>
  <si>
    <t>Привязка</t>
  </si>
  <si>
    <t>$F$10&lt;=40000</t>
  </si>
  <si>
    <t>Затраты на рекламу Всего</t>
  </si>
  <si>
    <t>$F$10</t>
  </si>
  <si>
    <t>Допуск</t>
  </si>
  <si>
    <t>Состояние</t>
  </si>
  <si>
    <t>Формула</t>
  </si>
  <si>
    <t>Значение ячейки</t>
  </si>
  <si>
    <t>Имя</t>
  </si>
  <si>
    <t>Ячейка</t>
  </si>
  <si>
    <t>Ограничения</t>
  </si>
  <si>
    <t>Продолжить</t>
  </si>
  <si>
    <t>Затраты на рекламу IV</t>
  </si>
  <si>
    <t>$E$10</t>
  </si>
  <si>
    <t>Затраты на рекламу III</t>
  </si>
  <si>
    <t>$D$10</t>
  </si>
  <si>
    <t>Затраты на рекламу II</t>
  </si>
  <si>
    <t>$C$10</t>
  </si>
  <si>
    <t>Затраты на рекламу I</t>
  </si>
  <si>
    <t>$B$10</t>
  </si>
  <si>
    <t>Целочисленное</t>
  </si>
  <si>
    <t>Окончательное значение</t>
  </si>
  <si>
    <t>Исходное значение</t>
  </si>
  <si>
    <t>Ячейки переменных</t>
  </si>
  <si>
    <t>Прибыль от продукции Всего</t>
  </si>
  <si>
    <t>$F$14</t>
  </si>
  <si>
    <t>Ячейка целевой функции (Максимум)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</si>
  <si>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</si>
  <si>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</si>
  <si>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время Без пределов,  Число итераций Без пределов, Precision 0,000001, Использовать автоматическое масштабирование</t>
  </si>
  <si>
    <t>Параметры поиска решения</t>
  </si>
  <si>
    <t>Число итераций: 6 Число подзадач: 0</t>
  </si>
  <si>
    <t>Время решения: 0,344 секунд.</t>
  </si>
  <si>
    <t>Модуль: Поиск решения нелинейных задач методом ОПГ</t>
  </si>
  <si>
    <t>Модуль поиска решения</t>
  </si>
  <si>
    <t>Результат: Решение найдено. Все ограничения и условия оптимальности выполнены.</t>
  </si>
  <si>
    <t>Отчет создан: 02.10.2021 16:42:20</t>
  </si>
  <si>
    <t>Лист: [Тампио.xlsx]2.5.2</t>
  </si>
  <si>
    <t>Microsoft Excel 16.0 Отчет о результатах</t>
  </si>
  <si>
    <t>НЕТ</t>
  </si>
  <si>
    <t>Число итераций: 10 Число подзадач: 0</t>
  </si>
  <si>
    <t>Время решения: 0,313 секунд.</t>
  </si>
  <si>
    <t>Отчет создан: 02.10.2021 16:47:12</t>
  </si>
  <si>
    <t>Коэффициент прибыльности</t>
  </si>
  <si>
    <t>Себестоимость реализованной продукции</t>
  </si>
  <si>
    <t>Доход от оборота</t>
  </si>
  <si>
    <t>Объем сбыта</t>
  </si>
  <si>
    <t>Сезонный фактор</t>
  </si>
  <si>
    <t>Всего</t>
  </si>
  <si>
    <t>IV</t>
  </si>
  <si>
    <t>III</t>
  </si>
  <si>
    <t>II</t>
  </si>
  <si>
    <t>I</t>
  </si>
  <si>
    <t>Квартал</t>
  </si>
  <si>
    <t>ВСЕГО</t>
  </si>
  <si>
    <t>Прочие</t>
  </si>
  <si>
    <t>Продовольственные товары и сельхоз сырье</t>
  </si>
  <si>
    <t>Кожевенное сырье, пушнина и изделия из них</t>
  </si>
  <si>
    <t>Текстиль и текстильные изделия</t>
  </si>
  <si>
    <t>Древесина и целлюлозно-бумажные изделия</t>
  </si>
  <si>
    <t>Продукция химической промышленности</t>
  </si>
  <si>
    <t>Металлы, драгоценные камни и изделия из них</t>
  </si>
  <si>
    <t>Минеральные продукты (в т.ч. нефть и газ)</t>
  </si>
  <si>
    <t>Машины, оборудование и транспортные средства</t>
  </si>
  <si>
    <t>Прогноз (РОСТ)</t>
  </si>
  <si>
    <t>Прогноз (ТЕНДЕНЦИЯ)</t>
  </si>
  <si>
    <t>Структура экспорта товаров из России в страны дальнего зарубежья  (Российский статистический ежегодник, 1995г.) (в млрд. долларов США)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</si>
</sst>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1" fontId="0" fillId="0" borderId="5" xfId="0" applyNumberForma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1" fontId="0" fillId="0" borderId="7" xfId="0" applyNumberFormat="1" applyBorder="1"/>
    <xf numFmtId="0" fontId="1" fillId="0" borderId="0" xfId="0" applyFont="1"/>
    <xf numFmtId="0" fontId="2" fillId="0" borderId="6" xfId="0" applyFont="1" applyBorder="1" applyAlignment="1">
      <alignment horizontal="centerContinuous"/>
    </xf>
    <xf numFmtId="9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4" xfId="0" applyBorder="1"/>
    <xf numFmtId="0" fontId="1" fillId="0" borderId="13" xfId="0" applyFont="1" applyBorder="1"/>
    <xf numFmtId="0" fontId="1" fillId="0" borderId="14" xfId="0" applyFont="1" applyBorder="1"/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Тенденция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'2.6'!$B$5:$G$5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-1.3100000000004002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A-416C-8F5E-C18C3717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2671"/>
        <c:axId val="164282255"/>
      </c:scatterChart>
      <c:valAx>
        <c:axId val="16428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255"/>
        <c:crosses val="autoZero"/>
        <c:crossBetween val="midCat"/>
      </c:valAx>
      <c:valAx>
        <c:axId val="16428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28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Рост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('2.6'!$B$5:$F$5,'2.6'!$H$5)</c:f>
              <c:numCache>
                <c:formatCode>General</c:formatCode>
                <c:ptCount val="6"/>
                <c:pt idx="0">
                  <c:v>12.5</c:v>
                </c:pt>
                <c:pt idx="1">
                  <c:v>5.2</c:v>
                </c:pt>
                <c:pt idx="2">
                  <c:v>3.8</c:v>
                </c:pt>
                <c:pt idx="3">
                  <c:v>2.9</c:v>
                </c:pt>
                <c:pt idx="4">
                  <c:v>2.5</c:v>
                </c:pt>
                <c:pt idx="5">
                  <c:v>4.4814693025273575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F3-4C11-8B9A-6E0E5D0FD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5519"/>
        <c:axId val="164730911"/>
      </c:scatterChart>
      <c:valAx>
        <c:axId val="16471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30911"/>
        <c:crosses val="autoZero"/>
        <c:crossBetween val="midCat"/>
      </c:valAx>
      <c:valAx>
        <c:axId val="1647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71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207065</xdr:colOff>
      <xdr:row>14</xdr:row>
      <xdr:rowOff>15736</xdr:rowOff>
    </xdr:from>
    <xdr:to>
      <xdr:col>11</xdr:col>
      <xdr:colOff>99392</xdr:colOff>
      <xdr:row>28</xdr:row>
      <xdr:rowOff>91936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933B8E-60E1-4978-8AA2-2016FE286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306457</xdr:colOff>
      <xdr:row>14</xdr:row>
      <xdr:rowOff>15736</xdr:rowOff>
    </xdr:from>
    <xdr:to>
      <xdr:col>5</xdr:col>
      <xdr:colOff>190500</xdr:colOff>
      <xdr:row>28</xdr:row>
      <xdr:rowOff>91936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89248E5-561D-4C47-94B3-91853CC66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3648-0C6F-4538-B8A9-4DAF23E01740}">
  <dimension ref="B3:H21"/>
  <sheetViews>
    <sheetView tabSelected="1" workbookViewId="0">
      <selection activeCell="C5" sqref="C5"/>
    </sheetView>
  </sheetViews>
  <sheetFormatPr defaultRowHeight="15" x14ac:dyDescent="0.25"/>
  <cols>
    <col min="2" max="2" width="3" bestFit="1" customWidth="1"/>
    <col min="3" max="3" width="38.28515625" bestFit="1" customWidth="1"/>
    <col min="4" max="4" width="10" bestFit="1" customWidth="1"/>
  </cols>
  <sheetData>
    <row r="3" spans="2:8" x14ac:dyDescent="0.25">
      <c r="B3" s="2"/>
      <c r="C3" s="6" t="s">
        <v>18</v>
      </c>
      <c r="D3" s="6" t="s">
        <v>17</v>
      </c>
      <c r="E3" s="6" t="s">
        <v>16</v>
      </c>
      <c r="F3" s="6" t="s">
        <v>15</v>
      </c>
      <c r="G3" s="6" t="s">
        <v>14</v>
      </c>
      <c r="H3" s="6" t="s">
        <v>13</v>
      </c>
    </row>
    <row r="4" spans="2:8" x14ac:dyDescent="0.25">
      <c r="B4" s="2">
        <v>1</v>
      </c>
      <c r="C4" s="5" t="s">
        <v>12</v>
      </c>
      <c r="D4" s="4"/>
      <c r="E4" s="4"/>
      <c r="F4" s="4"/>
      <c r="G4" s="4"/>
      <c r="H4" s="3"/>
    </row>
    <row r="5" spans="2:8" x14ac:dyDescent="0.25">
      <c r="B5" s="2">
        <v>2</v>
      </c>
      <c r="C5" s="2"/>
      <c r="D5" s="1"/>
      <c r="E5" s="1"/>
      <c r="F5" s="1"/>
      <c r="G5" s="1"/>
      <c r="H5" s="1"/>
    </row>
    <row r="6" spans="2:8" x14ac:dyDescent="0.25">
      <c r="B6" s="2">
        <v>3</v>
      </c>
      <c r="C6" s="2"/>
      <c r="D6" s="1"/>
      <c r="E6" s="1"/>
      <c r="F6" s="1"/>
      <c r="G6" s="1"/>
      <c r="H6" s="1"/>
    </row>
    <row r="7" spans="2:8" x14ac:dyDescent="0.25">
      <c r="B7" s="2">
        <v>4</v>
      </c>
      <c r="C7" s="2" t="s">
        <v>11</v>
      </c>
      <c r="D7" s="1">
        <v>20000</v>
      </c>
      <c r="E7" s="1">
        <v>26315.789473684203</v>
      </c>
      <c r="F7" s="1">
        <v>20000</v>
      </c>
      <c r="G7" s="1">
        <v>20000</v>
      </c>
      <c r="H7" s="1">
        <v>20000</v>
      </c>
    </row>
    <row r="8" spans="2:8" x14ac:dyDescent="0.25">
      <c r="B8" s="2">
        <v>5</v>
      </c>
      <c r="C8" s="2" t="s">
        <v>10</v>
      </c>
      <c r="D8" s="1">
        <f>D20*D7</f>
        <v>120000000</v>
      </c>
      <c r="E8" s="1">
        <f>E20*E7</f>
        <v>157894736.84210521</v>
      </c>
      <c r="F8" s="1">
        <f>F20*F7</f>
        <v>120000000</v>
      </c>
      <c r="G8" s="1">
        <f>G20*G7</f>
        <v>137142857.14285713</v>
      </c>
      <c r="H8" s="1">
        <f>H20*H7</f>
        <v>120000000</v>
      </c>
    </row>
    <row r="9" spans="2:8" x14ac:dyDescent="0.25">
      <c r="B9" s="2">
        <v>6</v>
      </c>
      <c r="C9" s="2" t="s">
        <v>9</v>
      </c>
      <c r="D9" s="1">
        <f>D21*D7</f>
        <v>40000000</v>
      </c>
      <c r="E9" s="1">
        <f>E21*E7</f>
        <v>52631578.947368406</v>
      </c>
      <c r="F9" s="1">
        <f>F21*F7</f>
        <v>28000000</v>
      </c>
      <c r="G9" s="1">
        <f>G21*G7</f>
        <v>40000000</v>
      </c>
      <c r="H9" s="1">
        <f>H21*H7</f>
        <v>40000000</v>
      </c>
    </row>
    <row r="10" spans="2:8" x14ac:dyDescent="0.25">
      <c r="B10" s="2">
        <v>7</v>
      </c>
      <c r="C10" s="2" t="s">
        <v>8</v>
      </c>
      <c r="D10" s="1">
        <f>D8-D9</f>
        <v>80000000</v>
      </c>
      <c r="E10" s="1">
        <f>E8-E9</f>
        <v>105263157.8947368</v>
      </c>
      <c r="F10" s="1">
        <f>F8-F9</f>
        <v>92000000</v>
      </c>
      <c r="G10" s="1">
        <f>G8-G9</f>
        <v>97142857.142857134</v>
      </c>
      <c r="H10" s="1">
        <f>H8-H9</f>
        <v>80000000</v>
      </c>
    </row>
    <row r="11" spans="2:8" x14ac:dyDescent="0.25">
      <c r="B11" s="2">
        <v>8</v>
      </c>
      <c r="C11" s="2" t="s">
        <v>7</v>
      </c>
      <c r="D11" s="1">
        <v>30</v>
      </c>
      <c r="E11" s="1">
        <v>30</v>
      </c>
      <c r="F11" s="1">
        <v>30</v>
      </c>
      <c r="G11" s="1">
        <v>30</v>
      </c>
      <c r="H11" s="1">
        <v>20</v>
      </c>
    </row>
    <row r="12" spans="2:8" x14ac:dyDescent="0.25">
      <c r="B12" s="2">
        <v>9</v>
      </c>
      <c r="C12" s="2" t="s">
        <v>6</v>
      </c>
      <c r="D12" s="1">
        <f>250*D7</f>
        <v>5000000</v>
      </c>
      <c r="E12" s="1">
        <f>250*E7</f>
        <v>6578947.3684210507</v>
      </c>
      <c r="F12" s="1">
        <f>250*F7</f>
        <v>5000000</v>
      </c>
      <c r="G12" s="1">
        <f>250*G7</f>
        <v>5000000</v>
      </c>
      <c r="H12" s="1">
        <f>250*H7</f>
        <v>5000000</v>
      </c>
    </row>
    <row r="13" spans="2:8" x14ac:dyDescent="0.25">
      <c r="B13" s="2">
        <v>10</v>
      </c>
      <c r="C13" s="2" t="s">
        <v>5</v>
      </c>
      <c r="D13" s="1">
        <f>50*D7</f>
        <v>1000000</v>
      </c>
      <c r="E13" s="1">
        <f>50*E7</f>
        <v>1315789.4736842101</v>
      </c>
      <c r="F13" s="1">
        <f>50*F7</f>
        <v>1000000</v>
      </c>
      <c r="G13" s="1">
        <f>50*G7</f>
        <v>1000000</v>
      </c>
      <c r="H13" s="1">
        <f>50*H7</f>
        <v>1000000</v>
      </c>
    </row>
    <row r="14" spans="2:8" x14ac:dyDescent="0.25">
      <c r="B14" s="2">
        <v>11</v>
      </c>
      <c r="C14" s="2" t="s">
        <v>4</v>
      </c>
      <c r="D14" s="1">
        <f>D8*D11/100</f>
        <v>36000000</v>
      </c>
      <c r="E14" s="1">
        <f>E8*E11/100</f>
        <v>47368421.052631557</v>
      </c>
      <c r="F14" s="1">
        <f>F8*F11/100</f>
        <v>36000000</v>
      </c>
      <c r="G14" s="1">
        <f>G8*G11/100</f>
        <v>41142857.142857142</v>
      </c>
      <c r="H14" s="1">
        <f>H8*H11/100</f>
        <v>24000000</v>
      </c>
    </row>
    <row r="15" spans="2:8" x14ac:dyDescent="0.25">
      <c r="B15" s="2">
        <v>12</v>
      </c>
      <c r="C15" s="2" t="s">
        <v>3</v>
      </c>
      <c r="D15" s="1">
        <f>D12+D13+D14</f>
        <v>42000000</v>
      </c>
      <c r="E15" s="1">
        <f>E12+E13+E14</f>
        <v>55263157.894736819</v>
      </c>
      <c r="F15" s="1">
        <f>F12+F13+F14</f>
        <v>42000000</v>
      </c>
      <c r="G15" s="1">
        <f>G12+G13+G14</f>
        <v>47142857.142857142</v>
      </c>
      <c r="H15" s="1">
        <f>H12+H13+H14</f>
        <v>30000000</v>
      </c>
    </row>
    <row r="16" spans="2:8" x14ac:dyDescent="0.25">
      <c r="B16" s="2">
        <v>13</v>
      </c>
      <c r="C16" s="2"/>
      <c r="D16" s="1"/>
      <c r="E16" s="1"/>
      <c r="F16" s="1"/>
      <c r="G16" s="1"/>
      <c r="H16" s="1"/>
    </row>
    <row r="17" spans="2:8" x14ac:dyDescent="0.25">
      <c r="B17" s="2">
        <v>14</v>
      </c>
      <c r="C17" s="2" t="s">
        <v>2</v>
      </c>
      <c r="D17" s="1">
        <f>D10-D15</f>
        <v>38000000</v>
      </c>
      <c r="E17" s="1">
        <f>E10-E15</f>
        <v>49999999.999999978</v>
      </c>
      <c r="F17" s="1">
        <f>F10-F15</f>
        <v>50000000</v>
      </c>
      <c r="G17" s="1">
        <f>G10-G15</f>
        <v>49999999.999999993</v>
      </c>
      <c r="H17" s="1">
        <f>H10-H15</f>
        <v>50000000</v>
      </c>
    </row>
    <row r="18" spans="2:8" x14ac:dyDescent="0.25">
      <c r="B18" s="2">
        <v>15</v>
      </c>
      <c r="C18" s="2"/>
      <c r="D18" s="1"/>
      <c r="E18" s="1"/>
      <c r="F18" s="1"/>
      <c r="G18" s="1"/>
      <c r="H18" s="1"/>
    </row>
    <row r="19" spans="2:8" x14ac:dyDescent="0.25">
      <c r="B19" s="2">
        <v>16</v>
      </c>
      <c r="C19" s="2"/>
      <c r="D19" s="1"/>
      <c r="E19" s="1"/>
      <c r="F19" s="1"/>
      <c r="G19" s="1"/>
      <c r="H19" s="1"/>
    </row>
    <row r="20" spans="2:8" x14ac:dyDescent="0.25">
      <c r="B20" s="2">
        <v>17</v>
      </c>
      <c r="C20" s="2" t="s">
        <v>1</v>
      </c>
      <c r="D20" s="1">
        <v>6000</v>
      </c>
      <c r="E20" s="1">
        <v>6000</v>
      </c>
      <c r="F20" s="1">
        <v>6000</v>
      </c>
      <c r="G20" s="1">
        <v>6857.1428571428569</v>
      </c>
      <c r="H20" s="1">
        <v>6000</v>
      </c>
    </row>
    <row r="21" spans="2:8" x14ac:dyDescent="0.25">
      <c r="B21" s="2">
        <v>18</v>
      </c>
      <c r="C21" s="2" t="s">
        <v>0</v>
      </c>
      <c r="D21" s="1">
        <v>2000</v>
      </c>
      <c r="E21" s="1">
        <v>2000</v>
      </c>
      <c r="F21" s="1">
        <v>1400</v>
      </c>
      <c r="G21" s="1">
        <v>2000</v>
      </c>
      <c r="H21" s="1">
        <v>2000</v>
      </c>
    </row>
  </sheetData>
  <mergeCells count="1">
    <mergeCell ref="C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9F7D-F85E-46D4-B6B8-DEE5AC7CE33D}">
  <dimension ref="A1:G29"/>
  <sheetViews>
    <sheetView showGridLines="0" topLeftCell="A10" workbookViewId="0">
      <selection activeCell="C30" sqref="C30"/>
    </sheetView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12" t="s">
        <v>57</v>
      </c>
    </row>
    <row r="2" spans="1:5" x14ac:dyDescent="0.25">
      <c r="A2" s="12" t="s">
        <v>56</v>
      </c>
    </row>
    <row r="3" spans="1:5" x14ac:dyDescent="0.25">
      <c r="A3" s="12" t="s">
        <v>55</v>
      </c>
    </row>
    <row r="4" spans="1:5" x14ac:dyDescent="0.25">
      <c r="A4" s="12" t="s">
        <v>54</v>
      </c>
    </row>
    <row r="5" spans="1:5" x14ac:dyDescent="0.25">
      <c r="A5" s="12" t="s">
        <v>53</v>
      </c>
    </row>
    <row r="6" spans="1:5" x14ac:dyDescent="0.25">
      <c r="A6" s="12"/>
      <c r="B6" t="s">
        <v>52</v>
      </c>
    </row>
    <row r="7" spans="1:5" x14ac:dyDescent="0.25">
      <c r="A7" s="12"/>
      <c r="B7" t="s">
        <v>51</v>
      </c>
    </row>
    <row r="8" spans="1:5" x14ac:dyDescent="0.25">
      <c r="A8" s="12"/>
      <c r="B8" t="s">
        <v>50</v>
      </c>
    </row>
    <row r="9" spans="1:5" x14ac:dyDescent="0.25">
      <c r="A9" s="12" t="s">
        <v>49</v>
      </c>
    </row>
    <row r="10" spans="1:5" x14ac:dyDescent="0.25">
      <c r="B10" t="s">
        <v>48</v>
      </c>
    </row>
    <row r="11" spans="1:5" x14ac:dyDescent="0.25">
      <c r="B11" t="s">
        <v>47</v>
      </c>
    </row>
    <row r="12" spans="1:5" x14ac:dyDescent="0.25">
      <c r="B12" t="s">
        <v>46</v>
      </c>
    </row>
    <row r="14" spans="1:5" ht="15.75" thickBot="1" x14ac:dyDescent="0.3">
      <c r="A14" t="s">
        <v>45</v>
      </c>
    </row>
    <row r="15" spans="1:5" ht="15.75" thickBot="1" x14ac:dyDescent="0.3">
      <c r="B15" s="9" t="s">
        <v>28</v>
      </c>
      <c r="C15" s="9" t="s">
        <v>27</v>
      </c>
      <c r="D15" s="9" t="s">
        <v>41</v>
      </c>
      <c r="E15" s="9" t="s">
        <v>40</v>
      </c>
    </row>
    <row r="16" spans="1:5" ht="15.75" thickBot="1" x14ac:dyDescent="0.3">
      <c r="B16" s="7" t="s">
        <v>44</v>
      </c>
      <c r="C16" s="7" t="s">
        <v>43</v>
      </c>
      <c r="D16" s="8">
        <v>71662.103562491364</v>
      </c>
      <c r="E16" s="8">
        <v>73446.794395738485</v>
      </c>
    </row>
    <row r="19" spans="1:7" ht="15.75" thickBot="1" x14ac:dyDescent="0.3">
      <c r="A19" t="s">
        <v>42</v>
      </c>
    </row>
    <row r="20" spans="1:7" ht="15.75" thickBot="1" x14ac:dyDescent="0.3">
      <c r="B20" s="9" t="s">
        <v>28</v>
      </c>
      <c r="C20" s="9" t="s">
        <v>27</v>
      </c>
      <c r="D20" s="9" t="s">
        <v>41</v>
      </c>
      <c r="E20" s="9" t="s">
        <v>40</v>
      </c>
      <c r="F20" s="9" t="s">
        <v>39</v>
      </c>
    </row>
    <row r="21" spans="1:7" x14ac:dyDescent="0.25">
      <c r="B21" s="10" t="s">
        <v>38</v>
      </c>
      <c r="C21" s="10" t="s">
        <v>37</v>
      </c>
      <c r="D21" s="11">
        <v>10000</v>
      </c>
      <c r="E21" s="11">
        <v>7273.1659542742455</v>
      </c>
      <c r="F21" s="10" t="s">
        <v>30</v>
      </c>
    </row>
    <row r="22" spans="1:7" x14ac:dyDescent="0.25">
      <c r="B22" s="10" t="s">
        <v>36</v>
      </c>
      <c r="C22" s="10" t="s">
        <v>35</v>
      </c>
      <c r="D22" s="11">
        <v>10000</v>
      </c>
      <c r="E22" s="11">
        <v>12346.356049182894</v>
      </c>
      <c r="F22" s="10" t="s">
        <v>30</v>
      </c>
    </row>
    <row r="23" spans="1:7" x14ac:dyDescent="0.25">
      <c r="B23" s="10" t="s">
        <v>34</v>
      </c>
      <c r="C23" s="10" t="s">
        <v>33</v>
      </c>
      <c r="D23" s="11">
        <v>10000</v>
      </c>
      <c r="E23" s="11">
        <v>5117.0800505114184</v>
      </c>
      <c r="F23" s="10" t="s">
        <v>30</v>
      </c>
    </row>
    <row r="24" spans="1:7" ht="15.75" thickBot="1" x14ac:dyDescent="0.3">
      <c r="B24" s="7" t="s">
        <v>32</v>
      </c>
      <c r="C24" s="7" t="s">
        <v>31</v>
      </c>
      <c r="D24" s="8">
        <v>10000</v>
      </c>
      <c r="E24" s="8">
        <v>15263.39794603144</v>
      </c>
      <c r="F24" s="7" t="s">
        <v>30</v>
      </c>
    </row>
    <row r="27" spans="1:7" ht="15.75" thickBot="1" x14ac:dyDescent="0.3">
      <c r="A27" t="s">
        <v>29</v>
      </c>
    </row>
    <row r="28" spans="1:7" ht="15.75" thickBot="1" x14ac:dyDescent="0.3">
      <c r="B28" s="9" t="s">
        <v>28</v>
      </c>
      <c r="C28" s="9" t="s">
        <v>27</v>
      </c>
      <c r="D28" s="9" t="s">
        <v>26</v>
      </c>
      <c r="E28" s="9" t="s">
        <v>25</v>
      </c>
      <c r="F28" s="9" t="s">
        <v>24</v>
      </c>
      <c r="G28" s="9" t="s">
        <v>23</v>
      </c>
    </row>
    <row r="29" spans="1:7" ht="15.75" thickBot="1" x14ac:dyDescent="0.3">
      <c r="B29" s="7" t="s">
        <v>22</v>
      </c>
      <c r="C29" s="7" t="s">
        <v>21</v>
      </c>
      <c r="D29" s="8">
        <v>40000</v>
      </c>
      <c r="E29" s="7" t="s">
        <v>20</v>
      </c>
      <c r="F29" s="7" t="s">
        <v>19</v>
      </c>
      <c r="G2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E1E-F663-4F69-B68A-D10A804BCE94}">
  <dimension ref="A1:G28"/>
  <sheetViews>
    <sheetView showGridLines="0" workbookViewId="0">
      <selection activeCell="C30" sqref="C30"/>
    </sheetView>
  </sheetViews>
  <sheetFormatPr defaultRowHeight="15" x14ac:dyDescent="0.25"/>
  <cols>
    <col min="1" max="1" width="2.28515625" customWidth="1"/>
    <col min="2" max="2" width="7.5703125" bestFit="1" customWidth="1"/>
    <col min="3" max="3" width="28.140625" bestFit="1" customWidth="1"/>
    <col min="4" max="4" width="19.42578125" bestFit="1" customWidth="1"/>
    <col min="5" max="5" width="24.7109375" bestFit="1" customWidth="1"/>
    <col min="6" max="6" width="15.85546875" bestFit="1" customWidth="1"/>
  </cols>
  <sheetData>
    <row r="1" spans="1:5" x14ac:dyDescent="0.25">
      <c r="A1" s="12" t="s">
        <v>57</v>
      </c>
    </row>
    <row r="2" spans="1:5" x14ac:dyDescent="0.25">
      <c r="A2" s="12" t="s">
        <v>56</v>
      </c>
    </row>
    <row r="3" spans="1:5" x14ac:dyDescent="0.25">
      <c r="A3" s="12" t="s">
        <v>61</v>
      </c>
    </row>
    <row r="4" spans="1:5" x14ac:dyDescent="0.25">
      <c r="A4" s="12" t="s">
        <v>54</v>
      </c>
    </row>
    <row r="5" spans="1:5" x14ac:dyDescent="0.25">
      <c r="A5" s="12" t="s">
        <v>53</v>
      </c>
    </row>
    <row r="6" spans="1:5" x14ac:dyDescent="0.25">
      <c r="A6" s="12"/>
      <c r="B6" t="s">
        <v>52</v>
      </c>
    </row>
    <row r="7" spans="1:5" x14ac:dyDescent="0.25">
      <c r="A7" s="12"/>
      <c r="B7" t="s">
        <v>60</v>
      </c>
    </row>
    <row r="8" spans="1:5" x14ac:dyDescent="0.25">
      <c r="A8" s="12"/>
      <c r="B8" t="s">
        <v>59</v>
      </c>
    </row>
    <row r="9" spans="1:5" x14ac:dyDescent="0.25">
      <c r="A9" s="12" t="s">
        <v>49</v>
      </c>
    </row>
    <row r="10" spans="1:5" x14ac:dyDescent="0.25">
      <c r="B10" t="s">
        <v>48</v>
      </c>
    </row>
    <row r="11" spans="1:5" x14ac:dyDescent="0.25">
      <c r="B11" t="s">
        <v>47</v>
      </c>
    </row>
    <row r="12" spans="1:5" x14ac:dyDescent="0.25">
      <c r="B12" t="s">
        <v>46</v>
      </c>
    </row>
    <row r="14" spans="1:5" ht="15.75" thickBot="1" x14ac:dyDescent="0.3">
      <c r="A14" t="s">
        <v>45</v>
      </c>
    </row>
    <row r="15" spans="1:5" ht="15.75" thickBot="1" x14ac:dyDescent="0.3">
      <c r="B15" s="9" t="s">
        <v>28</v>
      </c>
      <c r="C15" s="9" t="s">
        <v>27</v>
      </c>
      <c r="D15" s="9" t="s">
        <v>41</v>
      </c>
      <c r="E15" s="9" t="s">
        <v>40</v>
      </c>
    </row>
    <row r="16" spans="1:5" ht="15.75" thickBot="1" x14ac:dyDescent="0.3">
      <c r="B16" s="7" t="s">
        <v>44</v>
      </c>
      <c r="C16" s="7" t="s">
        <v>43</v>
      </c>
      <c r="D16" s="8">
        <v>73446.794395738485</v>
      </c>
      <c r="E16" s="8">
        <v>81705.624999989959</v>
      </c>
    </row>
    <row r="19" spans="1:7" ht="15.75" thickBot="1" x14ac:dyDescent="0.3">
      <c r="A19" t="s">
        <v>42</v>
      </c>
    </row>
    <row r="20" spans="1:7" ht="15.75" thickBot="1" x14ac:dyDescent="0.3">
      <c r="B20" s="9" t="s">
        <v>28</v>
      </c>
      <c r="C20" s="9" t="s">
        <v>27</v>
      </c>
      <c r="D20" s="9" t="s">
        <v>41</v>
      </c>
      <c r="E20" s="9" t="s">
        <v>40</v>
      </c>
      <c r="F20" s="9" t="s">
        <v>39</v>
      </c>
    </row>
    <row r="21" spans="1:7" x14ac:dyDescent="0.25">
      <c r="B21" s="10" t="s">
        <v>38</v>
      </c>
      <c r="C21" s="10" t="s">
        <v>37</v>
      </c>
      <c r="D21" s="11">
        <v>7273.1659542742455</v>
      </c>
      <c r="E21" s="11">
        <v>17093.058379149523</v>
      </c>
      <c r="F21" s="10" t="s">
        <v>30</v>
      </c>
    </row>
    <row r="22" spans="1:7" x14ac:dyDescent="0.25">
      <c r="B22" s="10" t="s">
        <v>36</v>
      </c>
      <c r="C22" s="10" t="s">
        <v>35</v>
      </c>
      <c r="D22" s="11">
        <v>12346.356049182894</v>
      </c>
      <c r="E22" s="11">
        <v>27015.539781433821</v>
      </c>
      <c r="F22" s="10" t="s">
        <v>30</v>
      </c>
    </row>
    <row r="23" spans="1:7" x14ac:dyDescent="0.25">
      <c r="B23" s="10" t="s">
        <v>34</v>
      </c>
      <c r="C23" s="10" t="s">
        <v>33</v>
      </c>
      <c r="D23" s="11">
        <v>5117.0800505114184</v>
      </c>
      <c r="E23" s="11">
        <v>12875.99018947253</v>
      </c>
      <c r="F23" s="10" t="s">
        <v>30</v>
      </c>
    </row>
    <row r="24" spans="1:7" ht="15.75" thickBot="1" x14ac:dyDescent="0.3">
      <c r="B24" s="7" t="s">
        <v>32</v>
      </c>
      <c r="C24" s="7" t="s">
        <v>31</v>
      </c>
      <c r="D24" s="8">
        <v>15263.39794603144</v>
      </c>
      <c r="E24" s="8">
        <v>32720.975882762476</v>
      </c>
      <c r="F24" s="7" t="s">
        <v>30</v>
      </c>
    </row>
    <row r="27" spans="1:7" ht="15.75" thickBot="1" x14ac:dyDescent="0.3">
      <c r="A27" t="s">
        <v>29</v>
      </c>
    </row>
    <row r="28" spans="1:7" ht="15.75" thickBot="1" x14ac:dyDescent="0.3">
      <c r="B28" s="13" t="s">
        <v>58</v>
      </c>
      <c r="C28" s="13"/>
      <c r="D28" s="13"/>
      <c r="E28" s="13"/>
      <c r="F28" s="13"/>
      <c r="G2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359-04AD-47EB-A9AF-711A29C47103}">
  <dimension ref="A1:F18"/>
  <sheetViews>
    <sheetView workbookViewId="0">
      <selection activeCell="C30" sqref="C30"/>
    </sheetView>
  </sheetViews>
  <sheetFormatPr defaultRowHeight="15" x14ac:dyDescent="0.25"/>
  <cols>
    <col min="1" max="1" width="40.85546875" bestFit="1" customWidth="1"/>
  </cols>
  <sheetData>
    <row r="1" spans="1:6" x14ac:dyDescent="0.25">
      <c r="A1" s="2" t="s">
        <v>72</v>
      </c>
      <c r="B1" s="16" t="s">
        <v>71</v>
      </c>
      <c r="C1" s="16" t="s">
        <v>70</v>
      </c>
      <c r="D1" s="16" t="s">
        <v>69</v>
      </c>
      <c r="E1" s="16" t="s">
        <v>68</v>
      </c>
      <c r="F1" s="16" t="s">
        <v>67</v>
      </c>
    </row>
    <row r="2" spans="1:6" x14ac:dyDescent="0.25">
      <c r="A2" s="2" t="s">
        <v>66</v>
      </c>
      <c r="B2" s="2">
        <v>0.9</v>
      </c>
      <c r="C2" s="2">
        <v>1.1000000000000001</v>
      </c>
      <c r="D2" s="2">
        <v>0.8</v>
      </c>
      <c r="E2" s="2">
        <v>1.2</v>
      </c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 t="s">
        <v>65</v>
      </c>
      <c r="B4" s="15">
        <f>35*B2*(B10+3000)^0.5</f>
        <v>4465.1245421277008</v>
      </c>
      <c r="C4" s="15">
        <f>35*C2*(C10+3000)^0.5</f>
        <v>6670.1224757143918</v>
      </c>
      <c r="D4" s="15">
        <f>35*D2*(D10+3000)^0.5</f>
        <v>3527.9989099412237</v>
      </c>
      <c r="E4" s="15">
        <f>35*E2*(E10+3000)^0.5</f>
        <v>7937.9973203064901</v>
      </c>
      <c r="F4" s="15">
        <f>SUM(B4:E4)</f>
        <v>22601.243248089806</v>
      </c>
    </row>
    <row r="5" spans="1:6" x14ac:dyDescent="0.25">
      <c r="A5" s="2" t="s">
        <v>64</v>
      </c>
      <c r="B5" s="15">
        <f>B4*$B$17</f>
        <v>178604.98168510804</v>
      </c>
      <c r="C5" s="15">
        <f>C4*$B$17</f>
        <v>266804.89902857569</v>
      </c>
      <c r="D5" s="15">
        <f>D4*$B$17</f>
        <v>141119.95639764896</v>
      </c>
      <c r="E5" s="15">
        <f>E4*$B$17</f>
        <v>317519.89281225961</v>
      </c>
      <c r="F5" s="15">
        <f>SUM(B5:E5)</f>
        <v>904049.7299235923</v>
      </c>
    </row>
    <row r="6" spans="1:6" x14ac:dyDescent="0.25">
      <c r="A6" s="2" t="s">
        <v>63</v>
      </c>
      <c r="B6" s="15">
        <f>B4*$B$18</f>
        <v>111628.11355319252</v>
      </c>
      <c r="C6" s="15">
        <f>C4*$B$18</f>
        <v>166753.06189285978</v>
      </c>
      <c r="D6" s="15">
        <f>D4*$B$18</f>
        <v>88199.972748530592</v>
      </c>
      <c r="E6" s="15">
        <f>E4*$B$18</f>
        <v>198449.93300766224</v>
      </c>
      <c r="F6" s="15">
        <f>SUM(B6:E6)</f>
        <v>565031.08120224508</v>
      </c>
    </row>
    <row r="7" spans="1:6" x14ac:dyDescent="0.25">
      <c r="A7" s="2" t="s">
        <v>8</v>
      </c>
      <c r="B7" s="15">
        <f>B5-B6</f>
        <v>66976.868131915515</v>
      </c>
      <c r="C7" s="15">
        <f>C5-C6</f>
        <v>100051.8371357159</v>
      </c>
      <c r="D7" s="15">
        <f>D5-D6</f>
        <v>52919.983649118367</v>
      </c>
      <c r="E7" s="15">
        <f>E5-E6</f>
        <v>119069.95980459737</v>
      </c>
      <c r="F7" s="15">
        <f>SUM(B7:E7)</f>
        <v>339018.64872134716</v>
      </c>
    </row>
    <row r="8" spans="1:6" x14ac:dyDescent="0.25">
      <c r="A8" s="2"/>
      <c r="B8" s="15"/>
      <c r="C8" s="15"/>
      <c r="D8" s="15"/>
      <c r="E8" s="15"/>
      <c r="F8" s="15">
        <f>SUM(B8:E8)</f>
        <v>0</v>
      </c>
    </row>
    <row r="9" spans="1:6" x14ac:dyDescent="0.25">
      <c r="A9" s="2" t="s">
        <v>6</v>
      </c>
      <c r="B9" s="15">
        <v>8000</v>
      </c>
      <c r="C9" s="15">
        <v>8000</v>
      </c>
      <c r="D9" s="15">
        <v>8000</v>
      </c>
      <c r="E9" s="15">
        <v>8000</v>
      </c>
      <c r="F9" s="15">
        <f>SUM(B9:E9)</f>
        <v>32000</v>
      </c>
    </row>
    <row r="10" spans="1:6" x14ac:dyDescent="0.25">
      <c r="A10" s="2" t="s">
        <v>5</v>
      </c>
      <c r="B10" s="15">
        <v>17093.058379149523</v>
      </c>
      <c r="C10" s="15">
        <v>27015.539781433821</v>
      </c>
      <c r="D10" s="15">
        <v>12875.99018947253</v>
      </c>
      <c r="E10" s="15">
        <v>32720.975882762476</v>
      </c>
      <c r="F10" s="15">
        <f>SUM(B10:E10)</f>
        <v>89705.564232818346</v>
      </c>
    </row>
    <row r="11" spans="1:6" x14ac:dyDescent="0.25">
      <c r="A11" s="2" t="s">
        <v>4</v>
      </c>
      <c r="B11" s="15">
        <f>0.15*B5</f>
        <v>26790.747252766207</v>
      </c>
      <c r="C11" s="15">
        <f>0.15*C5</f>
        <v>40020.734854286355</v>
      </c>
      <c r="D11" s="15">
        <f>0.15*D5</f>
        <v>21167.993459647343</v>
      </c>
      <c r="E11" s="15">
        <f>0.15*E5</f>
        <v>47627.983921838939</v>
      </c>
      <c r="F11" s="15">
        <f>SUM(B11:E11)</f>
        <v>135607.45948853885</v>
      </c>
    </row>
    <row r="12" spans="1:6" x14ac:dyDescent="0.25">
      <c r="A12" s="2" t="s">
        <v>3</v>
      </c>
      <c r="B12" s="15">
        <f>SUM(B9:B11)</f>
        <v>51883.805631915733</v>
      </c>
      <c r="C12" s="15">
        <f>SUM(C9:C11)</f>
        <v>75036.274635720183</v>
      </c>
      <c r="D12" s="15">
        <f>SUM(D9:D11)</f>
        <v>42043.983649119873</v>
      </c>
      <c r="E12" s="15">
        <f>SUM(E9:E11)</f>
        <v>88348.959804601414</v>
      </c>
      <c r="F12" s="15">
        <f>SUM(B12:E12)</f>
        <v>257313.0237213572</v>
      </c>
    </row>
    <row r="13" spans="1:6" x14ac:dyDescent="0.25">
      <c r="A13" s="2"/>
      <c r="B13" s="15"/>
      <c r="C13" s="15"/>
      <c r="D13" s="15"/>
      <c r="E13" s="15"/>
      <c r="F13" s="15">
        <f>SUM(B13:E13)</f>
        <v>0</v>
      </c>
    </row>
    <row r="14" spans="1:6" x14ac:dyDescent="0.25">
      <c r="A14" s="2" t="s">
        <v>2</v>
      </c>
      <c r="B14" s="15">
        <f>B7-B12</f>
        <v>15093.062499999782</v>
      </c>
      <c r="C14" s="15">
        <f>C7-C12</f>
        <v>25015.562499995722</v>
      </c>
      <c r="D14" s="15">
        <f>D7-D12</f>
        <v>10875.999999998494</v>
      </c>
      <c r="E14" s="15">
        <f>E7-E12</f>
        <v>30720.999999995955</v>
      </c>
      <c r="F14" s="15">
        <f>SUM(B14:E14)</f>
        <v>81705.624999989959</v>
      </c>
    </row>
    <row r="15" spans="1:6" x14ac:dyDescent="0.25">
      <c r="A15" s="2" t="s">
        <v>62</v>
      </c>
      <c r="B15" s="14">
        <f>B14/B5</f>
        <v>8.4505271676071234E-2</v>
      </c>
      <c r="C15" s="14">
        <f>C14/C5</f>
        <v>9.3759757002499694E-2</v>
      </c>
      <c r="D15" s="14">
        <f>D14/D5</f>
        <v>7.7069184810063376E-2</v>
      </c>
      <c r="E15" s="14">
        <f>E14/E5</f>
        <v>9.6752993105097829E-2</v>
      </c>
      <c r="F15" s="14">
        <v>0.11</v>
      </c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 t="s">
        <v>1</v>
      </c>
      <c r="B17" s="2">
        <v>40</v>
      </c>
      <c r="C17" s="2"/>
      <c r="D17" s="2"/>
      <c r="E17" s="2"/>
      <c r="F17" s="2"/>
    </row>
    <row r="18" spans="1:6" x14ac:dyDescent="0.25">
      <c r="A18" s="2" t="s">
        <v>0</v>
      </c>
      <c r="B18" s="2">
        <v>25</v>
      </c>
      <c r="C18" s="2"/>
      <c r="D18" s="2"/>
      <c r="E18" s="2"/>
      <c r="F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4EBF-B522-4EC0-964C-48C62132F9EF}">
  <dimension ref="A1:H31"/>
  <sheetViews>
    <sheetView zoomScale="70" zoomScaleNormal="70" workbookViewId="0">
      <selection activeCell="C30" sqref="C30"/>
    </sheetView>
  </sheetViews>
  <sheetFormatPr defaultRowHeight="15" x14ac:dyDescent="0.25"/>
  <cols>
    <col min="1" max="1" width="48" bestFit="1" customWidth="1"/>
    <col min="2" max="6" width="5.5703125" bestFit="1" customWidth="1"/>
    <col min="7" max="7" width="21.85546875" bestFit="1" customWidth="1"/>
    <col min="8" max="8" width="15.140625" bestFit="1" customWidth="1"/>
  </cols>
  <sheetData>
    <row r="1" spans="1:8" x14ac:dyDescent="0.25">
      <c r="A1" s="32" t="s">
        <v>85</v>
      </c>
      <c r="B1" s="31"/>
      <c r="C1" s="31"/>
      <c r="D1" s="31"/>
      <c r="E1" s="31"/>
      <c r="F1" s="30"/>
    </row>
    <row r="2" spans="1:8" ht="15.75" thickBot="1" x14ac:dyDescent="0.3">
      <c r="A2" s="28"/>
      <c r="B2" s="27"/>
      <c r="C2" s="27"/>
      <c r="D2" s="27"/>
      <c r="E2" s="27"/>
      <c r="F2" s="29"/>
    </row>
    <row r="3" spans="1:8" x14ac:dyDescent="0.25">
      <c r="A3" s="28"/>
      <c r="B3" s="27"/>
      <c r="C3" s="27"/>
      <c r="D3" s="27"/>
      <c r="E3" s="27"/>
      <c r="F3" s="26"/>
      <c r="G3" s="25" t="s">
        <v>84</v>
      </c>
      <c r="H3" s="24" t="s">
        <v>83</v>
      </c>
    </row>
    <row r="4" spans="1:8" x14ac:dyDescent="0.25">
      <c r="A4" s="19"/>
      <c r="B4" s="2">
        <v>1990</v>
      </c>
      <c r="C4" s="2">
        <v>1991</v>
      </c>
      <c r="D4" s="2">
        <v>1992</v>
      </c>
      <c r="E4" s="2">
        <v>1993</v>
      </c>
      <c r="F4" s="23">
        <v>1994</v>
      </c>
      <c r="G4" s="19">
        <v>1995</v>
      </c>
      <c r="H4" s="18">
        <v>1995</v>
      </c>
    </row>
    <row r="5" spans="1:8" x14ac:dyDescent="0.25">
      <c r="A5" s="19" t="s">
        <v>82</v>
      </c>
      <c r="B5" s="2">
        <v>12.5</v>
      </c>
      <c r="C5" s="2">
        <v>5.2</v>
      </c>
      <c r="D5" s="2">
        <v>3.8</v>
      </c>
      <c r="E5" s="2">
        <v>2.9</v>
      </c>
      <c r="F5" s="23">
        <v>2.5</v>
      </c>
      <c r="G5" s="19" cm="1">
        <f t="array" ref="G5">TREND(B5:F5,$B$4:$F$4,$G$4,1)</f>
        <v>-1.3100000000004002</v>
      </c>
      <c r="H5" s="18" cm="1">
        <f t="array" ref="H5">GROWTH(B5:F5,$B$4:$F$4,$H$4,0)</f>
        <v>4.4814693025273575</v>
      </c>
    </row>
    <row r="6" spans="1:8" x14ac:dyDescent="0.25">
      <c r="A6" s="19" t="s">
        <v>81</v>
      </c>
      <c r="B6" s="2">
        <v>32.299999999999997</v>
      </c>
      <c r="C6" s="2">
        <v>26.3</v>
      </c>
      <c r="D6" s="2">
        <v>22</v>
      </c>
      <c r="E6" s="2">
        <v>20.7</v>
      </c>
      <c r="F6" s="23">
        <v>21.9</v>
      </c>
      <c r="G6" s="19" cm="1">
        <f t="array" ref="G6">TREND(B6:F6,$B$4:$F$4,$G$4,1)</f>
        <v>16.720000000000255</v>
      </c>
      <c r="H6" s="18" cm="1">
        <f t="array" ref="H6">GROWTH(B6:F6,$B$4:$F$4,$H$4,1)</f>
        <v>17.912178851478814</v>
      </c>
    </row>
    <row r="7" spans="1:8" x14ac:dyDescent="0.25">
      <c r="A7" s="19" t="s">
        <v>80</v>
      </c>
      <c r="B7" s="2">
        <v>9.1999999999999993</v>
      </c>
      <c r="C7" s="2">
        <v>7.3</v>
      </c>
      <c r="D7" s="2">
        <v>7</v>
      </c>
      <c r="E7" s="2">
        <v>10.3</v>
      </c>
      <c r="F7" s="23">
        <v>13.1</v>
      </c>
      <c r="G7" s="19" cm="1">
        <f t="array" ref="G7">TREND(B7:F7,$B$4:$F$4,$G$4,1)</f>
        <v>12.619999999999891</v>
      </c>
      <c r="H7" s="18" cm="1">
        <f t="array" ref="H7">GROWTH(B7:F7,$B$4:$F$4,$H$4,1)</f>
        <v>12.514336826112689</v>
      </c>
    </row>
    <row r="8" spans="1:8" x14ac:dyDescent="0.25">
      <c r="A8" s="19" t="s">
        <v>79</v>
      </c>
      <c r="B8" s="2">
        <v>3.3</v>
      </c>
      <c r="C8" s="2">
        <v>3.4</v>
      </c>
      <c r="D8" s="2">
        <v>2.6</v>
      </c>
      <c r="E8" s="2">
        <v>2.6</v>
      </c>
      <c r="F8" s="23">
        <v>3.9</v>
      </c>
      <c r="G8" s="19" cm="1">
        <f t="array" ref="G8">TREND(B8:F8,$B$4:$F$4,$G$4,1)</f>
        <v>3.2799999999999869</v>
      </c>
      <c r="H8" s="18" cm="1">
        <f t="array" ref="H8">GROWTH(B8:F8,$B$4:$F$4,$H$4,1)</f>
        <v>3.1825817022748977</v>
      </c>
    </row>
    <row r="9" spans="1:8" x14ac:dyDescent="0.25">
      <c r="A9" s="19" t="s">
        <v>78</v>
      </c>
      <c r="B9" s="2">
        <v>3.1</v>
      </c>
      <c r="C9" s="2">
        <v>2.4</v>
      </c>
      <c r="D9" s="2">
        <v>1.6</v>
      </c>
      <c r="E9" s="2">
        <v>1.9</v>
      </c>
      <c r="F9" s="23">
        <v>2.1</v>
      </c>
      <c r="G9" s="19" cm="1">
        <f t="array" ref="G9">TREND(B9:F9,$B$4:$F$4,$G$4,1)</f>
        <v>1.4700000000000273</v>
      </c>
      <c r="H9" s="18" cm="1">
        <f t="array" ref="H9">GROWTH(B9:F9,$B$4:$F$4,$H$4,1)</f>
        <v>1.597388049712962</v>
      </c>
    </row>
    <row r="10" spans="1:8" x14ac:dyDescent="0.25">
      <c r="A10" s="19" t="s">
        <v>77</v>
      </c>
      <c r="B10" s="2">
        <v>0.7</v>
      </c>
      <c r="C10" s="2">
        <v>0.5</v>
      </c>
      <c r="D10" s="2">
        <v>0.3</v>
      </c>
      <c r="E10" s="2">
        <v>0.2</v>
      </c>
      <c r="F10" s="23">
        <v>0.4</v>
      </c>
      <c r="G10" s="19" cm="1">
        <f t="array" ref="G10">TREND(B10:F10,$B$4:$F$4,$G$4,1)</f>
        <v>0.15000000000000568</v>
      </c>
      <c r="H10" s="18" cm="1">
        <f t="array" ref="H10">GROWTH(B10:F10,$B$4:$F$4,$H$4,1)</f>
        <v>0.20876179644114698</v>
      </c>
    </row>
    <row r="11" spans="1:8" x14ac:dyDescent="0.25">
      <c r="A11" s="19" t="s">
        <v>76</v>
      </c>
      <c r="B11" s="2">
        <v>0.1</v>
      </c>
      <c r="C11" s="2">
        <v>0.1</v>
      </c>
      <c r="D11" s="2">
        <v>0.1</v>
      </c>
      <c r="E11" s="2">
        <v>0.1</v>
      </c>
      <c r="F11" s="23">
        <v>0.2</v>
      </c>
      <c r="G11" s="19" cm="1">
        <f t="array" ref="G11">TREND(B11:F11,$B$4:$F$4,$G$4,1)</f>
        <v>0.17999999999999261</v>
      </c>
      <c r="H11" s="18" cm="1">
        <f t="array" ref="H11">GROWTH(B11:F11,$B$4:$F$4,$H$4,1)</f>
        <v>0.1741101126592228</v>
      </c>
    </row>
    <row r="12" spans="1:8" x14ac:dyDescent="0.25">
      <c r="A12" s="19" t="s">
        <v>75</v>
      </c>
      <c r="B12" s="2">
        <v>1.5</v>
      </c>
      <c r="C12" s="2">
        <v>1.3</v>
      </c>
      <c r="D12" s="2">
        <v>1.6</v>
      </c>
      <c r="E12" s="2">
        <v>1.6</v>
      </c>
      <c r="F12" s="23">
        <v>2.1</v>
      </c>
      <c r="G12" s="19" cm="1">
        <f t="array" ref="G12">TREND(B12:F12,$B$4:$F$4,$G$4,1)</f>
        <v>2.0699999999999932</v>
      </c>
      <c r="H12" s="18" cm="1">
        <f t="array" ref="H12">GROWTH(B12:F12,$B$4:$F$4,$H$4,1)</f>
        <v>2.0836683008536636</v>
      </c>
    </row>
    <row r="13" spans="1:8" x14ac:dyDescent="0.25">
      <c r="A13" s="19" t="s">
        <v>74</v>
      </c>
      <c r="B13" s="2">
        <v>8.4</v>
      </c>
      <c r="C13" s="2">
        <v>4.4000000000000004</v>
      </c>
      <c r="D13" s="2">
        <v>3.4</v>
      </c>
      <c r="E13" s="2">
        <v>4</v>
      </c>
      <c r="F13" s="23">
        <v>3.9</v>
      </c>
      <c r="G13" s="19" cm="1">
        <f t="array" ref="G13">TREND(B13:F13,$B$4:$F$4,$G$4,1)</f>
        <v>1.9999999999997726</v>
      </c>
      <c r="H13" s="18" cm="1">
        <f t="array" ref="H13">GROWTH(B13:F13,$B$4:$F$4,$H$4,1)</f>
        <v>2.7933186603685467</v>
      </c>
    </row>
    <row r="14" spans="1:8" ht="15.75" thickBot="1" x14ac:dyDescent="0.3">
      <c r="A14" s="22" t="s">
        <v>73</v>
      </c>
      <c r="B14" s="21">
        <v>71.7</v>
      </c>
      <c r="C14" s="21">
        <v>50.9</v>
      </c>
      <c r="D14" s="21">
        <v>42.4</v>
      </c>
      <c r="E14" s="21">
        <v>44.3</v>
      </c>
      <c r="F14" s="20">
        <v>50.1</v>
      </c>
      <c r="G14" s="19" cm="1">
        <f t="array" ref="G14">TREND(B14:F14,$B$4:$F$4,$G$4,1)</f>
        <v>36.940000000000509</v>
      </c>
      <c r="H14" s="18" cm="1">
        <f t="array" ref="H14">GROWTH(B14:F14,$B$4:$F$4,$H$4,1)</f>
        <v>39.415385146974238</v>
      </c>
    </row>
    <row r="18" spans="1:7" x14ac:dyDescent="0.25">
      <c r="A18" s="17"/>
      <c r="B18" s="17"/>
      <c r="C18" s="17"/>
      <c r="D18" s="17"/>
      <c r="E18" s="17"/>
      <c r="F18" s="17"/>
    </row>
    <row r="19" spans="1:7" x14ac:dyDescent="0.25">
      <c r="A19" s="17"/>
      <c r="B19" s="17"/>
      <c r="C19" s="17"/>
      <c r="D19" s="17"/>
      <c r="E19" s="17"/>
      <c r="F19" s="17"/>
    </row>
    <row r="20" spans="1:7" x14ac:dyDescent="0.25">
      <c r="A20" s="17"/>
      <c r="B20" s="17"/>
      <c r="C20" s="17"/>
      <c r="D20" s="17"/>
      <c r="E20" s="17"/>
      <c r="F20" s="17"/>
      <c r="G20" s="12"/>
    </row>
    <row r="31" spans="1:7" x14ac:dyDescent="0.25">
      <c r="A31" s="12"/>
    </row>
  </sheetData>
  <mergeCells count="2">
    <mergeCell ref="A1:F3"/>
    <mergeCell ref="A18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2.5.1</vt:lpstr>
      <vt:lpstr>Отчет о результатах 1</vt:lpstr>
      <vt:lpstr>Отчет о результатах 2</vt:lpstr>
      <vt:lpstr>2.5.2</vt:lpstr>
      <vt:lpstr>2.6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2021-10-15T13:02:54Z</dcterms:created>
  <dcterms:modified xsi:type="dcterms:W3CDTF">2021-10-15T13:03:28Z</dcterms:modified>
</cp:coreProperties>
</file>