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882A8B4A-D011-41FE-BB0E-0E7CFF6D4927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9" i="1" l="1"/>
  <c r="AI57" i="1" s="1"/>
  <c r="F65" i="1"/>
  <c r="H11" i="1"/>
  <c r="K11" i="1" s="1"/>
  <c r="I11" i="1"/>
  <c r="J11" i="1" s="1"/>
  <c r="H12" i="1"/>
  <c r="K12" i="1"/>
  <c r="H13" i="1"/>
  <c r="I13" i="1" s="1"/>
  <c r="J13" i="1" s="1"/>
  <c r="K13" i="1"/>
  <c r="H14" i="1"/>
  <c r="H15" i="1" s="1"/>
  <c r="D65" i="1"/>
  <c r="C65" i="1"/>
  <c r="E65" i="1"/>
  <c r="H3" i="1"/>
  <c r="D62" i="1"/>
  <c r="C62" i="1"/>
  <c r="I3" i="2"/>
  <c r="H3" i="2"/>
  <c r="D3" i="2"/>
  <c r="C3" i="2"/>
  <c r="AE8" i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D8" i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I23" i="1"/>
  <c r="AI24" i="1"/>
  <c r="AI25" i="1"/>
  <c r="AI26" i="1"/>
  <c r="AI28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 l="1"/>
  <c r="H16" i="1"/>
  <c r="I15" i="1"/>
  <c r="J15" i="1" s="1"/>
  <c r="K15" i="1"/>
  <c r="K14" i="1"/>
  <c r="AI29" i="1"/>
  <c r="AI27" i="1"/>
  <c r="AE26" i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J3" i="1" s="1"/>
  <c r="D3" i="1"/>
  <c r="D10" i="1" s="1"/>
  <c r="AD26" i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K16" i="1" l="1"/>
  <c r="H17" i="1"/>
  <c r="I3" i="1"/>
  <c r="E10" i="1"/>
  <c r="D25" i="1"/>
  <c r="E25" i="1" s="1"/>
  <c r="D42" i="1"/>
  <c r="E42" i="1" s="1"/>
  <c r="D14" i="1"/>
  <c r="E14" i="1" s="1"/>
  <c r="D11" i="1"/>
  <c r="E11" i="1" s="1"/>
  <c r="D39" i="1"/>
  <c r="E39" i="1" s="1"/>
  <c r="D54" i="1"/>
  <c r="E54" i="1" s="1"/>
  <c r="D47" i="1"/>
  <c r="E47" i="1" s="1"/>
  <c r="D50" i="1"/>
  <c r="E50" i="1" s="1"/>
  <c r="D24" i="1"/>
  <c r="E24" i="1" s="1"/>
  <c r="D52" i="1"/>
  <c r="E52" i="1" s="1"/>
  <c r="D15" i="1"/>
  <c r="E15" i="1" s="1"/>
  <c r="D36" i="1"/>
  <c r="E36" i="1" s="1"/>
  <c r="D26" i="1"/>
  <c r="E26" i="1" s="1"/>
  <c r="D43" i="1"/>
  <c r="E43" i="1" s="1"/>
  <c r="D40" i="1"/>
  <c r="E40" i="1" s="1"/>
  <c r="D23" i="1"/>
  <c r="E23" i="1" s="1"/>
  <c r="D30" i="1"/>
  <c r="E30" i="1" s="1"/>
  <c r="D49" i="1"/>
  <c r="E49" i="1" s="1"/>
  <c r="D38" i="1"/>
  <c r="E38" i="1" s="1"/>
  <c r="D12" i="1"/>
  <c r="E12" i="1" s="1"/>
  <c r="D48" i="1"/>
  <c r="E48" i="1" s="1"/>
  <c r="D34" i="1"/>
  <c r="E34" i="1" s="1"/>
  <c r="D21" i="1"/>
  <c r="E21" i="1" s="1"/>
  <c r="D19" i="1"/>
  <c r="E19" i="1" s="1"/>
  <c r="D18" i="1"/>
  <c r="E18" i="1" s="1"/>
  <c r="D16" i="1"/>
  <c r="E16" i="1" s="1"/>
  <c r="D53" i="1"/>
  <c r="E53" i="1" s="1"/>
  <c r="D22" i="1"/>
  <c r="E22" i="1" s="1"/>
  <c r="D44" i="1"/>
  <c r="E44" i="1" s="1"/>
  <c r="D17" i="1"/>
  <c r="E17" i="1" s="1"/>
  <c r="D46" i="1"/>
  <c r="E46" i="1" s="1"/>
  <c r="D27" i="1"/>
  <c r="E27" i="1" s="1"/>
  <c r="D31" i="1"/>
  <c r="E31" i="1" s="1"/>
  <c r="D41" i="1"/>
  <c r="E41" i="1" s="1"/>
  <c r="D29" i="1"/>
  <c r="E29" i="1" s="1"/>
  <c r="D59" i="1"/>
  <c r="E59" i="1" s="1"/>
  <c r="D56" i="1"/>
  <c r="E56" i="1" s="1"/>
  <c r="D13" i="1"/>
  <c r="E13" i="1" s="1"/>
  <c r="D20" i="1"/>
  <c r="E20" i="1" s="1"/>
  <c r="D35" i="1"/>
  <c r="E35" i="1" s="1"/>
  <c r="D33" i="1"/>
  <c r="E33" i="1" s="1"/>
  <c r="D57" i="1"/>
  <c r="E57" i="1" s="1"/>
  <c r="D45" i="1"/>
  <c r="E45" i="1" s="1"/>
  <c r="D51" i="1"/>
  <c r="E51" i="1" s="1"/>
  <c r="D37" i="1"/>
  <c r="E37" i="1" s="1"/>
  <c r="D55" i="1"/>
  <c r="E55" i="1" s="1"/>
  <c r="D58" i="1"/>
  <c r="E58" i="1" s="1"/>
  <c r="D32" i="1"/>
  <c r="E32" i="1" s="1"/>
  <c r="D28" i="1"/>
  <c r="E28" i="1" s="1"/>
  <c r="K17" i="1" l="1"/>
  <c r="H18" i="1"/>
  <c r="I17" i="1"/>
  <c r="J17" i="1" s="1"/>
  <c r="L3" i="1"/>
  <c r="E3" i="1"/>
  <c r="F3" i="1"/>
  <c r="G3" i="1" s="1"/>
  <c r="H19" i="1" l="1"/>
  <c r="K18" i="1"/>
  <c r="AI9" i="1"/>
  <c r="I32" i="1"/>
  <c r="J30" i="1"/>
  <c r="J31" i="1"/>
  <c r="I31" i="1"/>
  <c r="J32" i="1"/>
  <c r="I30" i="1"/>
  <c r="B133" i="1" s="1"/>
  <c r="H20" i="1" l="1"/>
  <c r="I19" i="1"/>
  <c r="J19" i="1" s="1"/>
  <c r="K19" i="1"/>
  <c r="AI10" i="1"/>
  <c r="C133" i="1"/>
  <c r="D133" i="1"/>
  <c r="B126" i="1"/>
  <c r="B107" i="1"/>
  <c r="B112" i="1"/>
  <c r="B108" i="1"/>
  <c r="B124" i="1"/>
  <c r="B116" i="1"/>
  <c r="B91" i="1"/>
  <c r="B125" i="1"/>
  <c r="B93" i="1"/>
  <c r="B114" i="1"/>
  <c r="B105" i="1"/>
  <c r="B94" i="1"/>
  <c r="B84" i="1"/>
  <c r="B95" i="1"/>
  <c r="B85" i="1"/>
  <c r="B111" i="1"/>
  <c r="B119" i="1"/>
  <c r="B98" i="1"/>
  <c r="B127" i="1"/>
  <c r="B109" i="1"/>
  <c r="B106" i="1"/>
  <c r="B87" i="1"/>
  <c r="B103" i="1"/>
  <c r="B92" i="1"/>
  <c r="B96" i="1"/>
  <c r="B102" i="1"/>
  <c r="B100" i="1"/>
  <c r="B90" i="1"/>
  <c r="B115" i="1"/>
  <c r="B120" i="1"/>
  <c r="B89" i="1"/>
  <c r="B122" i="1"/>
  <c r="B113" i="1"/>
  <c r="B118" i="1"/>
  <c r="B128" i="1"/>
  <c r="B132" i="1"/>
  <c r="B129" i="1"/>
  <c r="B110" i="1"/>
  <c r="B131" i="1"/>
  <c r="B104" i="1"/>
  <c r="B117" i="1"/>
  <c r="B97" i="1"/>
  <c r="B123" i="1"/>
  <c r="B101" i="1"/>
  <c r="B121" i="1"/>
  <c r="B99" i="1"/>
  <c r="B88" i="1"/>
  <c r="B130" i="1"/>
  <c r="B86" i="1"/>
  <c r="C126" i="1"/>
  <c r="C86" i="1"/>
  <c r="C119" i="1"/>
  <c r="C127" i="1"/>
  <c r="C106" i="1"/>
  <c r="C99" i="1"/>
  <c r="C94" i="1"/>
  <c r="C120" i="1"/>
  <c r="C132" i="1"/>
  <c r="C125" i="1"/>
  <c r="C117" i="1"/>
  <c r="C104" i="1"/>
  <c r="C109" i="1"/>
  <c r="C97" i="1"/>
  <c r="C103" i="1"/>
  <c r="C110" i="1"/>
  <c r="C98" i="1"/>
  <c r="C128" i="1"/>
  <c r="C130" i="1"/>
  <c r="C121" i="1"/>
  <c r="C95" i="1"/>
  <c r="C91" i="1"/>
  <c r="C87" i="1"/>
  <c r="C102" i="1"/>
  <c r="C116" i="1"/>
  <c r="C115" i="1"/>
  <c r="C92" i="1"/>
  <c r="C131" i="1"/>
  <c r="C108" i="1"/>
  <c r="C100" i="1"/>
  <c r="C88" i="1"/>
  <c r="C113" i="1"/>
  <c r="C105" i="1"/>
  <c r="C90" i="1"/>
  <c r="C96" i="1"/>
  <c r="C107" i="1"/>
  <c r="C122" i="1"/>
  <c r="C114" i="1"/>
  <c r="C123" i="1"/>
  <c r="C85" i="1"/>
  <c r="C93" i="1"/>
  <c r="C89" i="1"/>
  <c r="C101" i="1"/>
  <c r="C111" i="1"/>
  <c r="C124" i="1"/>
  <c r="C129" i="1"/>
  <c r="C112" i="1"/>
  <c r="C118" i="1"/>
  <c r="C84" i="1"/>
  <c r="D102" i="1"/>
  <c r="D105" i="1"/>
  <c r="D106" i="1"/>
  <c r="D101" i="1"/>
  <c r="D125" i="1"/>
  <c r="D115" i="1"/>
  <c r="D86" i="1"/>
  <c r="D111" i="1"/>
  <c r="D119" i="1"/>
  <c r="D118" i="1"/>
  <c r="D110" i="1"/>
  <c r="D92" i="1"/>
  <c r="D95" i="1"/>
  <c r="D85" i="1"/>
  <c r="D127" i="1"/>
  <c r="D104" i="1"/>
  <c r="D97" i="1"/>
  <c r="D120" i="1"/>
  <c r="D130" i="1"/>
  <c r="D91" i="1"/>
  <c r="D132" i="1"/>
  <c r="D96" i="1"/>
  <c r="D89" i="1"/>
  <c r="D121" i="1"/>
  <c r="D124" i="1"/>
  <c r="D84" i="1"/>
  <c r="D116" i="1"/>
  <c r="D90" i="1"/>
  <c r="D93" i="1"/>
  <c r="D87" i="1"/>
  <c r="D129" i="1"/>
  <c r="D113" i="1"/>
  <c r="D108" i="1"/>
  <c r="D98" i="1"/>
  <c r="D100" i="1"/>
  <c r="D99" i="1"/>
  <c r="D109" i="1"/>
  <c r="D122" i="1"/>
  <c r="D107" i="1"/>
  <c r="D128" i="1"/>
  <c r="D117" i="1"/>
  <c r="D112" i="1"/>
  <c r="D123" i="1"/>
  <c r="D114" i="1"/>
  <c r="D94" i="1"/>
  <c r="D126" i="1"/>
  <c r="D131" i="1"/>
  <c r="D103" i="1"/>
  <c r="D88" i="1"/>
  <c r="AI11" i="1"/>
  <c r="K20" i="1" l="1"/>
  <c r="H21" i="1"/>
  <c r="K31" i="1"/>
  <c r="L31" i="1" s="1"/>
  <c r="AI12" i="1"/>
  <c r="K32" i="1"/>
  <c r="L32" i="1" s="1"/>
  <c r="AI13" i="1"/>
  <c r="K30" i="1"/>
  <c r="L30" i="1" s="1"/>
  <c r="K21" i="1" l="1"/>
  <c r="H22" i="1"/>
  <c r="I21" i="1"/>
  <c r="J21" i="1" s="1"/>
  <c r="AI14" i="1"/>
  <c r="H23" i="1" l="1"/>
  <c r="K22" i="1"/>
  <c r="AI15" i="1"/>
  <c r="H24" i="1" l="1"/>
  <c r="K24" i="1" s="1"/>
  <c r="I23" i="1"/>
  <c r="J23" i="1" s="1"/>
  <c r="K23" i="1"/>
  <c r="AI16" i="1"/>
  <c r="AI17" i="1" l="1"/>
  <c r="AI18" i="1" l="1"/>
  <c r="AI19" i="1" l="1"/>
  <c r="I25" i="1" l="1"/>
  <c r="AI20" i="1"/>
  <c r="AI22" i="1" l="1"/>
  <c r="AI21" i="1"/>
  <c r="E3" i="2" l="1"/>
  <c r="E62" i="1"/>
  <c r="G3" i="2"/>
  <c r="K3" i="2"/>
  <c r="F3" i="2"/>
</calcChain>
</file>

<file path=xl/sharedStrings.xml><?xml version="1.0" encoding="utf-8"?>
<sst xmlns="http://schemas.openxmlformats.org/spreadsheetml/2006/main" count="53" uniqueCount="34">
  <si>
    <t>№</t>
  </si>
  <si>
    <t>t, c</t>
  </si>
  <si>
    <t>t - &lt;t&gt;, c</t>
  </si>
  <si>
    <t>(t-&lt;t&gt;)^2, c^2</t>
  </si>
  <si>
    <t>Таблица 1</t>
  </si>
  <si>
    <t>Таблица 2</t>
  </si>
  <si>
    <t>ΔN/N*Δt, c^-1</t>
  </si>
  <si>
    <t>ΔN</t>
  </si>
  <si>
    <t>ρ, c^-1</t>
  </si>
  <si>
    <t>Таблица 3</t>
  </si>
  <si>
    <t>Интервал, с</t>
  </si>
  <si>
    <t>от</t>
  </si>
  <si>
    <t>до</t>
  </si>
  <si>
    <t>N12</t>
  </si>
  <si>
    <t>N12/N</t>
  </si>
  <si>
    <t>P12</t>
  </si>
  <si>
    <r>
      <t>&lt;t&gt;</t>
    </r>
    <r>
      <rPr>
        <sz val="11"/>
        <color theme="1"/>
        <rFont val="Calibri"/>
        <family val="2"/>
        <charset val="204"/>
      </rPr>
      <t>±σ</t>
    </r>
  </si>
  <si>
    <t>&lt;t&gt;±2σ</t>
  </si>
  <si>
    <t>&lt;t&gt;±3σ</t>
  </si>
  <si>
    <t>Дополнительная Таблица</t>
  </si>
  <si>
    <t>&lt;t&gt;, c</t>
  </si>
  <si>
    <t>σ, c</t>
  </si>
  <si>
    <r>
      <t>Σ</t>
    </r>
    <r>
      <rPr>
        <sz val="11"/>
        <color theme="1"/>
        <rFont val="Calibri"/>
        <family val="2"/>
      </rPr>
      <t>(t - &lt;t&gt;), c</t>
    </r>
  </si>
  <si>
    <t>m</t>
  </si>
  <si>
    <t>t max</t>
  </si>
  <si>
    <t>t min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</si>
  <si>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t</t>
    </r>
  </si>
  <si>
    <t>Σ(t - &lt;t&gt;)^2, c^2</t>
  </si>
  <si>
    <r>
      <t>ρ</t>
    </r>
    <r>
      <rPr>
        <sz val="11"/>
        <color theme="1"/>
        <rFont val="Calibri"/>
        <family val="2"/>
      </rPr>
      <t xml:space="preserve"> max , c^-1</t>
    </r>
  </si>
  <si>
    <r>
      <t xml:space="preserve">Заполнить </t>
    </r>
    <r>
      <rPr>
        <sz val="11"/>
        <color theme="1"/>
        <rFont val="Calibri"/>
        <family val="2"/>
        <charset val="204"/>
      </rPr>
      <t>↓</t>
    </r>
  </si>
  <si>
    <t>Проверка ΔN:</t>
  </si>
  <si>
    <t>границы интервалов</t>
  </si>
  <si>
    <t>tmin, с</t>
  </si>
  <si>
    <t>tmax,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</si>
</sst>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"/>
    <numFmt numFmtId="166" formatCode="0.000"/>
    <numFmt numFmtId="167" formatCode="0.00000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2" xfId="0" applyFont="1" applyBorder="1"/>
    <xf numFmtId="0" fontId="0" fillId="0" borderId="15" xfId="0" applyBorder="1"/>
    <xf numFmtId="0" fontId="0" fillId="0" borderId="16" xfId="0" applyBorder="1"/>
    <xf numFmtId="0" fontId="2" fillId="0" borderId="2" xfId="0" applyFont="1" applyFill="1" applyBorder="1"/>
    <xf numFmtId="0" fontId="0" fillId="0" borderId="0" xfId="0" applyBorder="1" applyAlignment="1"/>
    <xf numFmtId="0" fontId="0" fillId="0" borderId="21" xfId="0" applyBorder="1"/>
    <xf numFmtId="0" fontId="0" fillId="0" borderId="8" xfId="0" applyBorder="1"/>
    <xf numFmtId="165" fontId="0" fillId="0" borderId="20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2" fontId="0" fillId="0" borderId="17" xfId="0" applyNumberFormat="1" applyBorder="1"/>
    <xf numFmtId="166" fontId="0" fillId="0" borderId="14" xfId="0" applyNumberFormat="1" applyBorder="1"/>
    <xf numFmtId="164" fontId="0" fillId="0" borderId="19" xfId="0" applyNumberFormat="1" applyBorder="1"/>
    <xf numFmtId="2" fontId="0" fillId="0" borderId="9" xfId="0" applyNumberFormat="1" applyBorder="1"/>
    <xf numFmtId="0" fontId="0" fillId="2" borderId="0" xfId="0" applyFill="1"/>
    <xf numFmtId="0" fontId="0" fillId="0" borderId="1" xfId="0" applyFill="1" applyBorder="1"/>
    <xf numFmtId="164" fontId="0" fillId="0" borderId="3" xfId="0" applyNumberFormat="1" applyFill="1" applyBorder="1"/>
    <xf numFmtId="164" fontId="0" fillId="0" borderId="19" xfId="0" applyNumberFormat="1" applyFill="1" applyBorder="1"/>
    <xf numFmtId="167" fontId="0" fillId="0" borderId="0" xfId="0" applyNumberFormat="1"/>
    <xf numFmtId="167" fontId="0" fillId="0" borderId="23" xfId="0" applyNumberFormat="1" applyBorder="1"/>
    <xf numFmtId="164" fontId="0" fillId="0" borderId="24" xfId="0" applyNumberFormat="1" applyBorder="1"/>
    <xf numFmtId="164" fontId="0" fillId="0" borderId="24" xfId="0" applyNumberFormat="1" applyFill="1" applyBorder="1"/>
    <xf numFmtId="164" fontId="0" fillId="0" borderId="25" xfId="0" applyNumberFormat="1" applyFill="1" applyBorder="1"/>
    <xf numFmtId="164" fontId="0" fillId="0" borderId="0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7" fontId="0" fillId="0" borderId="15" xfId="0" applyNumberFormat="1" applyBorder="1"/>
    <xf numFmtId="0" fontId="0" fillId="0" borderId="26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164" fontId="0" fillId="0" borderId="31" xfId="0" applyNumberFormat="1" applyFill="1" applyBorder="1"/>
    <xf numFmtId="164" fontId="0" fillId="0" borderId="32" xfId="0" applyNumberFormat="1" applyFill="1" applyBorder="1"/>
    <xf numFmtId="2" fontId="0" fillId="0" borderId="33" xfId="0" applyNumberFormat="1" applyBorder="1"/>
    <xf numFmtId="2" fontId="0" fillId="0" borderId="34" xfId="0" applyNumberFormat="1" applyBorder="1"/>
    <xf numFmtId="164" fontId="0" fillId="0" borderId="13" xfId="0" applyNumberFormat="1" applyBorder="1"/>
    <xf numFmtId="0" fontId="0" fillId="0" borderId="35" xfId="0" applyBorder="1"/>
    <xf numFmtId="0" fontId="0" fillId="0" borderId="39" xfId="0" applyBorder="1"/>
    <xf numFmtId="0" fontId="0" fillId="0" borderId="29" xfId="0" applyBorder="1"/>
    <xf numFmtId="0" fontId="0" fillId="0" borderId="40" xfId="0" applyBorder="1"/>
    <xf numFmtId="2" fontId="0" fillId="0" borderId="14" xfId="0" applyNumberFormat="1" applyBorder="1"/>
    <xf numFmtId="0" fontId="0" fillId="0" borderId="9" xfId="0" applyBorder="1"/>
    <xf numFmtId="0" fontId="2" fillId="0" borderId="10" xfId="0" applyFont="1" applyBorder="1"/>
    <xf numFmtId="165" fontId="0" fillId="0" borderId="41" xfId="0" applyNumberFormat="1" applyBorder="1"/>
    <xf numFmtId="0" fontId="2" fillId="0" borderId="18" xfId="0" applyFont="1" applyBorder="1"/>
    <xf numFmtId="0" fontId="2" fillId="0" borderId="38" xfId="0" applyFont="1" applyBorder="1"/>
    <xf numFmtId="0" fontId="0" fillId="0" borderId="42" xfId="0" applyBorder="1"/>
    <xf numFmtId="2" fontId="0" fillId="0" borderId="0" xfId="0" applyNumberFormat="1" applyBorder="1"/>
    <xf numFmtId="2" fontId="0" fillId="0" borderId="30" xfId="0" applyNumberFormat="1" applyBorder="1"/>
    <xf numFmtId="2" fontId="0" fillId="0" borderId="29" xfId="0" applyNumberFormat="1" applyBorder="1"/>
    <xf numFmtId="2" fontId="0" fillId="0" borderId="41" xfId="0" applyNumberFormat="1" applyBorder="1"/>
    <xf numFmtId="0" fontId="2" fillId="0" borderId="0" xfId="0" applyFont="1" applyFill="1" applyBorder="1"/>
    <xf numFmtId="2" fontId="0" fillId="0" borderId="27" xfId="0" applyNumberFormat="1" applyBorder="1"/>
    <xf numFmtId="2" fontId="0" fillId="0" borderId="13" xfId="0" applyNumberFormat="1" applyBorder="1"/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8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I133"/>
  <sheetViews>
    <sheetView tabSelected="1" topLeftCell="B49" zoomScale="90" zoomScaleNormal="90" workbookViewId="0">
      <selection activeCell="H60" sqref="H60"/>
    </sheetView>
  </sheetViews>
  <sheetFormatPr defaultRowHeight="15" x14ac:dyDescent="0.25"/>
  <cols>
    <col min="1" max="1" width="4.28515625" customWidth="1"/>
    <col min="2" max="2" width="3.28515625" bestFit="1" customWidth="1"/>
    <col min="3" max="3" width="9.28515625" bestFit="1" customWidth="1"/>
    <col min="4" max="4" width="11.5703125" bestFit="1" customWidth="1"/>
    <col min="5" max="5" width="14.42578125" bestFit="1" customWidth="1"/>
    <col min="6" max="6" width="14.5703125" customWidth="1"/>
    <col min="7" max="7" width="2.140625" bestFit="1" customWidth="1"/>
    <col min="8" max="8" width="19.7109375" bestFit="1" customWidth="1"/>
    <col min="9" max="9" width="6" bestFit="1" customWidth="1"/>
    <col min="10" max="10" width="13.42578125" bestFit="1" customWidth="1"/>
    <col min="11" max="11" width="7.140625" bestFit="1" customWidth="1"/>
    <col min="12" max="13" width="6.7109375" bestFit="1" customWidth="1"/>
    <col min="14" max="14" width="8.42578125" customWidth="1"/>
    <col min="15" max="15" width="11" customWidth="1"/>
  </cols>
  <sheetData>
    <row r="1" spans="2:35" x14ac:dyDescent="0.25">
      <c r="E1" s="69" t="s">
        <v>19</v>
      </c>
      <c r="F1" s="70"/>
      <c r="G1" s="70"/>
      <c r="H1" s="70"/>
      <c r="I1" s="70"/>
      <c r="J1" s="70"/>
      <c r="K1" s="70"/>
      <c r="L1" s="71"/>
    </row>
    <row r="2" spans="2:35" ht="15.75" thickBot="1" x14ac:dyDescent="0.3">
      <c r="D2" s="3" t="s">
        <v>20</v>
      </c>
      <c r="E2" s="9" t="s">
        <v>22</v>
      </c>
      <c r="F2" t="s">
        <v>27</v>
      </c>
      <c r="G2" s="9" t="s">
        <v>21</v>
      </c>
      <c r="H2" s="9" t="s">
        <v>28</v>
      </c>
      <c r="I2" s="12" t="s">
        <v>25</v>
      </c>
      <c r="J2" s="12" t="s">
        <v>24</v>
      </c>
      <c r="K2" s="12" t="s">
        <v>23</v>
      </c>
      <c r="L2" s="9" t="s">
        <v>26</v>
      </c>
    </row>
    <row r="3" spans="2:35" ht="15.75" thickBot="1" x14ac:dyDescent="0.3">
      <c r="D3" s="21">
        <f>SUM(C10:C59)/50</f>
        <v>9.8673999999999982</v>
      </c>
      <c r="E3" s="16">
        <f>SUM(D10:D59)</f>
        <v>9.2370555648813024E-14</v>
      </c>
      <c r="F3" s="15">
        <f>SUM(E10:E59)</f>
        <v>3.9493619999999998</v>
      </c>
      <c r="G3" s="14">
        <f>SQRT($F$3/50)</f>
        <v>0.28104668651311299</v>
      </c>
      <c r="H3" s="10">
        <f>1/(SQRT(2*3.1415)*$G$3)</f>
        <v>1.4195085108261785</v>
      </c>
      <c r="I3" s="10">
        <f>AD57</f>
        <v>9.15</v>
      </c>
      <c r="J3" s="10">
        <f>AE57</f>
        <v>10.47</v>
      </c>
      <c r="K3" s="11">
        <v>7</v>
      </c>
      <c r="L3" s="20">
        <f>($J$3-$I$3)/$K$3</f>
        <v>0.18857142857142861</v>
      </c>
    </row>
    <row r="7" spans="2:35" ht="15.75" thickBot="1" x14ac:dyDescent="0.3">
      <c r="C7" s="24" t="s">
        <v>29</v>
      </c>
    </row>
    <row r="8" spans="2:35" ht="26.25" x14ac:dyDescent="0.4">
      <c r="B8" s="75" t="s">
        <v>4</v>
      </c>
      <c r="C8" s="76"/>
      <c r="D8" s="76"/>
      <c r="E8" s="77"/>
      <c r="H8" s="75" t="s">
        <v>5</v>
      </c>
      <c r="I8" s="76"/>
      <c r="J8" s="76"/>
      <c r="K8" s="77"/>
      <c r="M8" s="61"/>
      <c r="AD8" s="17">
        <f>C10</f>
        <v>9.15</v>
      </c>
      <c r="AE8" s="17">
        <f>C10</f>
        <v>9.15</v>
      </c>
    </row>
    <row r="9" spans="2:35" x14ac:dyDescent="0.25">
      <c r="B9" s="37" t="s">
        <v>0</v>
      </c>
      <c r="C9" s="1" t="s">
        <v>1</v>
      </c>
      <c r="D9" s="3" t="s">
        <v>2</v>
      </c>
      <c r="E9" s="7" t="s">
        <v>3</v>
      </c>
      <c r="H9" s="78" t="s">
        <v>31</v>
      </c>
      <c r="I9" s="80" t="s">
        <v>7</v>
      </c>
      <c r="J9" s="79" t="s">
        <v>6</v>
      </c>
      <c r="K9" s="81" t="s">
        <v>8</v>
      </c>
      <c r="M9" s="2"/>
      <c r="AD9">
        <f t="shared" ref="AD9:AD40" si="0">IF(AD8&lt;C11,AD8,C11)</f>
        <v>9.15</v>
      </c>
      <c r="AE9">
        <f t="shared" ref="AE9:AE40" si="1">IF(AE8&gt;C11,AE8,C11)</f>
        <v>9.8800000000000008</v>
      </c>
      <c r="AI9">
        <f t="shared" ref="AI9:AI40" si="2">IF(AND(C10&gt;=H11,C10&lt;=H12),1,0)</f>
        <v>1</v>
      </c>
    </row>
    <row r="10" spans="2:35" x14ac:dyDescent="0.25">
      <c r="B10" s="38">
        <v>1</v>
      </c>
      <c r="C10" s="57">
        <v>9.15</v>
      </c>
      <c r="D10" s="18">
        <f t="shared" ref="D10:D41" si="3">C10-$D$3</f>
        <v>-0.71739999999999782</v>
      </c>
      <c r="E10" s="22">
        <f t="shared" ref="E10:E41" si="4">D10^2</f>
        <v>0.51466275999999689</v>
      </c>
      <c r="H10" s="78"/>
      <c r="I10" s="83"/>
      <c r="J10" s="80"/>
      <c r="K10" s="82"/>
      <c r="AD10">
        <f t="shared" si="0"/>
        <v>9.15</v>
      </c>
      <c r="AE10">
        <f t="shared" si="1"/>
        <v>9.8800000000000008</v>
      </c>
      <c r="AI10">
        <f t="shared" si="2"/>
        <v>0</v>
      </c>
    </row>
    <row r="11" spans="2:35" x14ac:dyDescent="0.25">
      <c r="B11" s="38">
        <v>2</v>
      </c>
      <c r="C11" s="57">
        <v>9.8800000000000008</v>
      </c>
      <c r="D11" s="19">
        <f t="shared" si="3"/>
        <v>1.2600000000002609E-2</v>
      </c>
      <c r="E11" s="22">
        <f t="shared" si="4"/>
        <v>1.5876000000006576E-4</v>
      </c>
      <c r="H11" s="43">
        <f>$I$3</f>
        <v>9.15</v>
      </c>
      <c r="I11" s="64">
        <f>COUNTIFS($C$10:C$59,"&gt;="&amp;H11)-COUNTIFS(C$10:C$59,"&gt;="&amp;H12)</f>
        <v>1</v>
      </c>
      <c r="J11" s="64">
        <f>I11/(50*$L$3)</f>
        <v>0.10606060606060604</v>
      </c>
      <c r="K11" s="62">
        <f t="shared" ref="K11:K24" si="5">($H$3)*EXP(-(H11-$D$3)*(H11-$D$3)/(2*$G$3*$G$3))</f>
        <v>5.4608007018013049E-2</v>
      </c>
      <c r="AD11">
        <f t="shared" si="0"/>
        <v>9.15</v>
      </c>
      <c r="AE11">
        <f t="shared" si="1"/>
        <v>10.45</v>
      </c>
      <c r="AI11">
        <f t="shared" si="2"/>
        <v>0</v>
      </c>
    </row>
    <row r="12" spans="2:35" x14ac:dyDescent="0.25">
      <c r="B12" s="38">
        <v>3</v>
      </c>
      <c r="C12" s="57">
        <v>9.7799999999999994</v>
      </c>
      <c r="D12" s="19">
        <f t="shared" si="3"/>
        <v>-8.7399999999998812E-2</v>
      </c>
      <c r="E12" s="22">
        <f t="shared" si="4"/>
        <v>7.6387599999997923E-3</v>
      </c>
      <c r="H12" s="43">
        <f>H11+$L$3</f>
        <v>9.338571428571429</v>
      </c>
      <c r="I12" s="67"/>
      <c r="J12" s="65"/>
      <c r="K12" s="62">
        <f t="shared" si="5"/>
        <v>0.24172052463592558</v>
      </c>
      <c r="AD12">
        <f t="shared" si="0"/>
        <v>9.15</v>
      </c>
      <c r="AE12">
        <f t="shared" si="1"/>
        <v>10.47</v>
      </c>
      <c r="AI12">
        <f t="shared" si="2"/>
        <v>0</v>
      </c>
    </row>
    <row r="13" spans="2:35" x14ac:dyDescent="0.25">
      <c r="B13" s="38">
        <v>4</v>
      </c>
      <c r="C13" s="57">
        <v>10.45</v>
      </c>
      <c r="D13" s="19">
        <f t="shared" si="3"/>
        <v>0.58260000000000112</v>
      </c>
      <c r="E13" s="22">
        <f t="shared" si="4"/>
        <v>0.33942276000000132</v>
      </c>
      <c r="H13" s="43">
        <f>H12</f>
        <v>9.338571428571429</v>
      </c>
      <c r="I13" s="64">
        <f>COUNTIFS($C$10:C$59,"&gt;="&amp;H13)-COUNTIFS(C$10:C$59,"&gt;="&amp;H14)</f>
        <v>4</v>
      </c>
      <c r="J13" s="64">
        <f>I13/(50*$L$3)</f>
        <v>0.42424242424242414</v>
      </c>
      <c r="K13" s="62">
        <f t="shared" si="5"/>
        <v>0.24172052463592558</v>
      </c>
      <c r="AD13">
        <f t="shared" si="0"/>
        <v>9.15</v>
      </c>
      <c r="AE13">
        <f t="shared" si="1"/>
        <v>10.47</v>
      </c>
      <c r="AI13">
        <f t="shared" si="2"/>
        <v>0</v>
      </c>
    </row>
    <row r="14" spans="2:35" x14ac:dyDescent="0.25">
      <c r="B14" s="39">
        <v>5</v>
      </c>
      <c r="C14" s="57">
        <v>10.47</v>
      </c>
      <c r="D14" s="26">
        <f t="shared" si="3"/>
        <v>0.60260000000000247</v>
      </c>
      <c r="E14" s="27">
        <f t="shared" si="4"/>
        <v>0.36312676000000299</v>
      </c>
      <c r="H14" s="43">
        <f>H13+$L$3</f>
        <v>9.5271428571428576</v>
      </c>
      <c r="I14" s="67"/>
      <c r="J14" s="65"/>
      <c r="K14" s="62">
        <f t="shared" si="5"/>
        <v>0.68211271814636043</v>
      </c>
      <c r="AD14">
        <f t="shared" si="0"/>
        <v>9.15</v>
      </c>
      <c r="AE14">
        <f t="shared" si="1"/>
        <v>10.47</v>
      </c>
      <c r="AI14">
        <f t="shared" si="2"/>
        <v>0</v>
      </c>
    </row>
    <row r="15" spans="2:35" x14ac:dyDescent="0.25">
      <c r="B15" s="39">
        <v>6</v>
      </c>
      <c r="C15" s="57">
        <v>9.9499999999999993</v>
      </c>
      <c r="D15" s="26">
        <f t="shared" si="3"/>
        <v>8.2600000000001117E-2</v>
      </c>
      <c r="E15" s="27">
        <f t="shared" si="4"/>
        <v>6.8227600000001845E-3</v>
      </c>
      <c r="H15" s="43">
        <f t="shared" ref="H15" si="6">H14</f>
        <v>9.5271428571428576</v>
      </c>
      <c r="I15" s="64">
        <f>COUNTIFS($C$10:C$59,"&gt;="&amp;H15)-COUNTIFS(C$10:C$59,"&gt;="&amp;H16)</f>
        <v>7</v>
      </c>
      <c r="J15" s="64">
        <f>I15/(50*$L$3)</f>
        <v>0.74242424242424221</v>
      </c>
      <c r="K15" s="62">
        <f t="shared" si="5"/>
        <v>0.68211271814636043</v>
      </c>
      <c r="AD15">
        <f t="shared" si="0"/>
        <v>9.15</v>
      </c>
      <c r="AE15">
        <f t="shared" si="1"/>
        <v>10.47</v>
      </c>
      <c r="AI15">
        <f t="shared" si="2"/>
        <v>0</v>
      </c>
    </row>
    <row r="16" spans="2:35" x14ac:dyDescent="0.25">
      <c r="B16" s="39">
        <v>7</v>
      </c>
      <c r="C16" s="57">
        <v>10.11</v>
      </c>
      <c r="D16" s="26">
        <f t="shared" si="3"/>
        <v>0.24260000000000126</v>
      </c>
      <c r="E16" s="27">
        <f t="shared" si="4"/>
        <v>5.885476000000061E-2</v>
      </c>
      <c r="H16" s="43">
        <f>H15+$L$3</f>
        <v>9.7157142857142862</v>
      </c>
      <c r="I16" s="67"/>
      <c r="J16" s="65"/>
      <c r="K16" s="62">
        <f t="shared" si="5"/>
        <v>1.2271119448019356</v>
      </c>
      <c r="AD16">
        <f t="shared" si="0"/>
        <v>9.15</v>
      </c>
      <c r="AE16">
        <f t="shared" si="1"/>
        <v>10.47</v>
      </c>
      <c r="AI16">
        <f t="shared" si="2"/>
        <v>0</v>
      </c>
    </row>
    <row r="17" spans="2:35" x14ac:dyDescent="0.25">
      <c r="B17" s="39">
        <v>8</v>
      </c>
      <c r="C17" s="57">
        <v>9.86</v>
      </c>
      <c r="D17" s="26">
        <f t="shared" si="3"/>
        <v>-7.3999999999987409E-3</v>
      </c>
      <c r="E17" s="27">
        <f t="shared" si="4"/>
        <v>5.4759999999981363E-5</v>
      </c>
      <c r="H17" s="43">
        <f t="shared" ref="H17" si="7">H16</f>
        <v>9.7157142857142862</v>
      </c>
      <c r="I17" s="64">
        <f>COUNTIFS($C$10:C$59,"&gt;="&amp;H17)-COUNTIFS(C$10:C$59,"&gt;="&amp;H18)</f>
        <v>17</v>
      </c>
      <c r="J17" s="64">
        <f>I17/(50*$L$3)</f>
        <v>1.8030303030303025</v>
      </c>
      <c r="K17" s="62">
        <f t="shared" si="5"/>
        <v>1.2271119448019356</v>
      </c>
      <c r="AD17">
        <f t="shared" si="0"/>
        <v>9.15</v>
      </c>
      <c r="AE17">
        <f t="shared" si="1"/>
        <v>10.47</v>
      </c>
      <c r="AI17">
        <f t="shared" si="2"/>
        <v>0</v>
      </c>
    </row>
    <row r="18" spans="2:35" x14ac:dyDescent="0.25">
      <c r="B18" s="39">
        <v>9</v>
      </c>
      <c r="C18" s="57">
        <v>10.130000000000001</v>
      </c>
      <c r="D18" s="26">
        <f t="shared" si="3"/>
        <v>0.26260000000000261</v>
      </c>
      <c r="E18" s="27">
        <f t="shared" si="4"/>
        <v>6.8958760000001368E-2</v>
      </c>
      <c r="H18" s="43">
        <f>H17+$L$3</f>
        <v>9.9042857142857148</v>
      </c>
      <c r="I18" s="67"/>
      <c r="J18" s="65"/>
      <c r="K18" s="62">
        <f t="shared" si="5"/>
        <v>1.4073354827765796</v>
      </c>
      <c r="AD18">
        <f t="shared" si="0"/>
        <v>9.15</v>
      </c>
      <c r="AE18">
        <f t="shared" si="1"/>
        <v>10.47</v>
      </c>
      <c r="AI18">
        <f t="shared" si="2"/>
        <v>0</v>
      </c>
    </row>
    <row r="19" spans="2:35" x14ac:dyDescent="0.25">
      <c r="B19" s="39">
        <v>10</v>
      </c>
      <c r="C19" s="57">
        <v>10.35</v>
      </c>
      <c r="D19" s="26">
        <f t="shared" si="3"/>
        <v>0.48260000000000147</v>
      </c>
      <c r="E19" s="27">
        <f t="shared" si="4"/>
        <v>0.23290276000000143</v>
      </c>
      <c r="H19" s="43">
        <f t="shared" ref="H19" si="8">H18</f>
        <v>9.9042857142857148</v>
      </c>
      <c r="I19" s="64">
        <f>COUNTIFS($C$10:C$59,"&gt;="&amp;H19)-COUNTIFS(C$10:C$59,"&gt;="&amp;H20)</f>
        <v>10</v>
      </c>
      <c r="J19" s="64">
        <f>I19/(50*$L$3)</f>
        <v>1.0606060606060603</v>
      </c>
      <c r="K19" s="62">
        <f t="shared" si="5"/>
        <v>1.4073354827765796</v>
      </c>
      <c r="AD19">
        <f t="shared" si="0"/>
        <v>9.15</v>
      </c>
      <c r="AE19">
        <f t="shared" si="1"/>
        <v>10.47</v>
      </c>
      <c r="AI19">
        <f t="shared" si="2"/>
        <v>0</v>
      </c>
    </row>
    <row r="20" spans="2:35" x14ac:dyDescent="0.25">
      <c r="B20" s="39">
        <v>11</v>
      </c>
      <c r="C20" s="57">
        <v>10.35</v>
      </c>
      <c r="D20" s="26">
        <f t="shared" si="3"/>
        <v>0.48260000000000147</v>
      </c>
      <c r="E20" s="27">
        <f>D20^2</f>
        <v>0.23290276000000143</v>
      </c>
      <c r="H20" s="43">
        <f>H19+$L$3</f>
        <v>10.092857142857143</v>
      </c>
      <c r="I20" s="67"/>
      <c r="J20" s="65"/>
      <c r="K20" s="62">
        <f t="shared" si="5"/>
        <v>1.0289553012862818</v>
      </c>
      <c r="AD20">
        <f t="shared" si="0"/>
        <v>9.15</v>
      </c>
      <c r="AE20">
        <f t="shared" si="1"/>
        <v>10.47</v>
      </c>
      <c r="AI20">
        <f t="shared" si="2"/>
        <v>0</v>
      </c>
    </row>
    <row r="21" spans="2:35" x14ac:dyDescent="0.25">
      <c r="B21" s="39">
        <v>12</v>
      </c>
      <c r="C21" s="57">
        <v>9.7799999999999994</v>
      </c>
      <c r="D21" s="26">
        <f t="shared" si="3"/>
        <v>-8.7399999999998812E-2</v>
      </c>
      <c r="E21" s="27">
        <f t="shared" si="4"/>
        <v>7.6387599999997923E-3</v>
      </c>
      <c r="H21" s="43">
        <f t="shared" ref="H21" si="9">H20</f>
        <v>10.092857142857143</v>
      </c>
      <c r="I21" s="64">
        <f>COUNTIFS($C$10:C$59,"&gt;="&amp;H21)-COUNTIFS(C$10:C$59,"&gt;="&amp;H22)</f>
        <v>6</v>
      </c>
      <c r="J21" s="64">
        <f>I21/(50*$L$3)</f>
        <v>0.63636363636363624</v>
      </c>
      <c r="K21" s="62">
        <f t="shared" si="5"/>
        <v>1.0289553012862818</v>
      </c>
      <c r="AD21">
        <f t="shared" si="0"/>
        <v>9.15</v>
      </c>
      <c r="AE21">
        <f t="shared" si="1"/>
        <v>10.47</v>
      </c>
      <c r="AI21">
        <f t="shared" si="2"/>
        <v>0</v>
      </c>
    </row>
    <row r="22" spans="2:35" x14ac:dyDescent="0.25">
      <c r="B22" s="39">
        <v>13</v>
      </c>
      <c r="C22" s="57">
        <v>9.98</v>
      </c>
      <c r="D22" s="26">
        <f t="shared" si="3"/>
        <v>0.11260000000000225</v>
      </c>
      <c r="E22" s="27">
        <f t="shared" si="4"/>
        <v>1.2678760000000507E-2</v>
      </c>
      <c r="H22" s="43">
        <f>H21+$L$3</f>
        <v>10.281428571428572</v>
      </c>
      <c r="I22" s="67"/>
      <c r="J22" s="65"/>
      <c r="K22" s="62">
        <f t="shared" si="5"/>
        <v>0.47960179299239925</v>
      </c>
      <c r="AD22">
        <f t="shared" si="0"/>
        <v>9.15</v>
      </c>
      <c r="AE22">
        <f t="shared" si="1"/>
        <v>10.47</v>
      </c>
      <c r="AI22">
        <f t="shared" si="2"/>
        <v>0</v>
      </c>
    </row>
    <row r="23" spans="2:35" x14ac:dyDescent="0.25">
      <c r="B23" s="39">
        <v>14</v>
      </c>
      <c r="C23" s="57">
        <v>9.83</v>
      </c>
      <c r="D23" s="26">
        <f t="shared" si="3"/>
        <v>-3.7399999999998101E-2</v>
      </c>
      <c r="E23" s="27">
        <f t="shared" si="4"/>
        <v>1.3987599999998579E-3</v>
      </c>
      <c r="H23" s="43">
        <f t="shared" ref="H23" si="10">H22</f>
        <v>10.281428571428572</v>
      </c>
      <c r="I23" s="64">
        <f>COUNTIFS($C$10:C$59,"&gt;="&amp;H23)-COUNTIFS(C$10:C$59,"&gt;"&amp;H24)</f>
        <v>5</v>
      </c>
      <c r="J23" s="64">
        <f>I23/(50*$L$3)</f>
        <v>0.53030303030303017</v>
      </c>
      <c r="K23" s="62">
        <f t="shared" si="5"/>
        <v>0.47960179299239925</v>
      </c>
      <c r="AD23">
        <f t="shared" si="0"/>
        <v>9.15</v>
      </c>
      <c r="AE23">
        <f t="shared" si="1"/>
        <v>10.47</v>
      </c>
      <c r="AI23">
        <f t="shared" si="2"/>
        <v>0</v>
      </c>
    </row>
    <row r="24" spans="2:35" ht="15.75" thickBot="1" x14ac:dyDescent="0.3">
      <c r="B24" s="39">
        <v>15</v>
      </c>
      <c r="C24" s="57">
        <v>9.81</v>
      </c>
      <c r="D24" s="26">
        <f t="shared" si="3"/>
        <v>-5.7399999999997675E-2</v>
      </c>
      <c r="E24" s="27">
        <f t="shared" si="4"/>
        <v>3.2947599999997332E-3</v>
      </c>
      <c r="H24" s="44">
        <f>H23+$L$3</f>
        <v>10.47</v>
      </c>
      <c r="I24" s="68"/>
      <c r="J24" s="66"/>
      <c r="K24" s="63">
        <f t="shared" si="5"/>
        <v>0.14251169468713842</v>
      </c>
      <c r="AD24">
        <f t="shared" si="0"/>
        <v>9.15</v>
      </c>
      <c r="AE24">
        <f t="shared" si="1"/>
        <v>10.47</v>
      </c>
      <c r="AI24" t="e">
        <f>IF(AND(C25&gt;=H26,C25&lt;=#REF!),1,0)</f>
        <v>#REF!</v>
      </c>
    </row>
    <row r="25" spans="2:35" x14ac:dyDescent="0.25">
      <c r="B25" s="39">
        <v>16</v>
      </c>
      <c r="C25" s="57">
        <v>9.73</v>
      </c>
      <c r="D25" s="26">
        <f t="shared" si="3"/>
        <v>-0.13739999999999775</v>
      </c>
      <c r="E25" s="27">
        <f t="shared" si="4"/>
        <v>1.887875999999938E-2</v>
      </c>
      <c r="H25" t="s">
        <v>30</v>
      </c>
      <c r="I25" s="17">
        <f>SUM(I11:I24)</f>
        <v>50</v>
      </c>
      <c r="J25" s="13"/>
      <c r="K25" s="2"/>
      <c r="AD25">
        <f t="shared" si="0"/>
        <v>9.15</v>
      </c>
      <c r="AE25">
        <f t="shared" si="1"/>
        <v>10.47</v>
      </c>
      <c r="AI25" t="e">
        <f>IF(AND(C26&gt;=#REF!,C26&lt;=#REF!),1,0)</f>
        <v>#REF!</v>
      </c>
    </row>
    <row r="26" spans="2:35" ht="15.75" thickBot="1" x14ac:dyDescent="0.3">
      <c r="B26" s="39">
        <v>17</v>
      </c>
      <c r="C26" s="57">
        <v>9.59</v>
      </c>
      <c r="D26" s="26">
        <f t="shared" si="3"/>
        <v>-0.27739999999999831</v>
      </c>
      <c r="E26" s="27">
        <f t="shared" si="4"/>
        <v>7.6950759999999063E-2</v>
      </c>
      <c r="J26" s="2"/>
      <c r="K26" s="2"/>
      <c r="AD26">
        <f t="shared" si="0"/>
        <v>9.15</v>
      </c>
      <c r="AE26">
        <f t="shared" si="1"/>
        <v>10.47</v>
      </c>
      <c r="AI26" t="e">
        <f>IF(AND(C27&gt;=#REF!,C27&lt;=#REF!),1,0)</f>
        <v>#REF!</v>
      </c>
    </row>
    <row r="27" spans="2:35" ht="26.25" x14ac:dyDescent="0.4">
      <c r="B27" s="39">
        <v>18</v>
      </c>
      <c r="C27" s="57">
        <v>9.4</v>
      </c>
      <c r="D27" s="26">
        <f t="shared" si="3"/>
        <v>-0.46739999999999782</v>
      </c>
      <c r="E27" s="27">
        <f t="shared" si="4"/>
        <v>0.21846275999999795</v>
      </c>
      <c r="G27" s="46"/>
      <c r="H27" s="72" t="s">
        <v>9</v>
      </c>
      <c r="I27" s="73"/>
      <c r="J27" s="73"/>
      <c r="K27" s="73"/>
      <c r="L27" s="73"/>
      <c r="M27" s="74"/>
      <c r="AD27">
        <f t="shared" si="0"/>
        <v>9.15</v>
      </c>
      <c r="AE27">
        <f t="shared" si="1"/>
        <v>10.47</v>
      </c>
      <c r="AI27" t="e">
        <f>IF(AND(C28&gt;=#REF!,C28&lt;=#REF!),1,0)</f>
        <v>#REF!</v>
      </c>
    </row>
    <row r="28" spans="2:35" x14ac:dyDescent="0.25">
      <c r="B28" s="39">
        <v>19</v>
      </c>
      <c r="C28" s="57">
        <v>9.3699999999999992</v>
      </c>
      <c r="D28" s="26">
        <f t="shared" si="3"/>
        <v>-0.49739999999999895</v>
      </c>
      <c r="E28" s="27">
        <f t="shared" si="4"/>
        <v>0.24740675999999895</v>
      </c>
      <c r="G28" s="47"/>
      <c r="H28" s="80"/>
      <c r="I28" s="80" t="s">
        <v>10</v>
      </c>
      <c r="J28" s="80"/>
      <c r="K28" s="80" t="s">
        <v>13</v>
      </c>
      <c r="L28" s="80" t="s">
        <v>14</v>
      </c>
      <c r="M28" s="82" t="s">
        <v>15</v>
      </c>
      <c r="AD28">
        <f t="shared" si="0"/>
        <v>9.15</v>
      </c>
      <c r="AE28">
        <f t="shared" si="1"/>
        <v>10.47</v>
      </c>
      <c r="AI28" t="e">
        <f>IF(AND(C29&gt;=#REF!,C29&lt;=#REF!),1,0)</f>
        <v>#REF!</v>
      </c>
    </row>
    <row r="29" spans="2:35" ht="15.75" thickBot="1" x14ac:dyDescent="0.3">
      <c r="B29" s="39">
        <v>20</v>
      </c>
      <c r="C29" s="57">
        <v>9.61</v>
      </c>
      <c r="D29" s="26">
        <f t="shared" si="3"/>
        <v>-0.25739999999999874</v>
      </c>
      <c r="E29" s="27">
        <f t="shared" si="4"/>
        <v>6.6254759999999358E-2</v>
      </c>
      <c r="G29" s="47"/>
      <c r="H29" s="80"/>
      <c r="I29" s="3" t="s">
        <v>11</v>
      </c>
      <c r="J29" s="3" t="s">
        <v>12</v>
      </c>
      <c r="K29" s="83"/>
      <c r="L29" s="83"/>
      <c r="M29" s="84"/>
      <c r="AD29">
        <f t="shared" si="0"/>
        <v>9.15</v>
      </c>
      <c r="AE29">
        <f t="shared" si="1"/>
        <v>10.47</v>
      </c>
      <c r="AI29" t="e">
        <f>IF(AND(C30&gt;=#REF!,C30&lt;=#REF!),1,0)</f>
        <v>#REF!</v>
      </c>
    </row>
    <row r="30" spans="2:35" ht="15.75" thickBot="1" x14ac:dyDescent="0.3">
      <c r="B30" s="39">
        <v>21</v>
      </c>
      <c r="C30" s="57">
        <v>10.06</v>
      </c>
      <c r="D30" s="26">
        <f t="shared" si="3"/>
        <v>0.19260000000000232</v>
      </c>
      <c r="E30" s="27">
        <f t="shared" si="4"/>
        <v>3.7094760000000893E-2</v>
      </c>
      <c r="G30" s="38">
        <v>1</v>
      </c>
      <c r="H30" s="4" t="s">
        <v>16</v>
      </c>
      <c r="I30" s="23">
        <f>$D$3-$G30*$G$3</f>
        <v>9.5863533134868852</v>
      </c>
      <c r="J30" s="23">
        <f>$D$3+$G30*$G$3</f>
        <v>10.148446686513111</v>
      </c>
      <c r="K30" s="5">
        <f>COUNTIF(B84:B133,1)</f>
        <v>38</v>
      </c>
      <c r="L30" s="5">
        <f>K30/50</f>
        <v>0.76</v>
      </c>
      <c r="M30" s="6">
        <v>0.68</v>
      </c>
      <c r="AD30">
        <f t="shared" si="0"/>
        <v>9.15</v>
      </c>
      <c r="AE30">
        <f t="shared" si="1"/>
        <v>10.47</v>
      </c>
      <c r="AI30" t="e">
        <f>IF(AND(C31&gt;=#REF!,C31&lt;=#REF!),1,0)</f>
        <v>#REF!</v>
      </c>
    </row>
    <row r="31" spans="2:35" ht="15.75" thickBot="1" x14ac:dyDescent="0.3">
      <c r="B31" s="39">
        <v>22</v>
      </c>
      <c r="C31" s="57">
        <v>9.7200000000000006</v>
      </c>
      <c r="D31" s="26">
        <f t="shared" si="3"/>
        <v>-0.14739999999999753</v>
      </c>
      <c r="E31" s="27">
        <f t="shared" si="4"/>
        <v>2.1726759999999273E-2</v>
      </c>
      <c r="G31" s="38">
        <v>2</v>
      </c>
      <c r="H31" s="4" t="s">
        <v>17</v>
      </c>
      <c r="I31" s="23">
        <f>$D$3-$G31*$G$3</f>
        <v>9.3053066269737723</v>
      </c>
      <c r="J31" s="23">
        <f>$D$3+$G31*$G$3</f>
        <v>10.429493373026224</v>
      </c>
      <c r="K31" s="5">
        <f>COUNTIF(C84:C133,1)</f>
        <v>47</v>
      </c>
      <c r="L31" s="5">
        <f>K31/50</f>
        <v>0.94</v>
      </c>
      <c r="M31" s="7">
        <v>0.95</v>
      </c>
      <c r="AD31">
        <f t="shared" si="0"/>
        <v>9.15</v>
      </c>
      <c r="AE31">
        <f t="shared" si="1"/>
        <v>10.47</v>
      </c>
      <c r="AI31" t="e">
        <f>IF(AND(C32&gt;=#REF!,C32&lt;=#REF!),1,0)</f>
        <v>#REF!</v>
      </c>
    </row>
    <row r="32" spans="2:35" ht="15.75" thickBot="1" x14ac:dyDescent="0.3">
      <c r="B32" s="39">
        <v>23</v>
      </c>
      <c r="C32" s="57">
        <v>10.34</v>
      </c>
      <c r="D32" s="26">
        <f t="shared" si="3"/>
        <v>0.47260000000000169</v>
      </c>
      <c r="E32" s="27">
        <f t="shared" si="4"/>
        <v>0.22335076000000159</v>
      </c>
      <c r="G32" s="48">
        <v>3</v>
      </c>
      <c r="H32" s="49" t="s">
        <v>18</v>
      </c>
      <c r="I32" s="50">
        <f>$D$3-$G32*$G$3</f>
        <v>9.0242599404606594</v>
      </c>
      <c r="J32" s="50">
        <f>$D$3+$G32*$G$3</f>
        <v>10.710540059539337</v>
      </c>
      <c r="K32" s="10">
        <f>COUNTIF(D84:D133,1)</f>
        <v>50</v>
      </c>
      <c r="L32" s="10">
        <f>K32/50</f>
        <v>1</v>
      </c>
      <c r="M32" s="8">
        <v>0.997</v>
      </c>
      <c r="AD32">
        <f t="shared" si="0"/>
        <v>9.15</v>
      </c>
      <c r="AE32">
        <f t="shared" si="1"/>
        <v>10.47</v>
      </c>
      <c r="AI32" t="e">
        <f>IF(AND(C33&gt;=#REF!,C33&lt;=#REF!),1,0)</f>
        <v>#REF!</v>
      </c>
    </row>
    <row r="33" spans="2:35" x14ac:dyDescent="0.25">
      <c r="B33" s="39">
        <v>24</v>
      </c>
      <c r="C33" s="57">
        <v>9.74</v>
      </c>
      <c r="D33" s="26">
        <f t="shared" si="3"/>
        <v>-0.12739999999999796</v>
      </c>
      <c r="E33" s="27">
        <f t="shared" si="4"/>
        <v>1.623075999999948E-2</v>
      </c>
      <c r="AD33">
        <f t="shared" si="0"/>
        <v>9.15</v>
      </c>
      <c r="AE33">
        <f t="shared" si="1"/>
        <v>10.47</v>
      </c>
      <c r="AI33" t="e">
        <f>IF(AND(C34&gt;=#REF!,C34&lt;=#REF!),1,0)</f>
        <v>#REF!</v>
      </c>
    </row>
    <row r="34" spans="2:35" x14ac:dyDescent="0.25">
      <c r="B34" s="39">
        <v>25</v>
      </c>
      <c r="C34" s="57">
        <v>10.050000000000001</v>
      </c>
      <c r="D34" s="26">
        <f t="shared" si="3"/>
        <v>0.18260000000000254</v>
      </c>
      <c r="E34" s="27">
        <f t="shared" si="4"/>
        <v>3.3342760000000929E-2</v>
      </c>
      <c r="AD34">
        <f t="shared" si="0"/>
        <v>9.15</v>
      </c>
      <c r="AE34">
        <f t="shared" si="1"/>
        <v>10.47</v>
      </c>
      <c r="AI34" t="e">
        <f>IF(AND(C35&gt;=#REF!,C35&lt;=#REF!),1,0)</f>
        <v>#REF!</v>
      </c>
    </row>
    <row r="35" spans="2:35" x14ac:dyDescent="0.25">
      <c r="B35" s="39">
        <v>26</v>
      </c>
      <c r="C35" s="57">
        <v>10.24</v>
      </c>
      <c r="D35" s="26">
        <f t="shared" si="3"/>
        <v>0.37260000000000204</v>
      </c>
      <c r="E35" s="27">
        <f t="shared" si="4"/>
        <v>0.13883076000000152</v>
      </c>
      <c r="AD35">
        <f t="shared" si="0"/>
        <v>9.15</v>
      </c>
      <c r="AE35">
        <f t="shared" si="1"/>
        <v>10.47</v>
      </c>
      <c r="AI35" t="e">
        <f>IF(AND(C36&gt;=#REF!,C36&lt;=#REF!),1,0)</f>
        <v>#REF!</v>
      </c>
    </row>
    <row r="36" spans="2:35" x14ac:dyDescent="0.25">
      <c r="B36" s="39">
        <v>27</v>
      </c>
      <c r="C36" s="57">
        <v>9.61</v>
      </c>
      <c r="D36" s="26">
        <f t="shared" si="3"/>
        <v>-0.25739999999999874</v>
      </c>
      <c r="E36" s="27">
        <f t="shared" si="4"/>
        <v>6.6254759999999358E-2</v>
      </c>
      <c r="AD36">
        <f t="shared" si="0"/>
        <v>9.15</v>
      </c>
      <c r="AE36">
        <f t="shared" si="1"/>
        <v>10.47</v>
      </c>
      <c r="AI36" t="e">
        <f>IF(AND(C37&gt;=#REF!,C37&lt;=#REF!),1,0)</f>
        <v>#REF!</v>
      </c>
    </row>
    <row r="37" spans="2:35" x14ac:dyDescent="0.25">
      <c r="B37" s="39">
        <v>28</v>
      </c>
      <c r="C37" s="57">
        <v>9.5500000000000007</v>
      </c>
      <c r="D37" s="26">
        <f t="shared" si="3"/>
        <v>-0.31739999999999746</v>
      </c>
      <c r="E37" s="27">
        <f t="shared" si="4"/>
        <v>0.10074275999999839</v>
      </c>
      <c r="AD37">
        <f t="shared" si="0"/>
        <v>9.15</v>
      </c>
      <c r="AE37">
        <f t="shared" si="1"/>
        <v>10.47</v>
      </c>
      <c r="AI37" t="e">
        <f>IF(AND(C38&gt;=#REF!,C38&lt;=#REF!),1,0)</f>
        <v>#REF!</v>
      </c>
    </row>
    <row r="38" spans="2:35" x14ac:dyDescent="0.25">
      <c r="B38" s="39">
        <v>29</v>
      </c>
      <c r="C38" s="57">
        <v>9.59</v>
      </c>
      <c r="D38" s="26">
        <f t="shared" si="3"/>
        <v>-0.27739999999999831</v>
      </c>
      <c r="E38" s="27">
        <f t="shared" si="4"/>
        <v>7.6950759999999063E-2</v>
      </c>
      <c r="AD38">
        <f t="shared" si="0"/>
        <v>9.15</v>
      </c>
      <c r="AE38">
        <f t="shared" si="1"/>
        <v>10.47</v>
      </c>
      <c r="AI38" t="e">
        <f>IF(AND(C39&gt;=#REF!,C39&lt;=#REF!),1,0)</f>
        <v>#REF!</v>
      </c>
    </row>
    <row r="39" spans="2:35" x14ac:dyDescent="0.25">
      <c r="B39" s="39">
        <v>30</v>
      </c>
      <c r="C39" s="57">
        <v>10</v>
      </c>
      <c r="D39" s="26">
        <f t="shared" si="3"/>
        <v>0.13260000000000183</v>
      </c>
      <c r="E39" s="27">
        <f t="shared" si="4"/>
        <v>1.7582760000000485E-2</v>
      </c>
      <c r="AD39">
        <f t="shared" si="0"/>
        <v>9.15</v>
      </c>
      <c r="AE39">
        <f t="shared" si="1"/>
        <v>10.47</v>
      </c>
      <c r="AI39" t="e">
        <f>IF(AND(C40&gt;=#REF!,C40&lt;=H42),1,0)</f>
        <v>#REF!</v>
      </c>
    </row>
    <row r="40" spans="2:35" x14ac:dyDescent="0.25">
      <c r="B40" s="39">
        <v>31</v>
      </c>
      <c r="C40" s="57">
        <v>9.85</v>
      </c>
      <c r="D40" s="26">
        <f t="shared" si="3"/>
        <v>-1.7399999999998528E-2</v>
      </c>
      <c r="E40" s="27">
        <f t="shared" si="4"/>
        <v>3.0275999999994878E-4</v>
      </c>
      <c r="AD40">
        <f t="shared" si="0"/>
        <v>9.15</v>
      </c>
      <c r="AE40">
        <f t="shared" si="1"/>
        <v>10.47</v>
      </c>
      <c r="AI40">
        <f t="shared" si="2"/>
        <v>0</v>
      </c>
    </row>
    <row r="41" spans="2:35" x14ac:dyDescent="0.25">
      <c r="B41" s="39">
        <v>32</v>
      </c>
      <c r="C41" s="57">
        <v>9.9499999999999993</v>
      </c>
      <c r="D41" s="26">
        <f t="shared" si="3"/>
        <v>8.2600000000001117E-2</v>
      </c>
      <c r="E41" s="27">
        <f t="shared" si="4"/>
        <v>6.8227600000001845E-3</v>
      </c>
      <c r="AD41">
        <f t="shared" ref="AD41:AD57" si="11">IF(AD40&lt;C43,AD40,C43)</f>
        <v>9.15</v>
      </c>
      <c r="AE41">
        <f t="shared" ref="AE41:AE57" si="12">IF(AE40&gt;C43,AE40,C43)</f>
        <v>10.47</v>
      </c>
      <c r="AI41">
        <f t="shared" ref="AI41:AI57" si="13">IF(AND(C42&gt;=H43,C42&lt;=H44),1,0)</f>
        <v>0</v>
      </c>
    </row>
    <row r="42" spans="2:35" x14ac:dyDescent="0.25">
      <c r="B42" s="39">
        <v>33</v>
      </c>
      <c r="C42" s="57">
        <v>9.4499999999999993</v>
      </c>
      <c r="D42" s="26">
        <f t="shared" ref="D42:D73" si="14">C42-$D$3</f>
        <v>-0.41739999999999888</v>
      </c>
      <c r="E42" s="27">
        <f t="shared" ref="E42:E59" si="15">D42^2</f>
        <v>0.17422275999999906</v>
      </c>
      <c r="I42" s="13"/>
      <c r="J42" s="2"/>
      <c r="K42" s="2"/>
      <c r="AD42">
        <f t="shared" si="11"/>
        <v>9.15</v>
      </c>
      <c r="AE42">
        <f t="shared" si="12"/>
        <v>10.47</v>
      </c>
      <c r="AI42">
        <f t="shared" si="13"/>
        <v>0</v>
      </c>
    </row>
    <row r="43" spans="2:35" x14ac:dyDescent="0.25">
      <c r="B43" s="39">
        <v>34</v>
      </c>
      <c r="C43" s="57">
        <v>9.93</v>
      </c>
      <c r="D43" s="26">
        <f t="shared" si="14"/>
        <v>6.2600000000001543E-2</v>
      </c>
      <c r="E43" s="27">
        <f t="shared" si="15"/>
        <v>3.9187600000001929E-3</v>
      </c>
      <c r="I43" s="13"/>
      <c r="J43" s="2"/>
      <c r="K43" s="2"/>
      <c r="AD43">
        <f t="shared" si="11"/>
        <v>9.15</v>
      </c>
      <c r="AE43">
        <f t="shared" si="12"/>
        <v>10.47</v>
      </c>
      <c r="AI43">
        <f t="shared" si="13"/>
        <v>0</v>
      </c>
    </row>
    <row r="44" spans="2:35" x14ac:dyDescent="0.25">
      <c r="B44" s="39">
        <v>35</v>
      </c>
      <c r="C44" s="57">
        <v>9.7100000000000009</v>
      </c>
      <c r="D44" s="26">
        <f t="shared" si="14"/>
        <v>-0.15739999999999732</v>
      </c>
      <c r="E44" s="27">
        <f t="shared" si="15"/>
        <v>2.4774759999999157E-2</v>
      </c>
      <c r="I44" s="13"/>
      <c r="J44" s="2"/>
      <c r="K44" s="2"/>
      <c r="AD44">
        <f t="shared" si="11"/>
        <v>9.15</v>
      </c>
      <c r="AE44">
        <f t="shared" si="12"/>
        <v>10.47</v>
      </c>
      <c r="AI44">
        <f t="shared" si="13"/>
        <v>0</v>
      </c>
    </row>
    <row r="45" spans="2:35" x14ac:dyDescent="0.25">
      <c r="B45" s="39">
        <v>36</v>
      </c>
      <c r="C45" s="57">
        <v>9.9499999999999993</v>
      </c>
      <c r="D45" s="26">
        <f t="shared" si="14"/>
        <v>8.2600000000001117E-2</v>
      </c>
      <c r="E45" s="27">
        <f t="shared" si="15"/>
        <v>6.8227600000001845E-3</v>
      </c>
      <c r="I45" s="13"/>
      <c r="J45" s="2"/>
      <c r="K45" s="2"/>
      <c r="AD45">
        <f t="shared" si="11"/>
        <v>9.15</v>
      </c>
      <c r="AE45">
        <f t="shared" si="12"/>
        <v>10.47</v>
      </c>
      <c r="AI45">
        <f t="shared" si="13"/>
        <v>0</v>
      </c>
    </row>
    <row r="46" spans="2:35" x14ac:dyDescent="0.25">
      <c r="B46" s="39">
        <v>37</v>
      </c>
      <c r="C46" s="57">
        <v>9.8800000000000008</v>
      </c>
      <c r="D46" s="26">
        <f t="shared" si="14"/>
        <v>1.2600000000002609E-2</v>
      </c>
      <c r="E46" s="27">
        <f t="shared" si="15"/>
        <v>1.5876000000006576E-4</v>
      </c>
      <c r="I46" s="13"/>
      <c r="J46" s="2"/>
      <c r="K46" s="2"/>
      <c r="AD46">
        <f t="shared" si="11"/>
        <v>9.15</v>
      </c>
      <c r="AE46">
        <f t="shared" si="12"/>
        <v>10.47</v>
      </c>
      <c r="AI46">
        <f t="shared" si="13"/>
        <v>0</v>
      </c>
    </row>
    <row r="47" spans="2:35" x14ac:dyDescent="0.25">
      <c r="B47" s="39">
        <v>38</v>
      </c>
      <c r="C47" s="57">
        <v>9.65</v>
      </c>
      <c r="D47" s="26">
        <f t="shared" si="14"/>
        <v>-0.21739999999999782</v>
      </c>
      <c r="E47" s="27">
        <f t="shared" si="15"/>
        <v>4.726275999999905E-2</v>
      </c>
      <c r="I47" s="13"/>
      <c r="J47" s="2"/>
      <c r="K47" s="2"/>
      <c r="AD47">
        <f t="shared" si="11"/>
        <v>9.15</v>
      </c>
      <c r="AE47">
        <f t="shared" si="12"/>
        <v>10.47</v>
      </c>
      <c r="AI47">
        <f t="shared" si="13"/>
        <v>0</v>
      </c>
    </row>
    <row r="48" spans="2:35" x14ac:dyDescent="0.25">
      <c r="B48" s="39">
        <v>39</v>
      </c>
      <c r="C48" s="57">
        <v>10</v>
      </c>
      <c r="D48" s="26">
        <f t="shared" si="14"/>
        <v>0.13260000000000183</v>
      </c>
      <c r="E48" s="27">
        <f t="shared" si="15"/>
        <v>1.7582760000000485E-2</v>
      </c>
      <c r="I48" s="13"/>
      <c r="J48" s="2"/>
      <c r="K48" s="2"/>
      <c r="AD48">
        <f t="shared" si="11"/>
        <v>9.15</v>
      </c>
      <c r="AE48">
        <f t="shared" si="12"/>
        <v>10.47</v>
      </c>
      <c r="AI48">
        <f t="shared" si="13"/>
        <v>0</v>
      </c>
    </row>
    <row r="49" spans="2:35" x14ac:dyDescent="0.25">
      <c r="B49" s="39">
        <v>40</v>
      </c>
      <c r="C49" s="57">
        <v>9.73</v>
      </c>
      <c r="D49" s="26">
        <f t="shared" si="14"/>
        <v>-0.13739999999999775</v>
      </c>
      <c r="E49" s="27">
        <f t="shared" si="15"/>
        <v>1.887875999999938E-2</v>
      </c>
      <c r="I49" s="13"/>
      <c r="J49" s="2"/>
      <c r="K49" s="2"/>
      <c r="AD49">
        <f t="shared" si="11"/>
        <v>9.15</v>
      </c>
      <c r="AE49">
        <f t="shared" si="12"/>
        <v>10.47</v>
      </c>
      <c r="AI49">
        <f t="shared" si="13"/>
        <v>0</v>
      </c>
    </row>
    <row r="50" spans="2:35" x14ac:dyDescent="0.25">
      <c r="B50" s="39">
        <v>41</v>
      </c>
      <c r="C50" s="57">
        <v>9.91</v>
      </c>
      <c r="D50" s="26">
        <f t="shared" si="14"/>
        <v>4.260000000000197E-2</v>
      </c>
      <c r="E50" s="27">
        <f t="shared" si="15"/>
        <v>1.8147600000001677E-3</v>
      </c>
      <c r="I50" s="13"/>
      <c r="J50" s="2"/>
      <c r="K50" s="2"/>
      <c r="AD50">
        <f t="shared" si="11"/>
        <v>9.15</v>
      </c>
      <c r="AE50">
        <f t="shared" si="12"/>
        <v>10.47</v>
      </c>
      <c r="AI50">
        <f t="shared" si="13"/>
        <v>0</v>
      </c>
    </row>
    <row r="51" spans="2:35" x14ac:dyDescent="0.25">
      <c r="B51" s="39">
        <v>42</v>
      </c>
      <c r="C51" s="57">
        <v>9.4</v>
      </c>
      <c r="D51" s="26">
        <f t="shared" si="14"/>
        <v>-0.46739999999999782</v>
      </c>
      <c r="E51" s="27">
        <f t="shared" si="15"/>
        <v>0.21846275999999795</v>
      </c>
      <c r="I51" s="13"/>
      <c r="J51" s="2"/>
      <c r="K51" s="2"/>
      <c r="AD51">
        <f t="shared" si="11"/>
        <v>9.15</v>
      </c>
      <c r="AE51">
        <f t="shared" si="12"/>
        <v>10.47</v>
      </c>
      <c r="AI51">
        <f t="shared" si="13"/>
        <v>0</v>
      </c>
    </row>
    <row r="52" spans="2:35" x14ac:dyDescent="0.25">
      <c r="B52" s="39">
        <v>43</v>
      </c>
      <c r="C52" s="57">
        <v>10.11</v>
      </c>
      <c r="D52" s="26">
        <f t="shared" si="14"/>
        <v>0.24260000000000126</v>
      </c>
      <c r="E52" s="27">
        <f t="shared" si="15"/>
        <v>5.885476000000061E-2</v>
      </c>
      <c r="I52" s="13"/>
      <c r="J52" s="2"/>
      <c r="K52" s="2"/>
      <c r="AD52">
        <f t="shared" si="11"/>
        <v>9.15</v>
      </c>
      <c r="AE52">
        <f t="shared" si="12"/>
        <v>10.47</v>
      </c>
      <c r="AI52">
        <f t="shared" si="13"/>
        <v>0</v>
      </c>
    </row>
    <row r="53" spans="2:35" x14ac:dyDescent="0.25">
      <c r="B53" s="39">
        <v>44</v>
      </c>
      <c r="C53" s="57">
        <v>9.84</v>
      </c>
      <c r="D53" s="26">
        <f t="shared" si="14"/>
        <v>-2.7399999999998315E-2</v>
      </c>
      <c r="E53" s="27">
        <f t="shared" si="15"/>
        <v>7.5075999999990768E-4</v>
      </c>
      <c r="AD53">
        <f t="shared" si="11"/>
        <v>9.15</v>
      </c>
      <c r="AE53">
        <f t="shared" si="12"/>
        <v>10.47</v>
      </c>
      <c r="AI53">
        <f t="shared" si="13"/>
        <v>0</v>
      </c>
    </row>
    <row r="54" spans="2:35" x14ac:dyDescent="0.25">
      <c r="B54" s="39">
        <v>45</v>
      </c>
      <c r="C54" s="57">
        <v>9.77</v>
      </c>
      <c r="D54" s="26">
        <f t="shared" si="14"/>
        <v>-9.7399999999998599E-2</v>
      </c>
      <c r="E54" s="27">
        <f t="shared" si="15"/>
        <v>9.4867599999997262E-3</v>
      </c>
      <c r="AD54">
        <f t="shared" si="11"/>
        <v>9.15</v>
      </c>
      <c r="AE54">
        <f t="shared" si="12"/>
        <v>10.47</v>
      </c>
      <c r="AI54">
        <f t="shared" si="13"/>
        <v>0</v>
      </c>
    </row>
    <row r="55" spans="2:35" x14ac:dyDescent="0.25">
      <c r="B55" s="39">
        <v>46</v>
      </c>
      <c r="C55" s="57">
        <v>10.130000000000001</v>
      </c>
      <c r="D55" s="26">
        <f t="shared" si="14"/>
        <v>0.26260000000000261</v>
      </c>
      <c r="E55" s="27">
        <f t="shared" si="15"/>
        <v>6.8958760000001368E-2</v>
      </c>
      <c r="AD55">
        <f t="shared" si="11"/>
        <v>9.15</v>
      </c>
      <c r="AE55">
        <f t="shared" si="12"/>
        <v>10.47</v>
      </c>
      <c r="AI55">
        <f t="shared" si="13"/>
        <v>0</v>
      </c>
    </row>
    <row r="56" spans="2:35" x14ac:dyDescent="0.25">
      <c r="B56" s="39">
        <v>47</v>
      </c>
      <c r="C56" s="57">
        <v>9.77</v>
      </c>
      <c r="D56" s="26">
        <f t="shared" si="14"/>
        <v>-9.7399999999998599E-2</v>
      </c>
      <c r="E56" s="27">
        <f t="shared" si="15"/>
        <v>9.4867599999997262E-3</v>
      </c>
      <c r="AD56">
        <f t="shared" si="11"/>
        <v>9.15</v>
      </c>
      <c r="AE56">
        <f t="shared" si="12"/>
        <v>10.47</v>
      </c>
      <c r="AI56">
        <f t="shared" si="13"/>
        <v>0</v>
      </c>
    </row>
    <row r="57" spans="2:35" x14ac:dyDescent="0.25">
      <c r="B57" s="39">
        <v>48</v>
      </c>
      <c r="C57" s="57">
        <v>9.89</v>
      </c>
      <c r="D57" s="26">
        <f t="shared" si="14"/>
        <v>2.2600000000002396E-2</v>
      </c>
      <c r="E57" s="27">
        <f t="shared" si="15"/>
        <v>5.1076000000010828E-4</v>
      </c>
      <c r="AD57">
        <f t="shared" si="11"/>
        <v>9.15</v>
      </c>
      <c r="AE57">
        <f t="shared" si="12"/>
        <v>10.47</v>
      </c>
      <c r="AI57">
        <f t="shared" si="13"/>
        <v>0</v>
      </c>
    </row>
    <row r="58" spans="2:35" x14ac:dyDescent="0.25">
      <c r="B58" s="39">
        <v>49</v>
      </c>
      <c r="C58" s="57">
        <v>9.84</v>
      </c>
      <c r="D58" s="26">
        <f t="shared" si="14"/>
        <v>-2.7399999999998315E-2</v>
      </c>
      <c r="E58" s="27">
        <f t="shared" si="15"/>
        <v>7.5075999999990768E-4</v>
      </c>
    </row>
    <row r="59" spans="2:35" ht="15.75" thickBot="1" x14ac:dyDescent="0.3">
      <c r="B59" s="40">
        <v>50</v>
      </c>
      <c r="C59" s="58">
        <v>10.130000000000001</v>
      </c>
      <c r="D59" s="41">
        <f t="shared" si="14"/>
        <v>0.26260000000000261</v>
      </c>
      <c r="E59" s="42">
        <f t="shared" si="15"/>
        <v>6.8958760000001368E-2</v>
      </c>
      <c r="H59" s="86">
        <f>SUM(E10:E59)</f>
        <v>3.9493619999999998</v>
      </c>
    </row>
    <row r="60" spans="2:35" ht="15.75" thickBot="1" x14ac:dyDescent="0.3"/>
    <row r="61" spans="2:35" x14ac:dyDescent="0.25">
      <c r="C61" s="51" t="s">
        <v>20</v>
      </c>
      <c r="D61" s="52" t="s">
        <v>22</v>
      </c>
      <c r="E61" s="54" t="s">
        <v>28</v>
      </c>
    </row>
    <row r="62" spans="2:35" ht="15.75" thickBot="1" x14ac:dyDescent="0.3">
      <c r="C62" s="48">
        <f>SUM(C10:C59)/50</f>
        <v>9.8673999999999982</v>
      </c>
      <c r="D62" s="53">
        <f>SUM(D10:D59)</f>
        <v>9.2370555648813024E-14</v>
      </c>
      <c r="E62" s="45">
        <f>1/(SQRT(2*3.1415)*E65)</f>
        <v>1.4195085108261785</v>
      </c>
    </row>
    <row r="63" spans="2:35" ht="15.75" thickBot="1" x14ac:dyDescent="0.3"/>
    <row r="64" spans="2:35" x14ac:dyDescent="0.25">
      <c r="C64" s="51" t="s">
        <v>33</v>
      </c>
      <c r="D64" s="5" t="s">
        <v>32</v>
      </c>
      <c r="E64" s="55" t="s">
        <v>21</v>
      </c>
    </row>
    <row r="65" spans="3:6" ht="15.75" thickBot="1" x14ac:dyDescent="0.3">
      <c r="C65" s="59">
        <f>MAX(C10:C59)</f>
        <v>10.47</v>
      </c>
      <c r="D65" s="60">
        <f>MIN(C10:C59)</f>
        <v>9.15</v>
      </c>
      <c r="E65" s="56">
        <f>SQRT(SUM(E10:E59)/50)</f>
        <v>0.28104668651311299</v>
      </c>
      <c r="F65">
        <f>POWER(E65,2)</f>
        <v>7.898724E-2</v>
      </c>
    </row>
    <row r="84" spans="2:4" x14ac:dyDescent="0.25">
      <c r="B84">
        <f t="shared" ref="B84:B115" si="16">IF(AND(C10&gt;$I$30,C10&lt;$J$30),1,2)</f>
        <v>2</v>
      </c>
      <c r="C84">
        <f t="shared" ref="C84:C115" si="17">IF(AND(C10&gt;$I$31,C10&lt;$J$31),1,2)</f>
        <v>2</v>
      </c>
      <c r="D84">
        <f t="shared" ref="D84:D115" si="18">IF(AND(C10&gt;$I$32,C10&lt;$J$32),1,2)</f>
        <v>1</v>
      </c>
    </row>
    <row r="85" spans="2:4" x14ac:dyDescent="0.25">
      <c r="B85">
        <f t="shared" si="16"/>
        <v>1</v>
      </c>
      <c r="C85">
        <f t="shared" si="17"/>
        <v>1</v>
      </c>
      <c r="D85">
        <f t="shared" si="18"/>
        <v>1</v>
      </c>
    </row>
    <row r="86" spans="2:4" x14ac:dyDescent="0.25">
      <c r="B86">
        <f t="shared" si="16"/>
        <v>1</v>
      </c>
      <c r="C86">
        <f t="shared" si="17"/>
        <v>1</v>
      </c>
      <c r="D86">
        <f t="shared" si="18"/>
        <v>1</v>
      </c>
    </row>
    <row r="87" spans="2:4" x14ac:dyDescent="0.25">
      <c r="B87">
        <f t="shared" si="16"/>
        <v>2</v>
      </c>
      <c r="C87">
        <f t="shared" si="17"/>
        <v>2</v>
      </c>
      <c r="D87">
        <f t="shared" si="18"/>
        <v>1</v>
      </c>
    </row>
    <row r="88" spans="2:4" x14ac:dyDescent="0.25">
      <c r="B88">
        <f t="shared" si="16"/>
        <v>2</v>
      </c>
      <c r="C88">
        <f t="shared" si="17"/>
        <v>2</v>
      </c>
      <c r="D88">
        <f t="shared" si="18"/>
        <v>1</v>
      </c>
    </row>
    <row r="89" spans="2:4" x14ac:dyDescent="0.25">
      <c r="B89">
        <f t="shared" si="16"/>
        <v>1</v>
      </c>
      <c r="C89">
        <f t="shared" si="17"/>
        <v>1</v>
      </c>
      <c r="D89">
        <f t="shared" si="18"/>
        <v>1</v>
      </c>
    </row>
    <row r="90" spans="2:4" x14ac:dyDescent="0.25">
      <c r="B90">
        <f t="shared" si="16"/>
        <v>1</v>
      </c>
      <c r="C90">
        <f t="shared" si="17"/>
        <v>1</v>
      </c>
      <c r="D90">
        <f t="shared" si="18"/>
        <v>1</v>
      </c>
    </row>
    <row r="91" spans="2:4" x14ac:dyDescent="0.25">
      <c r="B91">
        <f t="shared" si="16"/>
        <v>1</v>
      </c>
      <c r="C91">
        <f t="shared" si="17"/>
        <v>1</v>
      </c>
      <c r="D91">
        <f t="shared" si="18"/>
        <v>1</v>
      </c>
    </row>
    <row r="92" spans="2:4" x14ac:dyDescent="0.25">
      <c r="B92">
        <f t="shared" si="16"/>
        <v>1</v>
      </c>
      <c r="C92">
        <f t="shared" si="17"/>
        <v>1</v>
      </c>
      <c r="D92">
        <f t="shared" si="18"/>
        <v>1</v>
      </c>
    </row>
    <row r="93" spans="2:4" x14ac:dyDescent="0.25">
      <c r="B93">
        <f t="shared" si="16"/>
        <v>2</v>
      </c>
      <c r="C93">
        <f t="shared" si="17"/>
        <v>1</v>
      </c>
      <c r="D93">
        <f t="shared" si="18"/>
        <v>1</v>
      </c>
    </row>
    <row r="94" spans="2:4" x14ac:dyDescent="0.25">
      <c r="B94">
        <f t="shared" si="16"/>
        <v>2</v>
      </c>
      <c r="C94">
        <f t="shared" si="17"/>
        <v>1</v>
      </c>
      <c r="D94">
        <f t="shared" si="18"/>
        <v>1</v>
      </c>
    </row>
    <row r="95" spans="2:4" x14ac:dyDescent="0.25">
      <c r="B95">
        <f t="shared" si="16"/>
        <v>1</v>
      </c>
      <c r="C95">
        <f t="shared" si="17"/>
        <v>1</v>
      </c>
      <c r="D95">
        <f t="shared" si="18"/>
        <v>1</v>
      </c>
    </row>
    <row r="96" spans="2:4" x14ac:dyDescent="0.25">
      <c r="B96">
        <f t="shared" si="16"/>
        <v>1</v>
      </c>
      <c r="C96">
        <f t="shared" si="17"/>
        <v>1</v>
      </c>
      <c r="D96">
        <f t="shared" si="18"/>
        <v>1</v>
      </c>
    </row>
    <row r="97" spans="2:4" x14ac:dyDescent="0.25">
      <c r="B97">
        <f t="shared" si="16"/>
        <v>1</v>
      </c>
      <c r="C97">
        <f t="shared" si="17"/>
        <v>1</v>
      </c>
      <c r="D97">
        <f t="shared" si="18"/>
        <v>1</v>
      </c>
    </row>
    <row r="98" spans="2:4" x14ac:dyDescent="0.25">
      <c r="B98">
        <f t="shared" si="16"/>
        <v>1</v>
      </c>
      <c r="C98">
        <f t="shared" si="17"/>
        <v>1</v>
      </c>
      <c r="D98">
        <f t="shared" si="18"/>
        <v>1</v>
      </c>
    </row>
    <row r="99" spans="2:4" x14ac:dyDescent="0.25">
      <c r="B99">
        <f t="shared" si="16"/>
        <v>1</v>
      </c>
      <c r="C99">
        <f t="shared" si="17"/>
        <v>1</v>
      </c>
      <c r="D99">
        <f t="shared" si="18"/>
        <v>1</v>
      </c>
    </row>
    <row r="100" spans="2:4" x14ac:dyDescent="0.25">
      <c r="B100">
        <f t="shared" si="16"/>
        <v>1</v>
      </c>
      <c r="C100">
        <f t="shared" si="17"/>
        <v>1</v>
      </c>
      <c r="D100">
        <f t="shared" si="18"/>
        <v>1</v>
      </c>
    </row>
    <row r="101" spans="2:4" x14ac:dyDescent="0.25">
      <c r="B101">
        <f t="shared" si="16"/>
        <v>2</v>
      </c>
      <c r="C101">
        <f t="shared" si="17"/>
        <v>1</v>
      </c>
      <c r="D101">
        <f t="shared" si="18"/>
        <v>1</v>
      </c>
    </row>
    <row r="102" spans="2:4" x14ac:dyDescent="0.25">
      <c r="B102">
        <f t="shared" si="16"/>
        <v>2</v>
      </c>
      <c r="C102">
        <f t="shared" si="17"/>
        <v>1</v>
      </c>
      <c r="D102">
        <f t="shared" si="18"/>
        <v>1</v>
      </c>
    </row>
    <row r="103" spans="2:4" x14ac:dyDescent="0.25">
      <c r="B103">
        <f t="shared" si="16"/>
        <v>1</v>
      </c>
      <c r="C103">
        <f t="shared" si="17"/>
        <v>1</v>
      </c>
      <c r="D103">
        <f t="shared" si="18"/>
        <v>1</v>
      </c>
    </row>
    <row r="104" spans="2:4" x14ac:dyDescent="0.25">
      <c r="B104">
        <f t="shared" si="16"/>
        <v>1</v>
      </c>
      <c r="C104">
        <f t="shared" si="17"/>
        <v>1</v>
      </c>
      <c r="D104">
        <f t="shared" si="18"/>
        <v>1</v>
      </c>
    </row>
    <row r="105" spans="2:4" x14ac:dyDescent="0.25">
      <c r="B105">
        <f t="shared" si="16"/>
        <v>1</v>
      </c>
      <c r="C105">
        <f t="shared" si="17"/>
        <v>1</v>
      </c>
      <c r="D105">
        <f t="shared" si="18"/>
        <v>1</v>
      </c>
    </row>
    <row r="106" spans="2:4" x14ac:dyDescent="0.25">
      <c r="B106">
        <f t="shared" si="16"/>
        <v>2</v>
      </c>
      <c r="C106">
        <f t="shared" si="17"/>
        <v>1</v>
      </c>
      <c r="D106">
        <f t="shared" si="18"/>
        <v>1</v>
      </c>
    </row>
    <row r="107" spans="2:4" x14ac:dyDescent="0.25">
      <c r="B107">
        <f t="shared" si="16"/>
        <v>1</v>
      </c>
      <c r="C107">
        <f t="shared" si="17"/>
        <v>1</v>
      </c>
      <c r="D107">
        <f t="shared" si="18"/>
        <v>1</v>
      </c>
    </row>
    <row r="108" spans="2:4" x14ac:dyDescent="0.25">
      <c r="B108">
        <f t="shared" si="16"/>
        <v>1</v>
      </c>
      <c r="C108">
        <f t="shared" si="17"/>
        <v>1</v>
      </c>
      <c r="D108">
        <f t="shared" si="18"/>
        <v>1</v>
      </c>
    </row>
    <row r="109" spans="2:4" x14ac:dyDescent="0.25">
      <c r="B109">
        <f t="shared" si="16"/>
        <v>2</v>
      </c>
      <c r="C109">
        <f t="shared" si="17"/>
        <v>1</v>
      </c>
      <c r="D109">
        <f t="shared" si="18"/>
        <v>1</v>
      </c>
    </row>
    <row r="110" spans="2:4" x14ac:dyDescent="0.25">
      <c r="B110">
        <f t="shared" si="16"/>
        <v>1</v>
      </c>
      <c r="C110">
        <f t="shared" si="17"/>
        <v>1</v>
      </c>
      <c r="D110">
        <f t="shared" si="18"/>
        <v>1</v>
      </c>
    </row>
    <row r="111" spans="2:4" x14ac:dyDescent="0.25">
      <c r="B111">
        <f t="shared" si="16"/>
        <v>2</v>
      </c>
      <c r="C111">
        <f t="shared" si="17"/>
        <v>1</v>
      </c>
      <c r="D111">
        <f t="shared" si="18"/>
        <v>1</v>
      </c>
    </row>
    <row r="112" spans="2:4" x14ac:dyDescent="0.25">
      <c r="B112">
        <f t="shared" si="16"/>
        <v>1</v>
      </c>
      <c r="C112">
        <f t="shared" si="17"/>
        <v>1</v>
      </c>
      <c r="D112">
        <f t="shared" si="18"/>
        <v>1</v>
      </c>
    </row>
    <row r="113" spans="2:4" x14ac:dyDescent="0.25">
      <c r="B113">
        <f t="shared" si="16"/>
        <v>1</v>
      </c>
      <c r="C113">
        <f t="shared" si="17"/>
        <v>1</v>
      </c>
      <c r="D113">
        <f t="shared" si="18"/>
        <v>1</v>
      </c>
    </row>
    <row r="114" spans="2:4" x14ac:dyDescent="0.25">
      <c r="B114">
        <f t="shared" si="16"/>
        <v>1</v>
      </c>
      <c r="C114">
        <f t="shared" si="17"/>
        <v>1</v>
      </c>
      <c r="D114">
        <f t="shared" si="18"/>
        <v>1</v>
      </c>
    </row>
    <row r="115" spans="2:4" x14ac:dyDescent="0.25">
      <c r="B115">
        <f t="shared" si="16"/>
        <v>1</v>
      </c>
      <c r="C115">
        <f t="shared" si="17"/>
        <v>1</v>
      </c>
      <c r="D115">
        <f t="shared" si="18"/>
        <v>1</v>
      </c>
    </row>
    <row r="116" spans="2:4" x14ac:dyDescent="0.25">
      <c r="B116">
        <f t="shared" ref="B116:B147" si="19">IF(AND(C42&gt;$I$30,C42&lt;$J$30),1,2)</f>
        <v>2</v>
      </c>
      <c r="C116">
        <f t="shared" ref="C116:C147" si="20">IF(AND(C42&gt;$I$31,C42&lt;$J$31),1,2)</f>
        <v>1</v>
      </c>
      <c r="D116">
        <f t="shared" ref="D116:D147" si="21">IF(AND(C42&gt;$I$32,C42&lt;$J$32),1,2)</f>
        <v>1</v>
      </c>
    </row>
    <row r="117" spans="2:4" x14ac:dyDescent="0.25">
      <c r="B117">
        <f t="shared" si="19"/>
        <v>1</v>
      </c>
      <c r="C117">
        <f t="shared" si="20"/>
        <v>1</v>
      </c>
      <c r="D117">
        <f t="shared" si="21"/>
        <v>1</v>
      </c>
    </row>
    <row r="118" spans="2:4" x14ac:dyDescent="0.25">
      <c r="B118">
        <f t="shared" si="19"/>
        <v>1</v>
      </c>
      <c r="C118">
        <f t="shared" si="20"/>
        <v>1</v>
      </c>
      <c r="D118">
        <f t="shared" si="21"/>
        <v>1</v>
      </c>
    </row>
    <row r="119" spans="2:4" x14ac:dyDescent="0.25">
      <c r="B119">
        <f t="shared" si="19"/>
        <v>1</v>
      </c>
      <c r="C119">
        <f t="shared" si="20"/>
        <v>1</v>
      </c>
      <c r="D119">
        <f t="shared" si="21"/>
        <v>1</v>
      </c>
    </row>
    <row r="120" spans="2:4" x14ac:dyDescent="0.25">
      <c r="B120">
        <f t="shared" si="19"/>
        <v>1</v>
      </c>
      <c r="C120">
        <f t="shared" si="20"/>
        <v>1</v>
      </c>
      <c r="D120">
        <f t="shared" si="21"/>
        <v>1</v>
      </c>
    </row>
    <row r="121" spans="2:4" x14ac:dyDescent="0.25">
      <c r="B121">
        <f t="shared" si="19"/>
        <v>1</v>
      </c>
      <c r="C121">
        <f t="shared" si="20"/>
        <v>1</v>
      </c>
      <c r="D121">
        <f t="shared" si="21"/>
        <v>1</v>
      </c>
    </row>
    <row r="122" spans="2:4" x14ac:dyDescent="0.25">
      <c r="B122">
        <f t="shared" si="19"/>
        <v>1</v>
      </c>
      <c r="C122">
        <f t="shared" si="20"/>
        <v>1</v>
      </c>
      <c r="D122">
        <f t="shared" si="21"/>
        <v>1</v>
      </c>
    </row>
    <row r="123" spans="2:4" x14ac:dyDescent="0.25">
      <c r="B123">
        <f t="shared" si="19"/>
        <v>1</v>
      </c>
      <c r="C123">
        <f t="shared" si="20"/>
        <v>1</v>
      </c>
      <c r="D123">
        <f t="shared" si="21"/>
        <v>1</v>
      </c>
    </row>
    <row r="124" spans="2:4" x14ac:dyDescent="0.25">
      <c r="B124">
        <f t="shared" si="19"/>
        <v>1</v>
      </c>
      <c r="C124">
        <f t="shared" si="20"/>
        <v>1</v>
      </c>
      <c r="D124">
        <f t="shared" si="21"/>
        <v>1</v>
      </c>
    </row>
    <row r="125" spans="2:4" x14ac:dyDescent="0.25">
      <c r="B125">
        <f t="shared" si="19"/>
        <v>2</v>
      </c>
      <c r="C125">
        <f t="shared" si="20"/>
        <v>1</v>
      </c>
      <c r="D125">
        <f t="shared" si="21"/>
        <v>1</v>
      </c>
    </row>
    <row r="126" spans="2:4" x14ac:dyDescent="0.25">
      <c r="B126">
        <f t="shared" si="19"/>
        <v>1</v>
      </c>
      <c r="C126">
        <f t="shared" si="20"/>
        <v>1</v>
      </c>
      <c r="D126">
        <f t="shared" si="21"/>
        <v>1</v>
      </c>
    </row>
    <row r="127" spans="2:4" x14ac:dyDescent="0.25">
      <c r="B127">
        <f t="shared" si="19"/>
        <v>1</v>
      </c>
      <c r="C127">
        <f t="shared" si="20"/>
        <v>1</v>
      </c>
      <c r="D127">
        <f t="shared" si="21"/>
        <v>1</v>
      </c>
    </row>
    <row r="128" spans="2:4" x14ac:dyDescent="0.25">
      <c r="B128">
        <f t="shared" si="19"/>
        <v>1</v>
      </c>
      <c r="C128">
        <f t="shared" si="20"/>
        <v>1</v>
      </c>
      <c r="D128">
        <f t="shared" si="21"/>
        <v>1</v>
      </c>
    </row>
    <row r="129" spans="2:4" x14ac:dyDescent="0.25">
      <c r="B129">
        <f t="shared" si="19"/>
        <v>1</v>
      </c>
      <c r="C129">
        <f t="shared" si="20"/>
        <v>1</v>
      </c>
      <c r="D129">
        <f t="shared" si="21"/>
        <v>1</v>
      </c>
    </row>
    <row r="130" spans="2:4" x14ac:dyDescent="0.25">
      <c r="B130">
        <f t="shared" si="19"/>
        <v>1</v>
      </c>
      <c r="C130">
        <f t="shared" si="20"/>
        <v>1</v>
      </c>
      <c r="D130">
        <f t="shared" si="21"/>
        <v>1</v>
      </c>
    </row>
    <row r="131" spans="2:4" x14ac:dyDescent="0.25">
      <c r="B131">
        <f t="shared" si="19"/>
        <v>1</v>
      </c>
      <c r="C131">
        <f t="shared" si="20"/>
        <v>1</v>
      </c>
      <c r="D131">
        <f t="shared" si="21"/>
        <v>1</v>
      </c>
    </row>
    <row r="132" spans="2:4" x14ac:dyDescent="0.25">
      <c r="B132">
        <f t="shared" si="19"/>
        <v>1</v>
      </c>
      <c r="C132">
        <f t="shared" si="20"/>
        <v>1</v>
      </c>
      <c r="D132">
        <f t="shared" si="21"/>
        <v>1</v>
      </c>
    </row>
    <row r="133" spans="2:4" x14ac:dyDescent="0.25">
      <c r="B133">
        <f t="shared" si="19"/>
        <v>1</v>
      </c>
      <c r="C133">
        <f t="shared" si="20"/>
        <v>1</v>
      </c>
      <c r="D133">
        <f t="shared" si="21"/>
        <v>1</v>
      </c>
    </row>
  </sheetData>
  <mergeCells count="27">
    <mergeCell ref="I28:J28"/>
    <mergeCell ref="K28:K29"/>
    <mergeCell ref="L28:L29"/>
    <mergeCell ref="M28:M29"/>
    <mergeCell ref="H28:H29"/>
    <mergeCell ref="H27:M27"/>
    <mergeCell ref="B8:E8"/>
    <mergeCell ref="H8:K8"/>
    <mergeCell ref="H9:H10"/>
    <mergeCell ref="J9:J10"/>
    <mergeCell ref="K9:K10"/>
    <mergeCell ref="I9:I10"/>
    <mergeCell ref="E1:L1"/>
    <mergeCell ref="I11:I12"/>
    <mergeCell ref="I13:I14"/>
    <mergeCell ref="I15:I16"/>
    <mergeCell ref="J11:J12"/>
    <mergeCell ref="J13:J14"/>
    <mergeCell ref="J15:J16"/>
    <mergeCell ref="J17:J18"/>
    <mergeCell ref="J19:J20"/>
    <mergeCell ref="J21:J22"/>
    <mergeCell ref="J23:J24"/>
    <mergeCell ref="I17:I18"/>
    <mergeCell ref="I19:I20"/>
    <mergeCell ref="I21:I22"/>
    <mergeCell ref="I23:I24"/>
  </mergeCells>
  <pageMargins left="0.7" right="0.7" top="0.75" bottom="0.75" header="0.3" footer="0.3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9"/>
  <sheetViews>
    <sheetView topLeftCell="A4" workbookViewId="0">
      <selection activeCell="M9" sqref="M9:P24"/>
    </sheetView>
  </sheetViews>
  <sheetFormatPr defaultRowHeight="15" x14ac:dyDescent="0.25"/>
  <cols>
    <col min="1" max="1" width="3.140625" bestFit="1" customWidth="1"/>
    <col min="2" max="2" width="8.5703125" bestFit="1" customWidth="1"/>
    <col min="3" max="3" width="7.85546875" bestFit="1" customWidth="1"/>
    <col min="4" max="4" width="12.42578125" bestFit="1" customWidth="1"/>
    <col min="5" max="5" width="14.42578125" bestFit="1" customWidth="1"/>
    <col min="6" max="7" width="12" bestFit="1" customWidth="1"/>
    <col min="8" max="8" width="7.5703125" bestFit="1" customWidth="1"/>
    <col min="9" max="9" width="8.5703125" bestFit="1" customWidth="1"/>
    <col min="10" max="10" width="2.7109375" bestFit="1" customWidth="1"/>
    <col min="11" max="11" width="4.5703125" bestFit="1" customWidth="1"/>
  </cols>
  <sheetData>
    <row r="1" spans="1:11" x14ac:dyDescent="0.25">
      <c r="D1" s="69" t="s">
        <v>19</v>
      </c>
      <c r="E1" s="70"/>
      <c r="F1" s="70"/>
      <c r="G1" s="70"/>
      <c r="H1" s="70"/>
      <c r="I1" s="70"/>
      <c r="J1" s="70"/>
      <c r="K1" s="71"/>
    </row>
    <row r="2" spans="1:11" ht="15.75" thickBot="1" x14ac:dyDescent="0.3">
      <c r="C2" s="3" t="s">
        <v>20</v>
      </c>
      <c r="D2" s="9" t="s">
        <v>22</v>
      </c>
      <c r="E2" t="s">
        <v>27</v>
      </c>
      <c r="F2" s="9" t="s">
        <v>21</v>
      </c>
      <c r="G2" s="9" t="s">
        <v>28</v>
      </c>
      <c r="H2" s="12" t="s">
        <v>25</v>
      </c>
      <c r="I2" s="12" t="s">
        <v>24</v>
      </c>
      <c r="J2" s="12" t="s">
        <v>23</v>
      </c>
      <c r="K2" s="9" t="s">
        <v>26</v>
      </c>
    </row>
    <row r="3" spans="1:11" ht="15.75" thickBot="1" x14ac:dyDescent="0.3">
      <c r="C3" s="21">
        <f>SUM(B10:B59)/50</f>
        <v>0</v>
      </c>
      <c r="D3" s="16">
        <f>SUM(C10:C59)</f>
        <v>0</v>
      </c>
      <c r="E3" s="15">
        <f>SUM(D10:D59)</f>
        <v>0</v>
      </c>
      <c r="F3" s="14">
        <f ca="1">SQRT($F$3/50)</f>
        <v>0.28104668651311299</v>
      </c>
      <c r="G3" s="10">
        <f ca="1">1/(SQRT(2*3.1415)*$G$3)</f>
        <v>1.4195085108261785</v>
      </c>
      <c r="H3" s="36">
        <f>MIN(B10:B59)</f>
        <v>0</v>
      </c>
      <c r="I3" s="36">
        <f>MAX(B10:B59)</f>
        <v>0</v>
      </c>
      <c r="J3" s="11">
        <v>7</v>
      </c>
      <c r="K3" s="20">
        <f ca="1">($J$3-$I$3)/$K$3</f>
        <v>0.18857142857142861</v>
      </c>
    </row>
    <row r="8" spans="1:11" ht="26.25" customHeight="1" x14ac:dyDescent="0.4">
      <c r="A8" s="85" t="s">
        <v>4</v>
      </c>
      <c r="B8" s="85"/>
      <c r="C8" s="85"/>
      <c r="D8" s="85"/>
    </row>
    <row r="9" spans="1:11" ht="15" customHeight="1" x14ac:dyDescent="0.25">
      <c r="A9" s="3" t="s">
        <v>0</v>
      </c>
      <c r="B9" s="1" t="s">
        <v>1</v>
      </c>
      <c r="C9" s="3" t="s">
        <v>2</v>
      </c>
      <c r="D9" s="1" t="s">
        <v>3</v>
      </c>
    </row>
    <row r="10" spans="1:11" ht="15" customHeight="1" x14ac:dyDescent="0.25">
      <c r="A10" s="1">
        <v>1</v>
      </c>
      <c r="B10" s="28"/>
      <c r="C10" s="34"/>
      <c r="D10" s="30"/>
    </row>
    <row r="11" spans="1:11" x14ac:dyDescent="0.25">
      <c r="A11" s="1">
        <v>2</v>
      </c>
      <c r="B11" s="28"/>
      <c r="C11" s="33"/>
      <c r="D11" s="30"/>
    </row>
    <row r="12" spans="1:11" x14ac:dyDescent="0.25">
      <c r="A12" s="1">
        <v>3</v>
      </c>
      <c r="B12" s="28"/>
      <c r="C12" s="33"/>
      <c r="D12" s="30"/>
    </row>
    <row r="13" spans="1:11" x14ac:dyDescent="0.25">
      <c r="A13" s="1">
        <v>4</v>
      </c>
      <c r="B13" s="28"/>
      <c r="C13" s="33"/>
      <c r="D13" s="30"/>
    </row>
    <row r="14" spans="1:11" x14ac:dyDescent="0.25">
      <c r="A14" s="25">
        <v>5</v>
      </c>
      <c r="B14" s="28"/>
      <c r="C14" s="33"/>
      <c r="D14" s="31"/>
    </row>
    <row r="15" spans="1:11" x14ac:dyDescent="0.25">
      <c r="A15" s="25">
        <v>6</v>
      </c>
      <c r="B15" s="28"/>
      <c r="C15" s="33"/>
      <c r="D15" s="31"/>
    </row>
    <row r="16" spans="1:11" x14ac:dyDescent="0.25">
      <c r="A16" s="25">
        <v>7</v>
      </c>
      <c r="B16" s="28"/>
      <c r="C16" s="33"/>
      <c r="D16" s="31"/>
    </row>
    <row r="17" spans="1:4" x14ac:dyDescent="0.25">
      <c r="A17" s="25">
        <v>8</v>
      </c>
      <c r="B17" s="28"/>
      <c r="C17" s="33"/>
      <c r="D17" s="31"/>
    </row>
    <row r="18" spans="1:4" x14ac:dyDescent="0.25">
      <c r="A18" s="25">
        <v>9</v>
      </c>
      <c r="B18" s="28"/>
      <c r="C18" s="33"/>
      <c r="D18" s="31"/>
    </row>
    <row r="19" spans="1:4" x14ac:dyDescent="0.25">
      <c r="A19" s="25">
        <v>10</v>
      </c>
      <c r="B19" s="28"/>
      <c r="C19" s="33"/>
      <c r="D19" s="31"/>
    </row>
    <row r="20" spans="1:4" x14ac:dyDescent="0.25">
      <c r="A20" s="25">
        <v>11</v>
      </c>
      <c r="B20" s="28"/>
      <c r="C20" s="33"/>
      <c r="D20" s="31"/>
    </row>
    <row r="21" spans="1:4" x14ac:dyDescent="0.25">
      <c r="A21" s="25">
        <v>12</v>
      </c>
      <c r="B21" s="28"/>
      <c r="C21" s="33"/>
      <c r="D21" s="31"/>
    </row>
    <row r="22" spans="1:4" x14ac:dyDescent="0.25">
      <c r="A22" s="25">
        <v>13</v>
      </c>
      <c r="B22" s="28"/>
      <c r="C22" s="33"/>
      <c r="D22" s="31"/>
    </row>
    <row r="23" spans="1:4" x14ac:dyDescent="0.25">
      <c r="A23" s="25">
        <v>14</v>
      </c>
      <c r="B23" s="28"/>
      <c r="C23" s="33"/>
      <c r="D23" s="31"/>
    </row>
    <row r="24" spans="1:4" x14ac:dyDescent="0.25">
      <c r="A24" s="25">
        <v>15</v>
      </c>
      <c r="B24" s="28"/>
      <c r="C24" s="33"/>
      <c r="D24" s="31"/>
    </row>
    <row r="25" spans="1:4" x14ac:dyDescent="0.25">
      <c r="A25" s="25">
        <v>16</v>
      </c>
      <c r="B25" s="28"/>
      <c r="C25" s="33"/>
      <c r="D25" s="31"/>
    </row>
    <row r="26" spans="1:4" x14ac:dyDescent="0.25">
      <c r="A26" s="25">
        <v>17</v>
      </c>
      <c r="B26" s="28"/>
      <c r="C26" s="33"/>
      <c r="D26" s="31"/>
    </row>
    <row r="27" spans="1:4" x14ac:dyDescent="0.25">
      <c r="A27" s="25">
        <v>18</v>
      </c>
      <c r="B27" s="28"/>
      <c r="C27" s="33"/>
      <c r="D27" s="31"/>
    </row>
    <row r="28" spans="1:4" x14ac:dyDescent="0.25">
      <c r="A28" s="25">
        <v>19</v>
      </c>
      <c r="B28" s="28"/>
      <c r="C28" s="33"/>
      <c r="D28" s="31"/>
    </row>
    <row r="29" spans="1:4" x14ac:dyDescent="0.25">
      <c r="A29" s="25">
        <v>20</v>
      </c>
      <c r="B29" s="28"/>
      <c r="C29" s="33"/>
      <c r="D29" s="31"/>
    </row>
    <row r="30" spans="1:4" x14ac:dyDescent="0.25">
      <c r="A30" s="25">
        <v>21</v>
      </c>
      <c r="B30" s="28"/>
      <c r="C30" s="33"/>
      <c r="D30" s="31"/>
    </row>
    <row r="31" spans="1:4" x14ac:dyDescent="0.25">
      <c r="A31" s="25">
        <v>22</v>
      </c>
      <c r="B31" s="28"/>
      <c r="C31" s="33"/>
      <c r="D31" s="31"/>
    </row>
    <row r="32" spans="1:4" x14ac:dyDescent="0.25">
      <c r="A32" s="25">
        <v>23</v>
      </c>
      <c r="B32" s="28"/>
      <c r="C32" s="33"/>
      <c r="D32" s="31"/>
    </row>
    <row r="33" spans="1:4" x14ac:dyDescent="0.25">
      <c r="A33" s="25">
        <v>24</v>
      </c>
      <c r="B33" s="28"/>
      <c r="C33" s="33"/>
      <c r="D33" s="31"/>
    </row>
    <row r="34" spans="1:4" x14ac:dyDescent="0.25">
      <c r="A34" s="25">
        <v>25</v>
      </c>
      <c r="B34" s="28"/>
      <c r="C34" s="33"/>
      <c r="D34" s="31"/>
    </row>
    <row r="35" spans="1:4" x14ac:dyDescent="0.25">
      <c r="A35" s="25">
        <v>26</v>
      </c>
      <c r="B35" s="28"/>
      <c r="C35" s="33"/>
      <c r="D35" s="31"/>
    </row>
    <row r="36" spans="1:4" x14ac:dyDescent="0.25">
      <c r="A36" s="25">
        <v>27</v>
      </c>
      <c r="B36" s="28"/>
      <c r="C36" s="33"/>
      <c r="D36" s="31"/>
    </row>
    <row r="37" spans="1:4" x14ac:dyDescent="0.25">
      <c r="A37" s="25">
        <v>28</v>
      </c>
      <c r="B37" s="28"/>
      <c r="C37" s="33"/>
      <c r="D37" s="31"/>
    </row>
    <row r="38" spans="1:4" x14ac:dyDescent="0.25">
      <c r="A38" s="25">
        <v>29</v>
      </c>
      <c r="B38" s="28"/>
      <c r="C38" s="33"/>
      <c r="D38" s="31"/>
    </row>
    <row r="39" spans="1:4" x14ac:dyDescent="0.25">
      <c r="A39" s="25">
        <v>30</v>
      </c>
      <c r="B39" s="28"/>
      <c r="C39" s="33"/>
      <c r="D39" s="31"/>
    </row>
    <row r="40" spans="1:4" x14ac:dyDescent="0.25">
      <c r="A40" s="25">
        <v>31</v>
      </c>
      <c r="B40" s="28"/>
      <c r="C40" s="33"/>
      <c r="D40" s="31"/>
    </row>
    <row r="41" spans="1:4" x14ac:dyDescent="0.25">
      <c r="A41" s="25">
        <v>32</v>
      </c>
      <c r="B41" s="28"/>
      <c r="C41" s="33"/>
      <c r="D41" s="31"/>
    </row>
    <row r="42" spans="1:4" x14ac:dyDescent="0.25">
      <c r="A42" s="25">
        <v>33</v>
      </c>
      <c r="B42" s="28"/>
      <c r="C42" s="33"/>
      <c r="D42" s="31"/>
    </row>
    <row r="43" spans="1:4" x14ac:dyDescent="0.25">
      <c r="A43" s="25">
        <v>34</v>
      </c>
      <c r="B43" s="28"/>
      <c r="C43" s="33"/>
      <c r="D43" s="31"/>
    </row>
    <row r="44" spans="1:4" x14ac:dyDescent="0.25">
      <c r="A44" s="25">
        <v>35</v>
      </c>
      <c r="B44" s="28"/>
      <c r="C44" s="33"/>
      <c r="D44" s="31"/>
    </row>
    <row r="45" spans="1:4" x14ac:dyDescent="0.25">
      <c r="A45" s="25">
        <v>36</v>
      </c>
      <c r="B45" s="28"/>
      <c r="C45" s="33"/>
      <c r="D45" s="31"/>
    </row>
    <row r="46" spans="1:4" x14ac:dyDescent="0.25">
      <c r="A46" s="25">
        <v>37</v>
      </c>
      <c r="B46" s="28"/>
      <c r="C46" s="33"/>
      <c r="D46" s="31"/>
    </row>
    <row r="47" spans="1:4" x14ac:dyDescent="0.25">
      <c r="A47" s="25">
        <v>38</v>
      </c>
      <c r="B47" s="28"/>
      <c r="C47" s="33"/>
      <c r="D47" s="31"/>
    </row>
    <row r="48" spans="1:4" x14ac:dyDescent="0.25">
      <c r="A48" s="25">
        <v>39</v>
      </c>
      <c r="B48" s="28"/>
      <c r="C48" s="33"/>
      <c r="D48" s="31"/>
    </row>
    <row r="49" spans="1:4" x14ac:dyDescent="0.25">
      <c r="A49" s="25">
        <v>40</v>
      </c>
      <c r="B49" s="28"/>
      <c r="C49" s="33"/>
      <c r="D49" s="31"/>
    </row>
    <row r="50" spans="1:4" x14ac:dyDescent="0.25">
      <c r="A50" s="25">
        <v>41</v>
      </c>
      <c r="B50" s="28"/>
      <c r="C50" s="33"/>
      <c r="D50" s="31"/>
    </row>
    <row r="51" spans="1:4" x14ac:dyDescent="0.25">
      <c r="A51" s="25">
        <v>42</v>
      </c>
      <c r="B51" s="28"/>
      <c r="C51" s="33"/>
      <c r="D51" s="31"/>
    </row>
    <row r="52" spans="1:4" x14ac:dyDescent="0.25">
      <c r="A52" s="25">
        <v>43</v>
      </c>
      <c r="B52" s="28"/>
      <c r="C52" s="33"/>
      <c r="D52" s="31"/>
    </row>
    <row r="53" spans="1:4" x14ac:dyDescent="0.25">
      <c r="A53" s="25">
        <v>44</v>
      </c>
      <c r="B53" s="28"/>
      <c r="C53" s="33"/>
      <c r="D53" s="31"/>
    </row>
    <row r="54" spans="1:4" x14ac:dyDescent="0.25">
      <c r="A54" s="25">
        <v>45</v>
      </c>
      <c r="B54" s="28"/>
      <c r="C54" s="33"/>
      <c r="D54" s="31"/>
    </row>
    <row r="55" spans="1:4" x14ac:dyDescent="0.25">
      <c r="A55" s="25">
        <v>46</v>
      </c>
      <c r="B55" s="28"/>
      <c r="C55" s="33"/>
      <c r="D55" s="31"/>
    </row>
    <row r="56" spans="1:4" x14ac:dyDescent="0.25">
      <c r="A56" s="25">
        <v>47</v>
      </c>
      <c r="B56" s="28"/>
      <c r="C56" s="33"/>
      <c r="D56" s="31"/>
    </row>
    <row r="57" spans="1:4" x14ac:dyDescent="0.25">
      <c r="A57" s="25">
        <v>48</v>
      </c>
      <c r="B57" s="28"/>
      <c r="C57" s="33"/>
      <c r="D57" s="31"/>
    </row>
    <row r="58" spans="1:4" x14ac:dyDescent="0.25">
      <c r="A58" s="25">
        <v>49</v>
      </c>
      <c r="B58" s="28"/>
      <c r="C58" s="33"/>
      <c r="D58" s="31"/>
    </row>
    <row r="59" spans="1:4" x14ac:dyDescent="0.25">
      <c r="A59" s="25">
        <v>50</v>
      </c>
      <c r="B59" s="29"/>
      <c r="C59" s="35"/>
      <c r="D59" s="32"/>
    </row>
  </sheetData>
  <mergeCells count="2">
    <mergeCell ref="A8:D8"/>
    <mergeCell ref="D1:K1"/>
  </mergeCells>
  <pageMargins left="0.25" right="0.25" top="0.75" bottom="0.75" header="0.3" footer="0.3"/>
  <pageSetup paperSize="9" scale="8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2021-10-03T12:00:43Z</dcterms:modified>
</cp:coreProperties>
</file>