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ya\Desktop\Универ\МОЁ\Физика Лабы\"/>
    </mc:Choice>
  </mc:AlternateContent>
  <bookViews>
    <workbookView xWindow="0" yWindow="0" windowWidth="15345" windowHeight="4050" activeTab="1"/>
  </bookViews>
  <sheets>
    <sheet name="Таблицы" sheetId="1" r:id="rId1"/>
    <sheet name="Расчёт погрешност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F5" i="2"/>
  <c r="H5" i="2" s="1"/>
  <c r="F4" i="2"/>
  <c r="H4" i="2" s="1"/>
  <c r="H3" i="2"/>
  <c r="H2" i="2"/>
  <c r="B12" i="2"/>
  <c r="F3" i="2"/>
  <c r="F2" i="2"/>
  <c r="B11" i="2"/>
  <c r="B10" i="2"/>
  <c r="H8" i="2" l="1"/>
  <c r="H9" i="2" s="1"/>
  <c r="T22" i="1"/>
  <c r="O22" i="1"/>
  <c r="J22" i="1"/>
  <c r="E22" i="1"/>
  <c r="S9" i="1"/>
  <c r="T9" i="1" s="1"/>
  <c r="S13" i="1"/>
  <c r="T13" i="1" s="1"/>
  <c r="S17" i="1"/>
  <c r="T17" i="1" s="1"/>
  <c r="N7" i="1"/>
  <c r="O7" i="1" s="1"/>
  <c r="N11" i="1"/>
  <c r="O11" i="1" s="1"/>
  <c r="N15" i="1"/>
  <c r="O15" i="1" s="1"/>
  <c r="N19" i="1"/>
  <c r="O19" i="1" s="1"/>
  <c r="I7" i="1"/>
  <c r="J7" i="1" s="1"/>
  <c r="I11" i="1"/>
  <c r="J11" i="1" s="1"/>
  <c r="I15" i="1"/>
  <c r="J15" i="1" s="1"/>
  <c r="I19" i="1"/>
  <c r="J19" i="1" s="1"/>
  <c r="R20" i="1"/>
  <c r="S6" i="1" s="1"/>
  <c r="T6" i="1" s="1"/>
  <c r="M20" i="1"/>
  <c r="N8" i="1" s="1"/>
  <c r="O8" i="1" s="1"/>
  <c r="H20" i="1"/>
  <c r="I8" i="1" s="1"/>
  <c r="J8" i="1" s="1"/>
  <c r="C20" i="1"/>
  <c r="D9" i="1" s="1"/>
  <c r="E9" i="1" s="1"/>
  <c r="D16" i="1" l="1"/>
  <c r="E16" i="1" s="1"/>
  <c r="D8" i="1"/>
  <c r="E8" i="1" s="1"/>
  <c r="D19" i="1"/>
  <c r="E19" i="1" s="1"/>
  <c r="D15" i="1"/>
  <c r="E15" i="1" s="1"/>
  <c r="D11" i="1"/>
  <c r="E11" i="1" s="1"/>
  <c r="D7" i="1"/>
  <c r="E7" i="1" s="1"/>
  <c r="I18" i="1"/>
  <c r="J18" i="1" s="1"/>
  <c r="I14" i="1"/>
  <c r="J14" i="1" s="1"/>
  <c r="I10" i="1"/>
  <c r="J10" i="1" s="1"/>
  <c r="I6" i="1"/>
  <c r="J6" i="1" s="1"/>
  <c r="N18" i="1"/>
  <c r="O18" i="1" s="1"/>
  <c r="N14" i="1"/>
  <c r="O14" i="1" s="1"/>
  <c r="N10" i="1"/>
  <c r="O10" i="1" s="1"/>
  <c r="N6" i="1"/>
  <c r="O6" i="1" s="1"/>
  <c r="S16" i="1"/>
  <c r="T16" i="1" s="1"/>
  <c r="S12" i="1"/>
  <c r="T12" i="1" s="1"/>
  <c r="S8" i="1"/>
  <c r="T8" i="1" s="1"/>
  <c r="D12" i="1"/>
  <c r="E12" i="1" s="1"/>
  <c r="H22" i="1"/>
  <c r="D18" i="1"/>
  <c r="E18" i="1" s="1"/>
  <c r="D14" i="1"/>
  <c r="E14" i="1" s="1"/>
  <c r="D10" i="1"/>
  <c r="E10" i="1" s="1"/>
  <c r="D6" i="1"/>
  <c r="E6" i="1" s="1"/>
  <c r="I17" i="1"/>
  <c r="J17" i="1" s="1"/>
  <c r="I13" i="1"/>
  <c r="J13" i="1" s="1"/>
  <c r="I9" i="1"/>
  <c r="J9" i="1" s="1"/>
  <c r="N5" i="1"/>
  <c r="N17" i="1"/>
  <c r="O17" i="1" s="1"/>
  <c r="N13" i="1"/>
  <c r="O13" i="1" s="1"/>
  <c r="N9" i="1"/>
  <c r="O9" i="1" s="1"/>
  <c r="S19" i="1"/>
  <c r="T19" i="1" s="1"/>
  <c r="S15" i="1"/>
  <c r="T15" i="1" s="1"/>
  <c r="S11" i="1"/>
  <c r="T11" i="1" s="1"/>
  <c r="S7" i="1"/>
  <c r="T7" i="1" s="1"/>
  <c r="D5" i="1"/>
  <c r="D17" i="1"/>
  <c r="E17" i="1" s="1"/>
  <c r="D13" i="1"/>
  <c r="E13" i="1" s="1"/>
  <c r="I5" i="1"/>
  <c r="I16" i="1"/>
  <c r="J16" i="1" s="1"/>
  <c r="I12" i="1"/>
  <c r="J12" i="1" s="1"/>
  <c r="S5" i="1"/>
  <c r="N16" i="1"/>
  <c r="O16" i="1" s="1"/>
  <c r="N12" i="1"/>
  <c r="O12" i="1" s="1"/>
  <c r="S18" i="1"/>
  <c r="T18" i="1" s="1"/>
  <c r="S14" i="1"/>
  <c r="T14" i="1" s="1"/>
  <c r="S10" i="1"/>
  <c r="T10" i="1" s="1"/>
  <c r="E20" i="1" l="1"/>
  <c r="E5" i="1"/>
  <c r="O20" i="1"/>
  <c r="O5" i="1"/>
  <c r="J5" i="1"/>
  <c r="J20" i="1"/>
  <c r="T5" i="1"/>
  <c r="T20" i="1"/>
</calcChain>
</file>

<file path=xl/sharedStrings.xml><?xml version="1.0" encoding="utf-8"?>
<sst xmlns="http://schemas.openxmlformats.org/spreadsheetml/2006/main" count="71" uniqueCount="39">
  <si>
    <t>Материал</t>
  </si>
  <si>
    <t>№ опыта</t>
  </si>
  <si>
    <r>
      <t>τ</t>
    </r>
    <r>
      <rPr>
        <vertAlign val="subscript"/>
        <sz val="11"/>
        <color theme="1"/>
        <rFont val="Times New Roman"/>
        <family val="1"/>
        <charset val="204"/>
      </rPr>
      <t>i</t>
    </r>
    <r>
      <rPr>
        <sz val="11"/>
        <color theme="1"/>
        <rFont val="Times New Roman"/>
        <family val="1"/>
        <charset val="204"/>
      </rPr>
      <t>, мс</t>
    </r>
  </si>
  <si>
    <r>
      <t>τ</t>
    </r>
    <r>
      <rPr>
        <vertAlign val="subscript"/>
        <sz val="11"/>
        <color theme="1"/>
        <rFont val="Times New Roman"/>
        <family val="1"/>
        <charset val="204"/>
      </rPr>
      <t xml:space="preserve">i </t>
    </r>
    <r>
      <rPr>
        <sz val="11"/>
        <color theme="1"/>
        <rFont val="Times New Roman"/>
        <family val="1"/>
        <charset val="204"/>
      </rPr>
      <t>- τ, мс</t>
    </r>
  </si>
  <si>
    <r>
      <t>(τ</t>
    </r>
    <r>
      <rPr>
        <vertAlign val="subscript"/>
        <sz val="11"/>
        <color theme="1"/>
        <rFont val="Times New Roman"/>
        <family val="1"/>
        <charset val="204"/>
      </rPr>
      <t>i</t>
    </r>
    <r>
      <rPr>
        <sz val="11"/>
        <color theme="1"/>
        <rFont val="Times New Roman"/>
        <family val="1"/>
        <charset val="204"/>
      </rPr>
      <t xml:space="preserve"> - τ)</t>
    </r>
    <r>
      <rPr>
        <vertAlign val="super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>, мс</t>
    </r>
    <r>
      <rPr>
        <vertAlign val="superscript"/>
        <sz val="11"/>
        <color theme="1"/>
        <rFont val="Times New Roman"/>
        <family val="1"/>
        <charset val="204"/>
      </rPr>
      <t>2</t>
    </r>
  </si>
  <si>
    <t>Высота, м</t>
  </si>
  <si>
    <t>Латунь</t>
  </si>
  <si>
    <t>Алюминий</t>
  </si>
  <si>
    <t>Свинец</t>
  </si>
  <si>
    <t>g=</t>
  </si>
  <si>
    <t>τ=</t>
  </si>
  <si>
    <r>
      <t>Σ(τ</t>
    </r>
    <r>
      <rPr>
        <vertAlign val="subscript"/>
        <sz val="11"/>
        <color theme="1"/>
        <rFont val="Calibri"/>
        <family val="2"/>
        <charset val="204"/>
      </rPr>
      <t>i</t>
    </r>
    <r>
      <rPr>
        <sz val="11"/>
        <color theme="1"/>
        <rFont val="Calibri"/>
        <family val="2"/>
        <charset val="204"/>
      </rPr>
      <t xml:space="preserve"> - τ)=</t>
    </r>
  </si>
  <si>
    <t>σ=</t>
  </si>
  <si>
    <t>t1=</t>
  </si>
  <si>
    <t>t2=</t>
  </si>
  <si>
    <t>h1=</t>
  </si>
  <si>
    <t>h2=</t>
  </si>
  <si>
    <t>Промежуточные значения:</t>
  </si>
  <si>
    <t>t2-t1=</t>
  </si>
  <si>
    <t>t1*t2=</t>
  </si>
  <si>
    <t>с</t>
  </si>
  <si>
    <t>м</t>
  </si>
  <si>
    <t>Вспомогательные значения:</t>
  </si>
  <si>
    <t>dg(h1)=</t>
  </si>
  <si>
    <t>dg(h2)=</t>
  </si>
  <si>
    <t>dg(t1)=</t>
  </si>
  <si>
    <t>dg(t2)=</t>
  </si>
  <si>
    <t>dh=</t>
  </si>
  <si>
    <t>c</t>
  </si>
  <si>
    <t>(t1*t2*(t2-t1))^2=</t>
  </si>
  <si>
    <t>dg=</t>
  </si>
  <si>
    <t>dg(h1)^2=</t>
  </si>
  <si>
    <t>dg(h2)^2=</t>
  </si>
  <si>
    <t>dg(t1)^2=</t>
  </si>
  <si>
    <t>dg(t2)^2=</t>
  </si>
  <si>
    <t>Σ=</t>
  </si>
  <si>
    <t>dt1=</t>
  </si>
  <si>
    <t>dt2=</t>
  </si>
  <si>
    <t>dt1, dt2 - высчитанная погрешность при коэф.Стьюдента=1,1 (N=15, довер.вероятность=0,68)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</si>
</sst>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E+00"/>
    <numFmt numFmtId="166" formatCode="0.0000000"/>
    <numFmt numFmtId="167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0" xfId="0" applyFill="1" applyBorder="1" applyAlignment="1">
      <alignment horizontal="right"/>
    </xf>
    <xf numFmtId="166" fontId="0" fillId="0" borderId="0" xfId="0" applyNumberFormat="1" applyBorder="1"/>
    <xf numFmtId="165" fontId="0" fillId="0" borderId="0" xfId="0" applyNumberFormat="1" applyBorder="1"/>
    <xf numFmtId="0" fontId="0" fillId="0" borderId="2" xfId="0" applyBorder="1" applyAlignment="1">
      <alignment horizontal="right"/>
    </xf>
    <xf numFmtId="2" fontId="0" fillId="0" borderId="3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2" fillId="0" borderId="0" xfId="0" applyFont="1" applyBorder="1"/>
    <xf numFmtId="164" fontId="0" fillId="0" borderId="5" xfId="0" applyNumberFormat="1" applyBorder="1" applyAlignment="1">
      <alignment horizontal="right"/>
    </xf>
    <xf numFmtId="164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zoomScaleNormal="100" workbookViewId="0">
      <selection activeCell="C20" sqref="C20"/>
    </sheetView>
  </sheetViews>
  <sheetFormatPr defaultRowHeight="15" x14ac:dyDescent="0.25"/>
  <cols>
    <col min="1" max="1" width="2.7109375" style="5" customWidth="1"/>
    <col min="2" max="2" width="10.7109375" style="8" customWidth="1"/>
    <col min="3" max="3" width="9.140625" style="8"/>
    <col min="4" max="4" width="10.140625" style="8" customWidth="1"/>
    <col min="5" max="5" width="13.28515625" style="8" customWidth="1"/>
    <col min="6" max="6" width="1.5703125" style="5" customWidth="1"/>
    <col min="7" max="7" width="10.5703125" style="8" customWidth="1"/>
    <col min="8" max="8" width="10.5703125" style="8" bestFit="1" customWidth="1"/>
    <col min="9" max="9" width="9.140625" style="8"/>
    <col min="10" max="10" width="12.85546875" style="8" customWidth="1"/>
    <col min="11" max="11" width="1.7109375" style="5" customWidth="1"/>
    <col min="12" max="12" width="10.7109375" style="8" customWidth="1"/>
    <col min="13" max="14" width="9.140625" style="8"/>
    <col min="15" max="15" width="11.5703125" style="8" customWidth="1"/>
    <col min="16" max="16" width="1.7109375" style="5" customWidth="1"/>
    <col min="17" max="17" width="10" style="8" customWidth="1"/>
    <col min="18" max="19" width="9.140625" style="8"/>
    <col min="20" max="20" width="12" style="8" customWidth="1"/>
    <col min="21" max="21" width="3.140625" style="5" customWidth="1"/>
    <col min="22" max="16384" width="9.140625" style="8"/>
  </cols>
  <sheetData>
    <row r="1" spans="1:21" s="5" customFormat="1" x14ac:dyDescent="0.25">
      <c r="A1" s="7"/>
      <c r="B1" s="7"/>
      <c r="C1" s="7"/>
      <c r="D1" s="7"/>
      <c r="E1" s="7"/>
      <c r="G1" s="7"/>
      <c r="H1" s="7"/>
      <c r="I1" s="7"/>
      <c r="J1" s="7"/>
      <c r="L1" s="7"/>
      <c r="M1" s="7"/>
      <c r="N1" s="7"/>
      <c r="O1" s="7"/>
      <c r="Q1" s="7"/>
      <c r="R1" s="7"/>
      <c r="S1" s="7"/>
      <c r="T1" s="7"/>
      <c r="U1" s="7"/>
    </row>
    <row r="2" spans="1:21" x14ac:dyDescent="0.25">
      <c r="A2" s="7"/>
      <c r="B2" s="8" t="s">
        <v>0</v>
      </c>
      <c r="C2" s="26" t="s">
        <v>6</v>
      </c>
      <c r="D2" s="26"/>
      <c r="E2" s="26"/>
      <c r="G2" s="8" t="s">
        <v>0</v>
      </c>
      <c r="H2" s="26" t="s">
        <v>7</v>
      </c>
      <c r="I2" s="26"/>
      <c r="J2" s="26"/>
      <c r="K2" s="9"/>
      <c r="L2" s="8" t="s">
        <v>0</v>
      </c>
      <c r="M2" s="26" t="s">
        <v>8</v>
      </c>
      <c r="N2" s="26"/>
      <c r="O2" s="26"/>
      <c r="P2" s="9"/>
      <c r="Q2" s="8" t="s">
        <v>0</v>
      </c>
      <c r="R2" s="26" t="s">
        <v>6</v>
      </c>
      <c r="S2" s="26"/>
      <c r="T2" s="26"/>
      <c r="U2" s="7"/>
    </row>
    <row r="3" spans="1:21" x14ac:dyDescent="0.25">
      <c r="A3" s="7"/>
      <c r="B3" s="8" t="s">
        <v>5</v>
      </c>
      <c r="C3" s="26">
        <v>0.2</v>
      </c>
      <c r="D3" s="26"/>
      <c r="E3" s="26"/>
      <c r="G3" s="8" t="s">
        <v>5</v>
      </c>
      <c r="H3" s="26">
        <v>0.2</v>
      </c>
      <c r="I3" s="26"/>
      <c r="J3" s="26"/>
      <c r="K3" s="9"/>
      <c r="L3" s="8" t="s">
        <v>5</v>
      </c>
      <c r="M3" s="26">
        <v>0.2</v>
      </c>
      <c r="N3" s="26"/>
      <c r="O3" s="26"/>
      <c r="P3" s="9"/>
      <c r="Q3" s="8" t="s">
        <v>5</v>
      </c>
      <c r="R3" s="26">
        <v>0.3</v>
      </c>
      <c r="S3" s="26"/>
      <c r="T3" s="26"/>
      <c r="U3" s="7"/>
    </row>
    <row r="4" spans="1:21" ht="18.75" x14ac:dyDescent="0.3">
      <c r="A4" s="7"/>
      <c r="B4" s="1" t="s">
        <v>1</v>
      </c>
      <c r="C4" s="2" t="s">
        <v>2</v>
      </c>
      <c r="D4" s="2" t="s">
        <v>3</v>
      </c>
      <c r="E4" s="2" t="s">
        <v>4</v>
      </c>
      <c r="G4" s="1" t="s">
        <v>1</v>
      </c>
      <c r="H4" s="2" t="s">
        <v>2</v>
      </c>
      <c r="I4" s="2" t="s">
        <v>3</v>
      </c>
      <c r="J4" s="2" t="s">
        <v>4</v>
      </c>
      <c r="L4" s="1" t="s">
        <v>1</v>
      </c>
      <c r="M4" s="2" t="s">
        <v>2</v>
      </c>
      <c r="N4" s="2" t="s">
        <v>3</v>
      </c>
      <c r="O4" s="2" t="s">
        <v>4</v>
      </c>
      <c r="Q4" s="1" t="s">
        <v>1</v>
      </c>
      <c r="R4" s="2" t="s">
        <v>2</v>
      </c>
      <c r="S4" s="2" t="s">
        <v>3</v>
      </c>
      <c r="T4" s="2" t="s">
        <v>4</v>
      </c>
      <c r="U4" s="7"/>
    </row>
    <row r="5" spans="1:21" x14ac:dyDescent="0.25">
      <c r="A5" s="7"/>
      <c r="B5" s="3">
        <v>1</v>
      </c>
      <c r="C5" s="3">
        <v>150</v>
      </c>
      <c r="D5" s="4">
        <f t="shared" ref="D5:D19" si="0">C5-C$20</f>
        <v>0.66666666666665719</v>
      </c>
      <c r="E5" s="4">
        <f>D5^2</f>
        <v>0.44444444444443182</v>
      </c>
      <c r="F5" s="6"/>
      <c r="G5" s="3">
        <v>1</v>
      </c>
      <c r="H5" s="3">
        <v>147</v>
      </c>
      <c r="I5" s="3">
        <f t="shared" ref="I5:I19" si="1">H5-H$20</f>
        <v>-2.1999999999999886</v>
      </c>
      <c r="J5" s="3">
        <f>I5^2</f>
        <v>4.8399999999999501</v>
      </c>
      <c r="K5" s="6"/>
      <c r="L5" s="3">
        <v>1</v>
      </c>
      <c r="M5" s="3">
        <v>147</v>
      </c>
      <c r="N5" s="4">
        <f t="shared" ref="N5:N19" si="2">M5-M$20</f>
        <v>-2.6666666666666572</v>
      </c>
      <c r="O5" s="4">
        <f>N5^2</f>
        <v>7.111111111111061</v>
      </c>
      <c r="P5" s="6"/>
      <c r="Q5" s="3">
        <v>1</v>
      </c>
      <c r="R5" s="3">
        <v>191</v>
      </c>
      <c r="S5" s="4">
        <f t="shared" ref="S5:S19" si="3">R5-R$20</f>
        <v>-1.4666666666666686</v>
      </c>
      <c r="T5" s="4">
        <f>S5^2</f>
        <v>2.1511111111111165</v>
      </c>
      <c r="U5" s="7"/>
    </row>
    <row r="6" spans="1:21" x14ac:dyDescent="0.25">
      <c r="A6" s="7"/>
      <c r="B6" s="3">
        <v>2</v>
      </c>
      <c r="C6" s="3">
        <v>151</v>
      </c>
      <c r="D6" s="4">
        <f t="shared" si="0"/>
        <v>1.6666666666666572</v>
      </c>
      <c r="E6" s="4">
        <f t="shared" ref="E6:E19" si="4">D6^2</f>
        <v>2.7777777777777461</v>
      </c>
      <c r="F6" s="6"/>
      <c r="G6" s="3">
        <v>2</v>
      </c>
      <c r="H6" s="3">
        <v>150</v>
      </c>
      <c r="I6" s="3">
        <f t="shared" si="1"/>
        <v>0.80000000000001137</v>
      </c>
      <c r="J6" s="3">
        <f t="shared" ref="J6:J19" si="5">I6^2</f>
        <v>0.64000000000001822</v>
      </c>
      <c r="K6" s="6"/>
      <c r="L6" s="3">
        <v>2</v>
      </c>
      <c r="M6" s="3">
        <v>147</v>
      </c>
      <c r="N6" s="4">
        <f t="shared" si="2"/>
        <v>-2.6666666666666572</v>
      </c>
      <c r="O6" s="4">
        <f t="shared" ref="O6:O19" si="6">N6^2</f>
        <v>7.111111111111061</v>
      </c>
      <c r="P6" s="6"/>
      <c r="Q6" s="3">
        <v>2</v>
      </c>
      <c r="R6" s="3">
        <v>191</v>
      </c>
      <c r="S6" s="4">
        <f t="shared" si="3"/>
        <v>-1.4666666666666686</v>
      </c>
      <c r="T6" s="4">
        <f t="shared" ref="T6:T19" si="7">S6^2</f>
        <v>2.1511111111111165</v>
      </c>
      <c r="U6" s="7"/>
    </row>
    <row r="7" spans="1:21" x14ac:dyDescent="0.25">
      <c r="A7" s="7"/>
      <c r="B7" s="3">
        <v>3</v>
      </c>
      <c r="C7" s="3">
        <v>149</v>
      </c>
      <c r="D7" s="4">
        <f t="shared" si="0"/>
        <v>-0.33333333333334281</v>
      </c>
      <c r="E7" s="4">
        <f t="shared" si="4"/>
        <v>0.11111111111111743</v>
      </c>
      <c r="F7" s="6"/>
      <c r="G7" s="3">
        <v>3</v>
      </c>
      <c r="H7" s="3">
        <v>149</v>
      </c>
      <c r="I7" s="3">
        <f t="shared" si="1"/>
        <v>-0.19999999999998863</v>
      </c>
      <c r="J7" s="3">
        <f t="shared" si="5"/>
        <v>3.9999999999995456E-2</v>
      </c>
      <c r="K7" s="6"/>
      <c r="L7" s="3">
        <v>3</v>
      </c>
      <c r="M7" s="3">
        <v>151</v>
      </c>
      <c r="N7" s="4">
        <f t="shared" si="2"/>
        <v>1.3333333333333428</v>
      </c>
      <c r="O7" s="4">
        <f t="shared" si="6"/>
        <v>1.777777777777803</v>
      </c>
      <c r="P7" s="6"/>
      <c r="Q7" s="3">
        <v>3</v>
      </c>
      <c r="R7" s="3">
        <v>194</v>
      </c>
      <c r="S7" s="4">
        <f t="shared" si="3"/>
        <v>1.5333333333333314</v>
      </c>
      <c r="T7" s="4">
        <f t="shared" si="7"/>
        <v>2.3511111111111052</v>
      </c>
      <c r="U7" s="7"/>
    </row>
    <row r="8" spans="1:21" x14ac:dyDescent="0.25">
      <c r="A8" s="7"/>
      <c r="B8" s="3">
        <v>4</v>
      </c>
      <c r="C8" s="3">
        <v>149</v>
      </c>
      <c r="D8" s="4">
        <f t="shared" si="0"/>
        <v>-0.33333333333334281</v>
      </c>
      <c r="E8" s="4">
        <f t="shared" si="4"/>
        <v>0.11111111111111743</v>
      </c>
      <c r="F8" s="6"/>
      <c r="G8" s="3">
        <v>4</v>
      </c>
      <c r="H8" s="3">
        <v>152</v>
      </c>
      <c r="I8" s="3">
        <f t="shared" si="1"/>
        <v>2.8000000000000114</v>
      </c>
      <c r="J8" s="3">
        <f t="shared" si="5"/>
        <v>7.8400000000000638</v>
      </c>
      <c r="K8" s="6"/>
      <c r="L8" s="3">
        <v>4</v>
      </c>
      <c r="M8" s="3">
        <v>147</v>
      </c>
      <c r="N8" s="4">
        <f t="shared" si="2"/>
        <v>-2.6666666666666572</v>
      </c>
      <c r="O8" s="4">
        <f t="shared" si="6"/>
        <v>7.111111111111061</v>
      </c>
      <c r="P8" s="6"/>
      <c r="Q8" s="3">
        <v>4</v>
      </c>
      <c r="R8" s="3">
        <v>194</v>
      </c>
      <c r="S8" s="4">
        <f t="shared" si="3"/>
        <v>1.5333333333333314</v>
      </c>
      <c r="T8" s="4">
        <f t="shared" si="7"/>
        <v>2.3511111111111052</v>
      </c>
      <c r="U8" s="7"/>
    </row>
    <row r="9" spans="1:21" x14ac:dyDescent="0.25">
      <c r="A9" s="7"/>
      <c r="B9" s="3">
        <v>5</v>
      </c>
      <c r="C9" s="3">
        <v>151</v>
      </c>
      <c r="D9" s="4">
        <f t="shared" si="0"/>
        <v>1.6666666666666572</v>
      </c>
      <c r="E9" s="4">
        <f t="shared" si="4"/>
        <v>2.7777777777777461</v>
      </c>
      <c r="F9" s="6"/>
      <c r="G9" s="3">
        <v>5</v>
      </c>
      <c r="H9" s="3">
        <v>152</v>
      </c>
      <c r="I9" s="3">
        <f t="shared" si="1"/>
        <v>2.8000000000000114</v>
      </c>
      <c r="J9" s="3">
        <f t="shared" si="5"/>
        <v>7.8400000000000638</v>
      </c>
      <c r="K9" s="6"/>
      <c r="L9" s="3">
        <v>5</v>
      </c>
      <c r="M9" s="3">
        <v>152</v>
      </c>
      <c r="N9" s="4">
        <f t="shared" si="2"/>
        <v>2.3333333333333428</v>
      </c>
      <c r="O9" s="4">
        <f t="shared" si="6"/>
        <v>5.4444444444444891</v>
      </c>
      <c r="P9" s="6"/>
      <c r="Q9" s="3">
        <v>5</v>
      </c>
      <c r="R9" s="3">
        <v>192</v>
      </c>
      <c r="S9" s="4">
        <f t="shared" si="3"/>
        <v>-0.46666666666666856</v>
      </c>
      <c r="T9" s="4">
        <f t="shared" si="7"/>
        <v>0.21777777777777954</v>
      </c>
      <c r="U9" s="7"/>
    </row>
    <row r="10" spans="1:21" x14ac:dyDescent="0.25">
      <c r="A10" s="7"/>
      <c r="B10" s="3">
        <v>6</v>
      </c>
      <c r="C10" s="3">
        <v>149</v>
      </c>
      <c r="D10" s="4">
        <f t="shared" si="0"/>
        <v>-0.33333333333334281</v>
      </c>
      <c r="E10" s="4">
        <f t="shared" si="4"/>
        <v>0.11111111111111743</v>
      </c>
      <c r="F10" s="6"/>
      <c r="G10" s="3">
        <v>6</v>
      </c>
      <c r="H10" s="3">
        <v>145</v>
      </c>
      <c r="I10" s="3">
        <f t="shared" si="1"/>
        <v>-4.1999999999999886</v>
      </c>
      <c r="J10" s="3">
        <f t="shared" si="5"/>
        <v>17.639999999999905</v>
      </c>
      <c r="K10" s="6"/>
      <c r="L10" s="3">
        <v>6</v>
      </c>
      <c r="M10" s="3">
        <v>148</v>
      </c>
      <c r="N10" s="4">
        <f t="shared" si="2"/>
        <v>-1.6666666666666572</v>
      </c>
      <c r="O10" s="4">
        <f t="shared" si="6"/>
        <v>2.7777777777777461</v>
      </c>
      <c r="P10" s="6"/>
      <c r="Q10" s="3">
        <v>6</v>
      </c>
      <c r="R10" s="3">
        <v>193</v>
      </c>
      <c r="S10" s="4">
        <f t="shared" si="3"/>
        <v>0.53333333333333144</v>
      </c>
      <c r="T10" s="4">
        <f t="shared" si="7"/>
        <v>0.28444444444444245</v>
      </c>
      <c r="U10" s="7"/>
    </row>
    <row r="11" spans="1:21" x14ac:dyDescent="0.25">
      <c r="A11" s="7"/>
      <c r="B11" s="3">
        <v>7</v>
      </c>
      <c r="C11" s="3">
        <v>149</v>
      </c>
      <c r="D11" s="4">
        <f t="shared" si="0"/>
        <v>-0.33333333333334281</v>
      </c>
      <c r="E11" s="4">
        <f t="shared" si="4"/>
        <v>0.11111111111111743</v>
      </c>
      <c r="F11" s="6"/>
      <c r="G11" s="3">
        <v>7</v>
      </c>
      <c r="H11" s="3">
        <v>149</v>
      </c>
      <c r="I11" s="3">
        <f t="shared" si="1"/>
        <v>-0.19999999999998863</v>
      </c>
      <c r="J11" s="3">
        <f t="shared" si="5"/>
        <v>3.9999999999995456E-2</v>
      </c>
      <c r="K11" s="6"/>
      <c r="L11" s="3">
        <v>7</v>
      </c>
      <c r="M11" s="3">
        <v>152</v>
      </c>
      <c r="N11" s="4">
        <f t="shared" si="2"/>
        <v>2.3333333333333428</v>
      </c>
      <c r="O11" s="4">
        <f t="shared" si="6"/>
        <v>5.4444444444444891</v>
      </c>
      <c r="P11" s="6"/>
      <c r="Q11" s="3">
        <v>7</v>
      </c>
      <c r="R11" s="3">
        <v>193</v>
      </c>
      <c r="S11" s="4">
        <f t="shared" si="3"/>
        <v>0.53333333333333144</v>
      </c>
      <c r="T11" s="4">
        <f t="shared" si="7"/>
        <v>0.28444444444444245</v>
      </c>
      <c r="U11" s="7"/>
    </row>
    <row r="12" spans="1:21" x14ac:dyDescent="0.25">
      <c r="A12" s="7"/>
      <c r="B12" s="3">
        <v>8</v>
      </c>
      <c r="C12" s="3">
        <v>149</v>
      </c>
      <c r="D12" s="4">
        <f t="shared" si="0"/>
        <v>-0.33333333333334281</v>
      </c>
      <c r="E12" s="4">
        <f t="shared" si="4"/>
        <v>0.11111111111111743</v>
      </c>
      <c r="F12" s="6"/>
      <c r="G12" s="3">
        <v>8</v>
      </c>
      <c r="H12" s="3">
        <v>150</v>
      </c>
      <c r="I12" s="3">
        <f t="shared" si="1"/>
        <v>0.80000000000001137</v>
      </c>
      <c r="J12" s="3">
        <f t="shared" si="5"/>
        <v>0.64000000000001822</v>
      </c>
      <c r="K12" s="6"/>
      <c r="L12" s="3">
        <v>8</v>
      </c>
      <c r="M12" s="3">
        <v>150</v>
      </c>
      <c r="N12" s="4">
        <f t="shared" si="2"/>
        <v>0.33333333333334281</v>
      </c>
      <c r="O12" s="4">
        <f t="shared" si="6"/>
        <v>0.11111111111111743</v>
      </c>
      <c r="P12" s="6"/>
      <c r="Q12" s="3">
        <v>8</v>
      </c>
      <c r="R12" s="3">
        <v>191</v>
      </c>
      <c r="S12" s="4">
        <f t="shared" si="3"/>
        <v>-1.4666666666666686</v>
      </c>
      <c r="T12" s="4">
        <f t="shared" si="7"/>
        <v>2.1511111111111165</v>
      </c>
      <c r="U12" s="7"/>
    </row>
    <row r="13" spans="1:21" x14ac:dyDescent="0.25">
      <c r="A13" s="7"/>
      <c r="B13" s="3">
        <v>9</v>
      </c>
      <c r="C13" s="3">
        <v>149</v>
      </c>
      <c r="D13" s="4">
        <f t="shared" si="0"/>
        <v>-0.33333333333334281</v>
      </c>
      <c r="E13" s="4">
        <f t="shared" si="4"/>
        <v>0.11111111111111743</v>
      </c>
      <c r="F13" s="6"/>
      <c r="G13" s="3">
        <v>9</v>
      </c>
      <c r="H13" s="3">
        <v>149</v>
      </c>
      <c r="I13" s="3">
        <f t="shared" si="1"/>
        <v>-0.19999999999998863</v>
      </c>
      <c r="J13" s="3">
        <f t="shared" si="5"/>
        <v>3.9999999999995456E-2</v>
      </c>
      <c r="K13" s="6"/>
      <c r="L13" s="3">
        <v>9</v>
      </c>
      <c r="M13" s="3">
        <v>151</v>
      </c>
      <c r="N13" s="4">
        <f t="shared" si="2"/>
        <v>1.3333333333333428</v>
      </c>
      <c r="O13" s="4">
        <f t="shared" si="6"/>
        <v>1.777777777777803</v>
      </c>
      <c r="P13" s="6"/>
      <c r="Q13" s="3">
        <v>9</v>
      </c>
      <c r="R13" s="3">
        <v>192</v>
      </c>
      <c r="S13" s="4">
        <f t="shared" si="3"/>
        <v>-0.46666666666666856</v>
      </c>
      <c r="T13" s="4">
        <f t="shared" si="7"/>
        <v>0.21777777777777954</v>
      </c>
      <c r="U13" s="7"/>
    </row>
    <row r="14" spans="1:21" x14ac:dyDescent="0.25">
      <c r="A14" s="7"/>
      <c r="B14" s="3">
        <v>10</v>
      </c>
      <c r="C14" s="3">
        <v>149</v>
      </c>
      <c r="D14" s="4">
        <f t="shared" si="0"/>
        <v>-0.33333333333334281</v>
      </c>
      <c r="E14" s="4">
        <f t="shared" si="4"/>
        <v>0.11111111111111743</v>
      </c>
      <c r="F14" s="6"/>
      <c r="G14" s="3">
        <v>10</v>
      </c>
      <c r="H14" s="3">
        <v>147</v>
      </c>
      <c r="I14" s="3">
        <f t="shared" si="1"/>
        <v>-2.1999999999999886</v>
      </c>
      <c r="J14" s="3">
        <f t="shared" si="5"/>
        <v>4.8399999999999501</v>
      </c>
      <c r="K14" s="6"/>
      <c r="L14" s="3">
        <v>10</v>
      </c>
      <c r="M14" s="3">
        <v>151</v>
      </c>
      <c r="N14" s="4">
        <f t="shared" si="2"/>
        <v>1.3333333333333428</v>
      </c>
      <c r="O14" s="4">
        <f t="shared" si="6"/>
        <v>1.777777777777803</v>
      </c>
      <c r="P14" s="6"/>
      <c r="Q14" s="3">
        <v>10</v>
      </c>
      <c r="R14" s="3">
        <v>196</v>
      </c>
      <c r="S14" s="4">
        <f t="shared" si="3"/>
        <v>3.5333333333333314</v>
      </c>
      <c r="T14" s="4">
        <f t="shared" si="7"/>
        <v>12.484444444444431</v>
      </c>
      <c r="U14" s="7"/>
    </row>
    <row r="15" spans="1:21" x14ac:dyDescent="0.25">
      <c r="A15" s="7"/>
      <c r="B15" s="3">
        <v>11</v>
      </c>
      <c r="C15" s="3">
        <v>149</v>
      </c>
      <c r="D15" s="4">
        <f t="shared" si="0"/>
        <v>-0.33333333333334281</v>
      </c>
      <c r="E15" s="4">
        <f t="shared" si="4"/>
        <v>0.11111111111111743</v>
      </c>
      <c r="F15" s="6"/>
      <c r="G15" s="3">
        <v>11</v>
      </c>
      <c r="H15" s="3">
        <v>149</v>
      </c>
      <c r="I15" s="3">
        <f t="shared" si="1"/>
        <v>-0.19999999999998863</v>
      </c>
      <c r="J15" s="3">
        <f t="shared" si="5"/>
        <v>3.9999999999995456E-2</v>
      </c>
      <c r="K15" s="6"/>
      <c r="L15" s="3">
        <v>11</v>
      </c>
      <c r="M15" s="3">
        <v>150</v>
      </c>
      <c r="N15" s="4">
        <f t="shared" si="2"/>
        <v>0.33333333333334281</v>
      </c>
      <c r="O15" s="4">
        <f t="shared" si="6"/>
        <v>0.11111111111111743</v>
      </c>
      <c r="P15" s="6"/>
      <c r="Q15" s="3">
        <v>11</v>
      </c>
      <c r="R15" s="3">
        <v>192</v>
      </c>
      <c r="S15" s="4">
        <f t="shared" si="3"/>
        <v>-0.46666666666666856</v>
      </c>
      <c r="T15" s="4">
        <f t="shared" si="7"/>
        <v>0.21777777777777954</v>
      </c>
      <c r="U15" s="7"/>
    </row>
    <row r="16" spans="1:21" x14ac:dyDescent="0.25">
      <c r="A16" s="7"/>
      <c r="B16" s="3">
        <v>12</v>
      </c>
      <c r="C16" s="3">
        <v>147</v>
      </c>
      <c r="D16" s="4">
        <f t="shared" si="0"/>
        <v>-2.3333333333333428</v>
      </c>
      <c r="E16" s="4">
        <f t="shared" si="4"/>
        <v>5.4444444444444891</v>
      </c>
      <c r="F16" s="6"/>
      <c r="G16" s="3">
        <v>12</v>
      </c>
      <c r="H16" s="3">
        <v>150</v>
      </c>
      <c r="I16" s="3">
        <f t="shared" si="1"/>
        <v>0.80000000000001137</v>
      </c>
      <c r="J16" s="3">
        <f t="shared" si="5"/>
        <v>0.64000000000001822</v>
      </c>
      <c r="K16" s="6"/>
      <c r="L16" s="3">
        <v>12</v>
      </c>
      <c r="M16" s="3">
        <v>149</v>
      </c>
      <c r="N16" s="4">
        <f t="shared" si="2"/>
        <v>-0.66666666666665719</v>
      </c>
      <c r="O16" s="4">
        <f t="shared" si="6"/>
        <v>0.44444444444443182</v>
      </c>
      <c r="P16" s="6"/>
      <c r="Q16" s="3">
        <v>12</v>
      </c>
      <c r="R16" s="3">
        <v>192</v>
      </c>
      <c r="S16" s="4">
        <f t="shared" si="3"/>
        <v>-0.46666666666666856</v>
      </c>
      <c r="T16" s="4">
        <f t="shared" si="7"/>
        <v>0.21777777777777954</v>
      </c>
      <c r="U16" s="7"/>
    </row>
    <row r="17" spans="1:21" x14ac:dyDescent="0.25">
      <c r="A17" s="7"/>
      <c r="B17" s="3">
        <v>13</v>
      </c>
      <c r="C17" s="3">
        <v>149</v>
      </c>
      <c r="D17" s="4">
        <f t="shared" si="0"/>
        <v>-0.33333333333334281</v>
      </c>
      <c r="E17" s="4">
        <f t="shared" si="4"/>
        <v>0.11111111111111743</v>
      </c>
      <c r="F17" s="6"/>
      <c r="G17" s="3">
        <v>13</v>
      </c>
      <c r="H17" s="3">
        <v>149</v>
      </c>
      <c r="I17" s="3">
        <f t="shared" si="1"/>
        <v>-0.19999999999998863</v>
      </c>
      <c r="J17" s="3">
        <f t="shared" si="5"/>
        <v>3.9999999999995456E-2</v>
      </c>
      <c r="K17" s="6"/>
      <c r="L17" s="3">
        <v>13</v>
      </c>
      <c r="M17" s="3">
        <v>151</v>
      </c>
      <c r="N17" s="4">
        <f t="shared" si="2"/>
        <v>1.3333333333333428</v>
      </c>
      <c r="O17" s="4">
        <f t="shared" si="6"/>
        <v>1.777777777777803</v>
      </c>
      <c r="P17" s="6"/>
      <c r="Q17" s="3">
        <v>13</v>
      </c>
      <c r="R17" s="3">
        <v>191</v>
      </c>
      <c r="S17" s="4">
        <f t="shared" si="3"/>
        <v>-1.4666666666666686</v>
      </c>
      <c r="T17" s="4">
        <f t="shared" si="7"/>
        <v>2.1511111111111165</v>
      </c>
      <c r="U17" s="7"/>
    </row>
    <row r="18" spans="1:21" x14ac:dyDescent="0.25">
      <c r="A18" s="7"/>
      <c r="B18" s="3">
        <v>14</v>
      </c>
      <c r="C18" s="3">
        <v>149</v>
      </c>
      <c r="D18" s="4">
        <f t="shared" si="0"/>
        <v>-0.33333333333334281</v>
      </c>
      <c r="E18" s="4">
        <f t="shared" si="4"/>
        <v>0.11111111111111743</v>
      </c>
      <c r="F18" s="6"/>
      <c r="G18" s="3">
        <v>14</v>
      </c>
      <c r="H18" s="3">
        <v>149</v>
      </c>
      <c r="I18" s="3">
        <f t="shared" si="1"/>
        <v>-0.19999999999998863</v>
      </c>
      <c r="J18" s="3">
        <f t="shared" si="5"/>
        <v>3.9999999999995456E-2</v>
      </c>
      <c r="K18" s="6"/>
      <c r="L18" s="3">
        <v>14</v>
      </c>
      <c r="M18" s="3">
        <v>148</v>
      </c>
      <c r="N18" s="4">
        <f t="shared" si="2"/>
        <v>-1.6666666666666572</v>
      </c>
      <c r="O18" s="4">
        <f t="shared" si="6"/>
        <v>2.7777777777777461</v>
      </c>
      <c r="P18" s="6"/>
      <c r="Q18" s="3">
        <v>14</v>
      </c>
      <c r="R18" s="3">
        <v>194</v>
      </c>
      <c r="S18" s="4">
        <f t="shared" si="3"/>
        <v>1.5333333333333314</v>
      </c>
      <c r="T18" s="4">
        <f t="shared" si="7"/>
        <v>2.3511111111111052</v>
      </c>
      <c r="U18" s="7"/>
    </row>
    <row r="19" spans="1:21" x14ac:dyDescent="0.25">
      <c r="A19" s="7"/>
      <c r="B19" s="3">
        <v>15</v>
      </c>
      <c r="C19" s="3">
        <v>151</v>
      </c>
      <c r="D19" s="4">
        <f t="shared" si="0"/>
        <v>1.6666666666666572</v>
      </c>
      <c r="E19" s="4">
        <f t="shared" si="4"/>
        <v>2.7777777777777461</v>
      </c>
      <c r="F19" s="6"/>
      <c r="G19" s="19">
        <v>15</v>
      </c>
      <c r="H19" s="19">
        <v>151</v>
      </c>
      <c r="I19" s="19">
        <f t="shared" si="1"/>
        <v>1.8000000000000114</v>
      </c>
      <c r="J19" s="19">
        <f t="shared" si="5"/>
        <v>3.2400000000000411</v>
      </c>
      <c r="K19" s="6"/>
      <c r="L19" s="19">
        <v>15</v>
      </c>
      <c r="M19" s="19">
        <v>151</v>
      </c>
      <c r="N19" s="20">
        <f t="shared" si="2"/>
        <v>1.3333333333333428</v>
      </c>
      <c r="O19" s="20">
        <f t="shared" si="6"/>
        <v>1.777777777777803</v>
      </c>
      <c r="P19" s="6"/>
      <c r="Q19" s="19">
        <v>15</v>
      </c>
      <c r="R19" s="19">
        <v>191</v>
      </c>
      <c r="S19" s="20">
        <f t="shared" si="3"/>
        <v>-1.4666666666666686</v>
      </c>
      <c r="T19" s="20">
        <f t="shared" si="7"/>
        <v>2.1511111111111165</v>
      </c>
      <c r="U19" s="7"/>
    </row>
    <row r="20" spans="1:21" ht="18" x14ac:dyDescent="0.35">
      <c r="A20" s="7"/>
      <c r="B20" s="15" t="s">
        <v>10</v>
      </c>
      <c r="C20" s="17">
        <f>SUM(C5:C19)/15</f>
        <v>149.33333333333334</v>
      </c>
      <c r="D20" s="18" t="s">
        <v>11</v>
      </c>
      <c r="E20" s="16">
        <f>SUM(D5:D19)</f>
        <v>-1.4210854715202004E-13</v>
      </c>
      <c r="G20" s="15" t="s">
        <v>10</v>
      </c>
      <c r="H20" s="16">
        <f>SUM(H5:H19)/15</f>
        <v>149.19999999999999</v>
      </c>
      <c r="I20" s="18" t="s">
        <v>11</v>
      </c>
      <c r="J20" s="16">
        <f>SUM(I5:I19)</f>
        <v>1.7053025658242404E-13</v>
      </c>
      <c r="L20" s="15" t="s">
        <v>10</v>
      </c>
      <c r="M20" s="16">
        <f>SUM(M5:M19)/15</f>
        <v>149.66666666666666</v>
      </c>
      <c r="N20" s="18" t="s">
        <v>11</v>
      </c>
      <c r="O20" s="16">
        <f>SUM(N5:N19)</f>
        <v>1.4210854715202004E-13</v>
      </c>
      <c r="Q20" s="15" t="s">
        <v>10</v>
      </c>
      <c r="R20" s="16">
        <f>SUM(R5:R19)/15</f>
        <v>192.46666666666667</v>
      </c>
      <c r="S20" s="18" t="s">
        <v>11</v>
      </c>
      <c r="T20" s="16">
        <f>SUM(S5:S19)</f>
        <v>-2.8421709430404007E-14</v>
      </c>
      <c r="U20" s="7"/>
    </row>
    <row r="21" spans="1:21" s="5" customFormat="1" x14ac:dyDescent="0.25">
      <c r="A21" s="7"/>
      <c r="B21" s="7"/>
      <c r="C21" s="7"/>
      <c r="D21" s="7"/>
      <c r="E21" s="7"/>
      <c r="G21" s="7"/>
      <c r="H21" s="7"/>
      <c r="I21" s="7"/>
      <c r="J21" s="7"/>
      <c r="L21" s="7"/>
      <c r="M21" s="7"/>
      <c r="N21" s="7"/>
      <c r="O21" s="7"/>
      <c r="Q21" s="7"/>
      <c r="R21" s="7"/>
      <c r="S21" s="7"/>
      <c r="T21" s="7"/>
      <c r="U21" s="7"/>
    </row>
    <row r="22" spans="1:21" x14ac:dyDescent="0.25">
      <c r="D22" s="21" t="s">
        <v>12</v>
      </c>
      <c r="E22" s="11">
        <f>(SUM(E5:E19)/(15*14))^0.5</f>
        <v>0.27021449445925921</v>
      </c>
      <c r="G22" s="12" t="s">
        <v>9</v>
      </c>
      <c r="H22" s="13">
        <f>2*(R$3*C$20/1000-C$3*R$20/1000)/(C$20/1000*R$20/1000*(R$20/1000-C$20/1000))</f>
        <v>10.174300660111115</v>
      </c>
      <c r="I22" s="21" t="s">
        <v>12</v>
      </c>
      <c r="J22" s="8">
        <f>(SUM(J5:J19)/(15*14))^0.5</f>
        <v>0.4800793585191831</v>
      </c>
      <c r="N22" s="21" t="s">
        <v>12</v>
      </c>
      <c r="O22" s="8">
        <f>(SUM(O5:O19)/(15*14))^0.5</f>
        <v>0.47475975545198157</v>
      </c>
      <c r="S22" s="21" t="s">
        <v>12</v>
      </c>
      <c r="T22" s="8">
        <f>(SUM(T5:T19)/(15*14))^0.5</f>
        <v>0.38873012632302006</v>
      </c>
    </row>
    <row r="23" spans="1:21" x14ac:dyDescent="0.25">
      <c r="B23" s="10"/>
      <c r="D23" s="10"/>
      <c r="E23" s="14"/>
      <c r="H23" s="13"/>
    </row>
    <row r="24" spans="1:21" x14ac:dyDescent="0.25">
      <c r="B24" s="10"/>
      <c r="D24" s="10"/>
    </row>
  </sheetData>
  <mergeCells count="8">
    <mergeCell ref="C2:E2"/>
    <mergeCell ref="C3:E3"/>
    <mergeCell ref="R2:T2"/>
    <mergeCell ref="R3:T3"/>
    <mergeCell ref="H2:J2"/>
    <mergeCell ref="H3:J3"/>
    <mergeCell ref="M2:O2"/>
    <mergeCell ref="M3:O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2" sqref="B12"/>
    </sheetView>
  </sheetViews>
  <sheetFormatPr defaultRowHeight="15" x14ac:dyDescent="0.25"/>
  <cols>
    <col min="1" max="1" width="16.42578125" customWidth="1"/>
    <col min="2" max="2" width="12.42578125" customWidth="1"/>
    <col min="3" max="3" width="5.28515625" customWidth="1"/>
  </cols>
  <sheetData>
    <row r="1" spans="1:8" x14ac:dyDescent="0.25">
      <c r="A1" t="s">
        <v>13</v>
      </c>
      <c r="B1" s="22">
        <v>0.14932999999999999</v>
      </c>
      <c r="C1" t="s">
        <v>20</v>
      </c>
      <c r="E1" t="s">
        <v>17</v>
      </c>
    </row>
    <row r="2" spans="1:8" x14ac:dyDescent="0.25">
      <c r="A2" t="s">
        <v>14</v>
      </c>
      <c r="B2" s="23">
        <v>0.19247</v>
      </c>
      <c r="C2" t="s">
        <v>20</v>
      </c>
      <c r="E2" t="s">
        <v>23</v>
      </c>
      <c r="F2">
        <f>(-2/(B1*B10))*B7</f>
        <v>-0.15522897655579868</v>
      </c>
      <c r="G2" t="s">
        <v>31</v>
      </c>
      <c r="H2">
        <f>F2^2</f>
        <v>2.4096035162560696E-2</v>
      </c>
    </row>
    <row r="3" spans="1:8" x14ac:dyDescent="0.25">
      <c r="A3" t="s">
        <v>15</v>
      </c>
      <c r="B3" s="23">
        <v>0.2</v>
      </c>
      <c r="C3" t="s">
        <v>21</v>
      </c>
      <c r="E3" t="s">
        <v>24</v>
      </c>
      <c r="F3">
        <f>(2/(B2*B10))*B7</f>
        <v>0.12043613586053628</v>
      </c>
      <c r="G3" t="s">
        <v>32</v>
      </c>
      <c r="H3">
        <f t="shared" ref="H3:H5" si="0">F3^2</f>
        <v>1.4504862821017553E-2</v>
      </c>
    </row>
    <row r="4" spans="1:8" x14ac:dyDescent="0.25">
      <c r="A4" t="s">
        <v>16</v>
      </c>
      <c r="B4" s="23">
        <v>0.3</v>
      </c>
      <c r="C4" t="s">
        <v>21</v>
      </c>
      <c r="E4" t="s">
        <v>25</v>
      </c>
      <c r="F4">
        <f>((2*B4*B11*B10)-((2*B4*B1-2*B3*B2)*((B2^2)-2*B11)))/B12*B5</f>
        <v>0.34401701597040135</v>
      </c>
      <c r="G4" t="s">
        <v>33</v>
      </c>
      <c r="H4">
        <f t="shared" si="0"/>
        <v>0.11834770727717937</v>
      </c>
    </row>
    <row r="5" spans="1:8" x14ac:dyDescent="0.25">
      <c r="A5" t="s">
        <v>36</v>
      </c>
      <c r="B5" s="23">
        <v>5.2800000000000004E-4</v>
      </c>
      <c r="C5" t="s">
        <v>28</v>
      </c>
      <c r="E5" t="s">
        <v>26</v>
      </c>
      <c r="F5">
        <f>(((-2*B3*B11*B10)-(2*(B4*B1-B3*B2)*(2*B11-(B1^2))))/B12)*B6</f>
        <v>-0.26220053798190751</v>
      </c>
      <c r="G5" t="s">
        <v>34</v>
      </c>
      <c r="H5">
        <f t="shared" si="0"/>
        <v>6.8749122118001729E-2</v>
      </c>
    </row>
    <row r="6" spans="1:8" x14ac:dyDescent="0.25">
      <c r="A6" t="s">
        <v>37</v>
      </c>
      <c r="B6" s="23">
        <f>0.000429</f>
        <v>4.2900000000000002E-4</v>
      </c>
      <c r="C6" t="s">
        <v>28</v>
      </c>
    </row>
    <row r="7" spans="1:8" x14ac:dyDescent="0.25">
      <c r="A7" t="s">
        <v>27</v>
      </c>
      <c r="B7" s="23">
        <v>5.0000000000000001E-4</v>
      </c>
      <c r="C7" t="s">
        <v>21</v>
      </c>
    </row>
    <row r="8" spans="1:8" x14ac:dyDescent="0.25">
      <c r="B8" s="24"/>
      <c r="G8" s="25" t="s">
        <v>35</v>
      </c>
      <c r="H8">
        <f>SUM(H2:H5)</f>
        <v>0.22569772737875937</v>
      </c>
    </row>
    <row r="9" spans="1:8" x14ac:dyDescent="0.25">
      <c r="A9" t="s">
        <v>22</v>
      </c>
      <c r="B9" s="24"/>
      <c r="G9" s="25" t="s">
        <v>30</v>
      </c>
      <c r="H9">
        <f>H8^0.5</f>
        <v>0.47507654896738416</v>
      </c>
    </row>
    <row r="10" spans="1:8" x14ac:dyDescent="0.25">
      <c r="A10" t="s">
        <v>18</v>
      </c>
      <c r="B10" s="23">
        <f>B2-B1</f>
        <v>4.3140000000000012E-2</v>
      </c>
    </row>
    <row r="11" spans="1:8" x14ac:dyDescent="0.25">
      <c r="A11" t="s">
        <v>19</v>
      </c>
      <c r="B11" s="23">
        <f>B1*B2</f>
        <v>2.8741545099999998E-2</v>
      </c>
    </row>
    <row r="12" spans="1:8" x14ac:dyDescent="0.25">
      <c r="A12" t="s">
        <v>29</v>
      </c>
      <c r="B12">
        <f>(B11*B10)^2</f>
        <v>1.5373774419767756E-6</v>
      </c>
    </row>
    <row r="14" spans="1:8" x14ac:dyDescent="0.25">
      <c r="A14" t="s">
        <v>38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Расчёт погрешности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Natalya</cp:lastModifiedBy>
  <dcterms:created xsi:type="dcterms:W3CDTF">2015-10-24T12:11:32Z</dcterms:created>
  <dcterms:modified xsi:type="dcterms:W3CDTF">2015-12-13T15:13:23Z</dcterms:modified>
</cp:coreProperties>
</file>