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atalya\Desktop\Универ\"/>
    </mc:Choice>
  </mc:AlternateContent>
  <bookViews>
    <workbookView xWindow="0" yWindow="0" windowWidth="20490" windowHeight="775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1" l="1"/>
  <c r="J7" i="1"/>
  <c r="J10" i="1" s="1"/>
  <c r="J11" i="1" s="1"/>
  <c r="J9" i="1"/>
  <c r="J13" i="1"/>
  <c r="J12" i="1"/>
  <c r="J8" i="1"/>
  <c r="J6" i="1"/>
  <c r="Q26" i="1"/>
  <c r="Q25" i="1"/>
  <c r="Q24" i="1"/>
  <c r="Q23" i="1"/>
  <c r="Q21" i="1"/>
  <c r="Q20" i="1"/>
  <c r="Q19" i="1"/>
  <c r="Q18" i="1"/>
  <c r="Q17" i="1"/>
  <c r="N21" i="1"/>
  <c r="N20" i="1"/>
  <c r="N19" i="1"/>
  <c r="N18" i="1"/>
  <c r="N17" i="1"/>
  <c r="Q4" i="1"/>
  <c r="Q5" i="1"/>
  <c r="Q6" i="1"/>
  <c r="Q7" i="1"/>
  <c r="Q8" i="1"/>
  <c r="Q9" i="1"/>
  <c r="Q10" i="1"/>
  <c r="Q11" i="1"/>
  <c r="Q12" i="1"/>
  <c r="Q13" i="1"/>
  <c r="Q14" i="1"/>
  <c r="Q3" i="1"/>
  <c r="P4" i="1"/>
  <c r="P5" i="1"/>
  <c r="P6" i="1"/>
  <c r="P7" i="1"/>
  <c r="P8" i="1"/>
  <c r="P9" i="1"/>
  <c r="P10" i="1"/>
  <c r="P11" i="1"/>
  <c r="P12" i="1"/>
  <c r="P13" i="1"/>
  <c r="P14" i="1"/>
  <c r="P3" i="1"/>
  <c r="N4" i="1"/>
  <c r="N5" i="1"/>
  <c r="N6" i="1"/>
  <c r="N7" i="1"/>
  <c r="N8" i="1"/>
  <c r="N9" i="1"/>
  <c r="N10" i="1"/>
  <c r="N11" i="1"/>
  <c r="N12" i="1"/>
  <c r="N13" i="1"/>
  <c r="N14" i="1"/>
  <c r="N3" i="1"/>
  <c r="O4" i="1"/>
  <c r="O5" i="1"/>
  <c r="O6" i="1"/>
  <c r="O7" i="1"/>
  <c r="O8" i="1"/>
  <c r="O9" i="1"/>
  <c r="O10" i="1"/>
  <c r="O11" i="1"/>
  <c r="O12" i="1"/>
  <c r="O13" i="1"/>
  <c r="O14" i="1"/>
  <c r="O3" i="1"/>
  <c r="M14" i="1"/>
  <c r="M13" i="1"/>
  <c r="M12" i="1"/>
  <c r="M11" i="1"/>
  <c r="M10" i="1"/>
  <c r="M9" i="1"/>
  <c r="M8" i="1"/>
  <c r="M7" i="1"/>
  <c r="M6" i="1"/>
  <c r="M5" i="1"/>
  <c r="M4" i="1"/>
  <c r="M3" i="1"/>
  <c r="H25" i="1"/>
  <c r="D25" i="1"/>
  <c r="H24" i="1"/>
  <c r="D24" i="1"/>
  <c r="J23" i="1"/>
  <c r="J18" i="1"/>
  <c r="J19" i="1"/>
  <c r="J20" i="1"/>
  <c r="J21" i="1"/>
  <c r="J22" i="1"/>
  <c r="J17" i="1"/>
  <c r="I18" i="1"/>
  <c r="I19" i="1"/>
  <c r="I20" i="1"/>
  <c r="I21" i="1"/>
  <c r="I22" i="1"/>
  <c r="I17" i="1"/>
  <c r="H23" i="1"/>
  <c r="H18" i="1"/>
  <c r="H19" i="1"/>
  <c r="H20" i="1"/>
  <c r="H21" i="1"/>
  <c r="H22" i="1"/>
  <c r="H17" i="1"/>
  <c r="G18" i="1"/>
  <c r="G19" i="1"/>
  <c r="G20" i="1"/>
  <c r="G21" i="1"/>
  <c r="G22" i="1"/>
  <c r="G17" i="1"/>
  <c r="D3" i="1" l="1"/>
  <c r="C3" i="1" s="1"/>
  <c r="D4" i="1"/>
  <c r="C4" i="1" s="1"/>
  <c r="D5" i="1"/>
  <c r="C5" i="1" s="1"/>
  <c r="D6" i="1"/>
  <c r="C6" i="1" s="1"/>
  <c r="D7" i="1"/>
  <c r="C7" i="1" s="1"/>
  <c r="D8" i="1"/>
  <c r="C8" i="1" s="1"/>
  <c r="D9" i="1"/>
  <c r="C9" i="1" s="1"/>
  <c r="D10" i="1"/>
  <c r="C10" i="1" s="1"/>
  <c r="D11" i="1"/>
  <c r="C11" i="1" s="1"/>
  <c r="D12" i="1"/>
  <c r="C12" i="1" s="1"/>
  <c r="D13" i="1"/>
  <c r="C13" i="1" s="1"/>
  <c r="D2" i="1"/>
  <c r="C2" i="1" s="1"/>
  <c r="B3" i="1"/>
  <c r="B4" i="1"/>
  <c r="B5" i="1"/>
  <c r="B6" i="1"/>
  <c r="B7" i="1"/>
  <c r="B8" i="1"/>
  <c r="B9" i="1"/>
  <c r="B18" i="1" s="1"/>
  <c r="B10" i="1"/>
  <c r="B19" i="1" s="1"/>
  <c r="B11" i="1"/>
  <c r="B12" i="1"/>
  <c r="B21" i="1" s="1"/>
  <c r="B13" i="1"/>
  <c r="B22" i="1" s="1"/>
  <c r="B2" i="1"/>
  <c r="C18" i="1" l="1"/>
  <c r="D18" i="1" s="1"/>
  <c r="J3" i="1"/>
  <c r="C19" i="1"/>
  <c r="D19" i="1" s="1"/>
  <c r="B17" i="1"/>
  <c r="C21" i="1"/>
  <c r="D21" i="1" s="1"/>
  <c r="C17" i="1"/>
  <c r="D17" i="1" s="1"/>
  <c r="C22" i="1"/>
  <c r="D22" i="1" s="1"/>
  <c r="B20" i="1"/>
  <c r="C20" i="1"/>
  <c r="D20" i="1" s="1"/>
  <c r="D23" i="1" l="1"/>
  <c r="E17" i="1" s="1"/>
  <c r="F17" i="1" s="1"/>
  <c r="E20" i="1" l="1"/>
  <c r="F20" i="1" s="1"/>
  <c r="E18" i="1"/>
  <c r="F18" i="1" s="1"/>
  <c r="F23" i="1" s="1"/>
  <c r="E22" i="1"/>
  <c r="F22" i="1" s="1"/>
  <c r="E19" i="1"/>
  <c r="F19" i="1" s="1"/>
  <c r="E21" i="1"/>
  <c r="F21" i="1" s="1"/>
</calcChain>
</file>

<file path=xl/sharedStrings.xml><?xml version="1.0" encoding="utf-8"?>
<sst xmlns="http://schemas.openxmlformats.org/spreadsheetml/2006/main" count="69" uniqueCount="62">
  <si>
    <t>a, см</t>
  </si>
  <si>
    <t>&lt;τ&gt;, мс</t>
  </si>
  <si>
    <t>ln a</t>
  </si>
  <si>
    <t>Графически:</t>
  </si>
  <si>
    <t>z=</t>
  </si>
  <si>
    <t>Обработка данных методом парных точек:</t>
  </si>
  <si>
    <t>Пары точек</t>
  </si>
  <si>
    <t>2 и 8</t>
  </si>
  <si>
    <t>3 и 9</t>
  </si>
  <si>
    <t>4 и 10</t>
  </si>
  <si>
    <t>5 и 11</t>
  </si>
  <si>
    <t>6 и 12</t>
  </si>
  <si>
    <t>Δ ln &lt;τ&gt;</t>
  </si>
  <si>
    <t>Δ ln a</t>
  </si>
  <si>
    <t>z</t>
  </si>
  <si>
    <t>1 и 7</t>
  </si>
  <si>
    <t>ln C</t>
  </si>
  <si>
    <t>C</t>
  </si>
  <si>
    <t>α =</t>
  </si>
  <si>
    <t>n =</t>
  </si>
  <si>
    <t>Δz =</t>
  </si>
  <si>
    <t>ΔC =</t>
  </si>
  <si>
    <t>Обработка данных методом наименьших квадратов:</t>
  </si>
  <si>
    <t>С =</t>
  </si>
  <si>
    <t>z =</t>
  </si>
  <si>
    <t>&lt;z&gt; =</t>
  </si>
  <si>
    <t>z - &lt;z&gt;</t>
  </si>
  <si>
    <t>С - &lt;C&gt;</t>
  </si>
  <si>
    <t>&lt;C&gt; =</t>
  </si>
  <si>
    <t>№</t>
  </si>
  <si>
    <r>
      <t>(ln a)</t>
    </r>
    <r>
      <rPr>
        <vertAlign val="superscript"/>
        <sz val="11"/>
        <color theme="1"/>
        <rFont val="Calibri"/>
        <family val="2"/>
        <charset val="204"/>
        <scheme val="minor"/>
      </rPr>
      <t>2</t>
    </r>
  </si>
  <si>
    <t>lna*ln&lt;τ&gt;</t>
  </si>
  <si>
    <t>ln C =</t>
  </si>
  <si>
    <t>C =</t>
  </si>
  <si>
    <r>
      <t>τ</t>
    </r>
    <r>
      <rPr>
        <vertAlign val="subscript"/>
        <sz val="11"/>
        <color theme="1"/>
        <rFont val="Calibri"/>
        <family val="2"/>
        <charset val="204"/>
        <scheme val="minor"/>
      </rPr>
      <t>1</t>
    </r>
    <r>
      <rPr>
        <sz val="11"/>
        <color theme="1"/>
        <rFont val="Calibri"/>
        <family val="2"/>
        <charset val="204"/>
        <scheme val="minor"/>
      </rPr>
      <t>, мс</t>
    </r>
  </si>
  <si>
    <r>
      <t>τ</t>
    </r>
    <r>
      <rPr>
        <vertAlign val="subscript"/>
        <sz val="11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charset val="204"/>
        <scheme val="minor"/>
      </rPr>
      <t>, мс</t>
    </r>
  </si>
  <si>
    <r>
      <t>τ</t>
    </r>
    <r>
      <rPr>
        <vertAlign val="subscript"/>
        <sz val="11"/>
        <color theme="1"/>
        <rFont val="Calibri"/>
        <family val="2"/>
        <charset val="204"/>
        <scheme val="minor"/>
      </rPr>
      <t>3</t>
    </r>
    <r>
      <rPr>
        <sz val="11"/>
        <color theme="1"/>
        <rFont val="Calibri"/>
        <family val="2"/>
        <charset val="204"/>
        <scheme val="minor"/>
      </rPr>
      <t>, мс</t>
    </r>
  </si>
  <si>
    <r>
      <t>ln &lt;</t>
    </r>
    <r>
      <rPr>
        <sz val="11"/>
        <color theme="1"/>
        <rFont val="Calibri"/>
        <family val="2"/>
        <charset val="204"/>
        <scheme val="minor"/>
      </rPr>
      <t>τ&gt;</t>
    </r>
  </si>
  <si>
    <r>
      <t>(ln &lt;</t>
    </r>
    <r>
      <rPr>
        <sz val="11"/>
        <color theme="1"/>
        <rFont val="Calibri"/>
        <family val="2"/>
        <charset val="204"/>
        <scheme val="minor"/>
      </rPr>
      <t>τ&gt;)</t>
    </r>
    <r>
      <rPr>
        <vertAlign val="superscript"/>
        <sz val="11"/>
        <color theme="1"/>
        <rFont val="Calibri"/>
        <family val="2"/>
        <charset val="204"/>
        <scheme val="minor"/>
      </rPr>
      <t>2</t>
    </r>
  </si>
  <si>
    <r>
      <t>(z - &lt;z&gt; )</t>
    </r>
    <r>
      <rPr>
        <vertAlign val="superscript"/>
        <sz val="11"/>
        <color theme="1"/>
        <rFont val="Calibri"/>
        <family val="2"/>
        <charset val="204"/>
        <scheme val="minor"/>
      </rPr>
      <t>2</t>
    </r>
  </si>
  <si>
    <r>
      <t>(С - &lt;C&gt; )</t>
    </r>
    <r>
      <rPr>
        <vertAlign val="superscript"/>
        <sz val="11"/>
        <color theme="1"/>
        <rFont val="Calibri"/>
        <family val="2"/>
        <charset val="204"/>
        <scheme val="minor"/>
      </rPr>
      <t>2</t>
    </r>
  </si>
  <si>
    <r>
      <t>σ</t>
    </r>
    <r>
      <rPr>
        <vertAlign val="subscript"/>
        <sz val="11"/>
        <color theme="1"/>
        <rFont val="Calibri"/>
        <family val="2"/>
        <charset val="204"/>
        <scheme val="minor"/>
      </rPr>
      <t>lna</t>
    </r>
    <r>
      <rPr>
        <vertAlign val="superscript"/>
        <sz val="11"/>
        <color theme="1"/>
        <rFont val="Calibri"/>
        <family val="2"/>
        <charset val="204"/>
        <scheme val="minor"/>
      </rPr>
      <t>2</t>
    </r>
    <r>
      <rPr>
        <vertAlign val="subscript"/>
        <sz val="11"/>
        <color theme="1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charset val="204"/>
        <scheme val="minor"/>
      </rPr>
      <t>=</t>
    </r>
  </si>
  <si>
    <r>
      <t>σ</t>
    </r>
    <r>
      <rPr>
        <vertAlign val="subscript"/>
        <sz val="11"/>
        <color theme="1"/>
        <rFont val="Calibri"/>
        <family val="2"/>
        <charset val="204"/>
        <scheme val="minor"/>
      </rPr>
      <t>ln&lt;τ&gt;</t>
    </r>
    <r>
      <rPr>
        <vertAlign val="superscript"/>
        <sz val="11"/>
        <color theme="1"/>
        <rFont val="Calibri"/>
        <family val="2"/>
        <charset val="204"/>
        <scheme val="minor"/>
      </rPr>
      <t>2</t>
    </r>
    <r>
      <rPr>
        <vertAlign val="subscript"/>
        <sz val="11"/>
        <color theme="1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charset val="204"/>
        <scheme val="minor"/>
      </rPr>
      <t>=</t>
    </r>
  </si>
  <si>
    <r>
      <t>Σ(z - &lt;z&gt; )</t>
    </r>
    <r>
      <rPr>
        <vertAlign val="superscript"/>
        <sz val="11"/>
        <color theme="1"/>
        <rFont val="Calibri"/>
        <family val="2"/>
        <charset val="204"/>
        <scheme val="minor"/>
      </rPr>
      <t xml:space="preserve">2 </t>
    </r>
    <r>
      <rPr>
        <sz val="11"/>
        <color theme="1"/>
        <rFont val="Calibri"/>
        <family val="2"/>
        <charset val="204"/>
        <scheme val="minor"/>
      </rPr>
      <t>=</t>
    </r>
  </si>
  <si>
    <r>
      <t>Σ(С - &lt;C&gt; )</t>
    </r>
    <r>
      <rPr>
        <vertAlign val="superscript"/>
        <sz val="11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charset val="204"/>
        <scheme val="minor"/>
      </rPr>
      <t>=</t>
    </r>
  </si>
  <si>
    <r>
      <t>σ</t>
    </r>
    <r>
      <rPr>
        <vertAlign val="subscript"/>
        <sz val="11"/>
        <color theme="1"/>
        <rFont val="Calibri"/>
        <family val="2"/>
        <charset val="204"/>
        <scheme val="minor"/>
      </rPr>
      <t xml:space="preserve">z </t>
    </r>
    <r>
      <rPr>
        <sz val="11"/>
        <color theme="1"/>
        <rFont val="Calibri"/>
        <family val="2"/>
        <charset val="204"/>
        <scheme val="minor"/>
      </rPr>
      <t>=</t>
    </r>
  </si>
  <si>
    <r>
      <t>σ</t>
    </r>
    <r>
      <rPr>
        <vertAlign val="subscript"/>
        <sz val="11"/>
        <color theme="1"/>
        <rFont val="Calibri"/>
        <family val="2"/>
        <charset val="204"/>
        <scheme val="minor"/>
      </rPr>
      <t xml:space="preserve">&lt;z&gt; </t>
    </r>
    <r>
      <rPr>
        <sz val="11"/>
        <color theme="1"/>
        <rFont val="Calibri"/>
        <family val="2"/>
        <charset val="204"/>
        <scheme val="minor"/>
      </rPr>
      <t>=</t>
    </r>
  </si>
  <si>
    <r>
      <t>σ</t>
    </r>
    <r>
      <rPr>
        <vertAlign val="subscript"/>
        <sz val="11"/>
        <color theme="1"/>
        <rFont val="Calibri"/>
        <family val="2"/>
        <charset val="204"/>
        <scheme val="minor"/>
      </rPr>
      <t xml:space="preserve">&lt;C&gt;  </t>
    </r>
    <r>
      <rPr>
        <sz val="11"/>
        <color theme="1"/>
        <rFont val="Calibri"/>
        <family val="2"/>
        <charset val="204"/>
        <scheme val="minor"/>
      </rPr>
      <t>=</t>
    </r>
  </si>
  <si>
    <r>
      <t>σ</t>
    </r>
    <r>
      <rPr>
        <vertAlign val="subscript"/>
        <sz val="11"/>
        <color theme="1"/>
        <rFont val="Calibri"/>
        <family val="2"/>
        <charset val="204"/>
        <scheme val="minor"/>
      </rPr>
      <t xml:space="preserve">C </t>
    </r>
    <r>
      <rPr>
        <sz val="11"/>
        <color theme="1"/>
        <rFont val="Calibri"/>
        <family val="2"/>
        <charset val="204"/>
        <scheme val="minor"/>
      </rPr>
      <t>=</t>
    </r>
  </si>
  <si>
    <r>
      <t>t</t>
    </r>
    <r>
      <rPr>
        <vertAlign val="subscript"/>
        <sz val="11"/>
        <color theme="1"/>
        <rFont val="Calibri"/>
        <family val="2"/>
        <charset val="204"/>
        <scheme val="minor"/>
      </rPr>
      <t>α,n</t>
    </r>
    <r>
      <rPr>
        <sz val="11"/>
        <color theme="1"/>
        <rFont val="Calibri"/>
        <family val="2"/>
        <charset val="204"/>
        <scheme val="minor"/>
      </rPr>
      <t xml:space="preserve"> =</t>
    </r>
  </si>
  <si>
    <t>a, м =</t>
  </si>
  <si>
    <t>Δa, м=</t>
  </si>
  <si>
    <r>
      <t xml:space="preserve">d </t>
    </r>
    <r>
      <rPr>
        <vertAlign val="subscript"/>
        <sz val="11"/>
        <color theme="1"/>
        <rFont val="Calibri"/>
        <family val="2"/>
        <charset val="204"/>
        <scheme val="minor"/>
      </rPr>
      <t>ш</t>
    </r>
    <r>
      <rPr>
        <sz val="11"/>
        <color theme="1"/>
        <rFont val="Calibri"/>
        <family val="2"/>
        <charset val="204"/>
        <scheme val="minor"/>
      </rPr>
      <t>, м =</t>
    </r>
  </si>
  <si>
    <r>
      <t>d</t>
    </r>
    <r>
      <rPr>
        <vertAlign val="subscript"/>
        <sz val="11"/>
        <color theme="1"/>
        <rFont val="Calibri"/>
        <family val="2"/>
        <charset val="204"/>
        <scheme val="minor"/>
      </rPr>
      <t xml:space="preserve"> ст</t>
    </r>
    <r>
      <rPr>
        <sz val="11"/>
        <color theme="1"/>
        <rFont val="Calibri"/>
        <family val="2"/>
        <charset val="204"/>
        <scheme val="minor"/>
      </rPr>
      <t>, м =</t>
    </r>
  </si>
  <si>
    <r>
      <t xml:space="preserve">l </t>
    </r>
    <r>
      <rPr>
        <vertAlign val="subscript"/>
        <sz val="11"/>
        <color theme="1"/>
        <rFont val="Calibri"/>
        <family val="2"/>
        <charset val="204"/>
        <scheme val="minor"/>
      </rPr>
      <t>ст</t>
    </r>
    <r>
      <rPr>
        <sz val="11"/>
        <color theme="1"/>
        <rFont val="Calibri"/>
        <family val="2"/>
        <charset val="204"/>
        <scheme val="minor"/>
      </rPr>
      <t>, м =</t>
    </r>
  </si>
  <si>
    <r>
      <t>V</t>
    </r>
    <r>
      <rPr>
        <vertAlign val="subscript"/>
        <sz val="11"/>
        <color theme="1"/>
        <rFont val="Calibri"/>
        <family val="2"/>
        <charset val="204"/>
        <scheme val="minor"/>
      </rPr>
      <t>ш</t>
    </r>
    <r>
      <rPr>
        <sz val="11"/>
        <color theme="1"/>
        <rFont val="Calibri"/>
        <family val="2"/>
        <charset val="204"/>
        <scheme val="minor"/>
      </rPr>
      <t>, м</t>
    </r>
    <r>
      <rPr>
        <vertAlign val="superscript"/>
        <sz val="11"/>
        <color theme="1"/>
        <rFont val="Calibri"/>
        <family val="2"/>
        <charset val="204"/>
        <scheme val="minor"/>
      </rPr>
      <t>3</t>
    </r>
    <r>
      <rPr>
        <sz val="11"/>
        <color theme="1"/>
        <rFont val="Calibri"/>
        <family val="2"/>
        <charset val="204"/>
        <scheme val="minor"/>
      </rPr>
      <t xml:space="preserve"> =</t>
    </r>
  </si>
  <si>
    <r>
      <t>V</t>
    </r>
    <r>
      <rPr>
        <vertAlign val="subscript"/>
        <sz val="11"/>
        <color theme="1"/>
        <rFont val="Calibri"/>
        <family val="2"/>
        <charset val="204"/>
        <scheme val="minor"/>
      </rPr>
      <t>ст</t>
    </r>
    <r>
      <rPr>
        <sz val="11"/>
        <color theme="1"/>
        <rFont val="Calibri"/>
        <family val="2"/>
        <charset val="204"/>
        <scheme val="minor"/>
      </rPr>
      <t>, м</t>
    </r>
    <r>
      <rPr>
        <vertAlign val="superscript"/>
        <sz val="11"/>
        <color theme="1"/>
        <rFont val="Calibri"/>
        <family val="2"/>
        <charset val="204"/>
        <scheme val="minor"/>
      </rPr>
      <t>3</t>
    </r>
    <r>
      <rPr>
        <sz val="11"/>
        <color theme="1"/>
        <rFont val="Calibri"/>
        <family val="2"/>
        <charset val="204"/>
        <scheme val="minor"/>
      </rPr>
      <t xml:space="preserve"> =</t>
    </r>
  </si>
  <si>
    <t>&lt;ln a&gt;=</t>
  </si>
  <si>
    <r>
      <t>&lt;(lna)</t>
    </r>
    <r>
      <rPr>
        <vertAlign val="superscript"/>
        <sz val="11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charset val="204"/>
        <scheme val="minor"/>
      </rPr>
      <t>&gt;=</t>
    </r>
  </si>
  <si>
    <t>&lt;ln &lt;τ&gt;&gt;=</t>
  </si>
  <si>
    <r>
      <t>&lt;(ln &lt;τ&gt;)</t>
    </r>
    <r>
      <rPr>
        <vertAlign val="superscript"/>
        <sz val="11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charset val="204"/>
        <scheme val="minor"/>
      </rPr>
      <t>&gt;=</t>
    </r>
  </si>
  <si>
    <t>&lt;lna*ln &lt;τ&gt;&gt;=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</si>
</sst>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0.000000"/>
    <numFmt numFmtId="166" formatCode="0.0000"/>
    <numFmt numFmtId="167" formatCode="0.0000E+00"/>
  </numFmts>
  <fonts count="4" x14ac:knownFonts="1"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vertAlign val="subscript"/>
      <sz val="11"/>
      <color theme="1"/>
      <name val="Calibri"/>
      <family val="2"/>
      <charset val="204"/>
      <scheme val="minor"/>
    </font>
    <font>
      <vertAlign val="superscript"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Font="1" applyAlignment="1">
      <alignment horizontal="center" vertical="center"/>
    </xf>
    <xf numFmtId="164" fontId="0" fillId="0" borderId="0" xfId="0" applyNumberFormat="1" applyFont="1"/>
    <xf numFmtId="2" fontId="0" fillId="0" borderId="0" xfId="0" applyNumberFormat="1" applyFont="1"/>
    <xf numFmtId="165" fontId="0" fillId="0" borderId="0" xfId="0" applyNumberFormat="1" applyFont="1"/>
    <xf numFmtId="166" fontId="0" fillId="0" borderId="0" xfId="0" applyNumberFormat="1" applyFont="1"/>
    <xf numFmtId="9" fontId="0" fillId="0" borderId="0" xfId="0" applyNumberFormat="1" applyFont="1"/>
    <xf numFmtId="167" fontId="0" fillId="0" borderId="0" xfId="0" applyNumberFormat="1" applyFont="1"/>
    <xf numFmtId="166" fontId="0" fillId="0" borderId="0" xfId="0" applyNumberFormat="1" applyFont="1" applyAlignment="1">
      <alignment horizontal="righ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0"/>
  <sheetViews>
    <sheetView tabSelected="1" topLeftCell="A10" workbookViewId="0">
      <selection activeCell="H24" sqref="H24"/>
    </sheetView>
  </sheetViews>
  <sheetFormatPr defaultRowHeight="15" x14ac:dyDescent="0.25"/>
  <cols>
    <col min="1" max="1" width="12.28515625" customWidth="1"/>
    <col min="2" max="2" width="9.5703125" bestFit="1" customWidth="1"/>
    <col min="4" max="4" width="9.7109375" customWidth="1"/>
    <col min="6" max="6" width="9.5703125" bestFit="1" customWidth="1"/>
    <col min="8" max="8" width="10.7109375" customWidth="1"/>
    <col min="9" max="9" width="10.85546875" customWidth="1"/>
    <col min="10" max="10" width="14.28515625" customWidth="1"/>
    <col min="11" max="11" width="4.7109375" customWidth="1"/>
    <col min="13" max="13" width="10.7109375" customWidth="1"/>
    <col min="17" max="17" width="9.5703125" bestFit="1" customWidth="1"/>
  </cols>
  <sheetData>
    <row r="1" spans="1:18" ht="18" x14ac:dyDescent="0.25">
      <c r="A1" s="3" t="s">
        <v>0</v>
      </c>
      <c r="B1" s="3" t="s">
        <v>2</v>
      </c>
      <c r="C1" s="3" t="s">
        <v>37</v>
      </c>
      <c r="D1" s="3" t="s">
        <v>1</v>
      </c>
      <c r="E1" s="3" t="s">
        <v>34</v>
      </c>
      <c r="F1" s="3" t="s">
        <v>35</v>
      </c>
      <c r="G1" s="3" t="s">
        <v>36</v>
      </c>
      <c r="H1" s="3"/>
      <c r="I1" s="2" t="s">
        <v>3</v>
      </c>
      <c r="J1" s="2"/>
      <c r="K1" s="2"/>
      <c r="L1" s="2" t="s">
        <v>22</v>
      </c>
      <c r="M1" s="2"/>
      <c r="N1" s="2"/>
      <c r="O1" s="2"/>
      <c r="P1" s="2"/>
      <c r="Q1" s="2"/>
      <c r="R1" s="2"/>
    </row>
    <row r="2" spans="1:18" ht="17.25" x14ac:dyDescent="0.25">
      <c r="A2" s="2">
        <v>1</v>
      </c>
      <c r="B2" s="4">
        <f>LN(A2)</f>
        <v>0</v>
      </c>
      <c r="C2" s="4">
        <f>LN(D2)</f>
        <v>5.6790343049670069</v>
      </c>
      <c r="D2" s="5">
        <f>(E2+F2+G2)/3</f>
        <v>292.66666666666669</v>
      </c>
      <c r="E2" s="2">
        <v>294</v>
      </c>
      <c r="F2" s="2">
        <v>293</v>
      </c>
      <c r="G2" s="2">
        <v>291</v>
      </c>
      <c r="H2" s="2"/>
      <c r="I2" s="2" t="s">
        <v>23</v>
      </c>
      <c r="J2" s="7">
        <f>EXP(C2)</f>
        <v>292.66666666666663</v>
      </c>
      <c r="K2" s="2"/>
      <c r="L2" s="2" t="s">
        <v>29</v>
      </c>
      <c r="M2" s="2" t="s">
        <v>2</v>
      </c>
      <c r="N2" s="2" t="s">
        <v>30</v>
      </c>
      <c r="O2" s="3" t="s">
        <v>37</v>
      </c>
      <c r="P2" s="3" t="s">
        <v>38</v>
      </c>
      <c r="Q2" s="2" t="s">
        <v>31</v>
      </c>
      <c r="R2" s="2"/>
    </row>
    <row r="3" spans="1:18" x14ac:dyDescent="0.25">
      <c r="A3" s="2">
        <v>2</v>
      </c>
      <c r="B3" s="4">
        <f t="shared" ref="B3:B13" si="0">LN(A3)</f>
        <v>0.69314718055994529</v>
      </c>
      <c r="C3" s="4">
        <f t="shared" ref="C3:C13" si="1">LN(D3)</f>
        <v>5.5425698810724819</v>
      </c>
      <c r="D3" s="5">
        <f t="shared" ref="D3:D13" si="2">(E3+F3+G3)/3</f>
        <v>255.33333333333334</v>
      </c>
      <c r="E3" s="2">
        <v>258</v>
      </c>
      <c r="F3" s="2">
        <v>253</v>
      </c>
      <c r="G3" s="2">
        <v>255</v>
      </c>
      <c r="H3" s="2"/>
      <c r="I3" s="2" t="s">
        <v>24</v>
      </c>
      <c r="J3" s="7">
        <f>-(C2-5.4)/1.375</f>
        <v>-0.20293403997600476</v>
      </c>
      <c r="K3" s="2"/>
      <c r="L3" s="2">
        <v>1</v>
      </c>
      <c r="M3" s="4">
        <f>LN(L3)</f>
        <v>0</v>
      </c>
      <c r="N3" s="4">
        <f>M3^2</f>
        <v>0</v>
      </c>
      <c r="O3" s="4">
        <f>LN(D2)</f>
        <v>5.6790343049670069</v>
      </c>
      <c r="P3" s="4">
        <f>O3^2</f>
        <v>32.251430636992097</v>
      </c>
      <c r="Q3" s="4">
        <f>M3*O3</f>
        <v>0</v>
      </c>
      <c r="R3" s="2"/>
    </row>
    <row r="4" spans="1:18" x14ac:dyDescent="0.25">
      <c r="A4" s="2">
        <v>3</v>
      </c>
      <c r="B4" s="4">
        <f t="shared" si="0"/>
        <v>1.0986122886681098</v>
      </c>
      <c r="C4" s="4">
        <f t="shared" si="1"/>
        <v>5.4567446031425551</v>
      </c>
      <c r="D4" s="5">
        <f t="shared" si="2"/>
        <v>234.33333333333334</v>
      </c>
      <c r="E4" s="2">
        <v>235</v>
      </c>
      <c r="F4" s="2">
        <v>237</v>
      </c>
      <c r="G4" s="2">
        <v>231</v>
      </c>
      <c r="H4" s="2"/>
      <c r="K4" s="2"/>
      <c r="L4" s="2">
        <v>2</v>
      </c>
      <c r="M4" s="4">
        <f t="shared" ref="M4:M14" si="3">LN(L4)</f>
        <v>0.69314718055994529</v>
      </c>
      <c r="N4" s="4">
        <f t="shared" ref="N4:N14" si="4">M4^2</f>
        <v>0.48045301391820139</v>
      </c>
      <c r="O4" s="4">
        <f t="shared" ref="O4:O14" si="5">LN(D3)</f>
        <v>5.5425698810724819</v>
      </c>
      <c r="P4" s="4">
        <f t="shared" ref="P4:P14" si="6">O4^2</f>
        <v>30.720080886571825</v>
      </c>
      <c r="Q4" s="4">
        <f t="shared" ref="Q4:Q14" si="7">M4*O4</f>
        <v>3.8418166861218621</v>
      </c>
      <c r="R4" s="2"/>
    </row>
    <row r="5" spans="1:18" x14ac:dyDescent="0.25">
      <c r="A5" s="2">
        <v>4</v>
      </c>
      <c r="B5" s="4">
        <f t="shared" si="0"/>
        <v>1.3862943611198906</v>
      </c>
      <c r="C5" s="4">
        <f t="shared" si="1"/>
        <v>5.4026773818722793</v>
      </c>
      <c r="D5" s="5">
        <f t="shared" si="2"/>
        <v>222</v>
      </c>
      <c r="E5" s="2">
        <v>225</v>
      </c>
      <c r="F5" s="2">
        <v>214</v>
      </c>
      <c r="G5" s="2">
        <v>227</v>
      </c>
      <c r="H5" s="2"/>
      <c r="I5" s="2"/>
      <c r="J5" s="2"/>
      <c r="K5" s="2"/>
      <c r="L5" s="2">
        <v>3</v>
      </c>
      <c r="M5" s="4">
        <f t="shared" si="3"/>
        <v>1.0986122886681098</v>
      </c>
      <c r="N5" s="4">
        <f t="shared" si="4"/>
        <v>1.2069489608125821</v>
      </c>
      <c r="O5" s="4">
        <f t="shared" si="5"/>
        <v>5.4567446031425551</v>
      </c>
      <c r="P5" s="4">
        <f t="shared" si="6"/>
        <v>29.7760616639254</v>
      </c>
      <c r="Q5" s="4">
        <f t="shared" si="7"/>
        <v>5.9948466771357989</v>
      </c>
      <c r="R5" s="2"/>
    </row>
    <row r="6" spans="1:18" ht="18" x14ac:dyDescent="0.35">
      <c r="A6" s="2">
        <v>5</v>
      </c>
      <c r="B6" s="4">
        <f t="shared" si="0"/>
        <v>1.6094379124341003</v>
      </c>
      <c r="C6" s="4">
        <f t="shared" si="1"/>
        <v>5.3581573669040541</v>
      </c>
      <c r="D6" s="5">
        <f t="shared" si="2"/>
        <v>212.33333333333334</v>
      </c>
      <c r="E6" s="2">
        <v>208</v>
      </c>
      <c r="F6" s="2">
        <v>216</v>
      </c>
      <c r="G6" s="2">
        <v>213</v>
      </c>
      <c r="H6" s="2"/>
      <c r="I6" s="2" t="s">
        <v>52</v>
      </c>
      <c r="J6" s="2">
        <f>5*10^-2</f>
        <v>0.05</v>
      </c>
      <c r="K6" s="2"/>
      <c r="L6" s="2">
        <v>4</v>
      </c>
      <c r="M6" s="4">
        <f t="shared" si="3"/>
        <v>1.3862943611198906</v>
      </c>
      <c r="N6" s="4">
        <f t="shared" si="4"/>
        <v>1.9218120556728056</v>
      </c>
      <c r="O6" s="4">
        <f t="shared" si="5"/>
        <v>5.4026773818722793</v>
      </c>
      <c r="P6" s="4">
        <f t="shared" si="6"/>
        <v>29.188922892594306</v>
      </c>
      <c r="Q6" s="4">
        <f t="shared" si="7"/>
        <v>7.4897011894395149</v>
      </c>
      <c r="R6" s="2"/>
    </row>
    <row r="7" spans="1:18" ht="18" x14ac:dyDescent="0.35">
      <c r="A7" s="2">
        <v>6</v>
      </c>
      <c r="B7" s="4">
        <f t="shared" si="0"/>
        <v>1.791759469228055</v>
      </c>
      <c r="C7" s="4">
        <f t="shared" si="1"/>
        <v>5.2832037287379885</v>
      </c>
      <c r="D7" s="5">
        <f t="shared" si="2"/>
        <v>197</v>
      </c>
      <c r="E7" s="2">
        <v>198</v>
      </c>
      <c r="F7" s="2">
        <v>194</v>
      </c>
      <c r="G7" s="2">
        <v>199</v>
      </c>
      <c r="H7" s="2"/>
      <c r="I7" s="2" t="s">
        <v>53</v>
      </c>
      <c r="J7" s="2">
        <f>6*10^-3</f>
        <v>6.0000000000000001E-3</v>
      </c>
      <c r="K7" s="2"/>
      <c r="L7" s="2">
        <v>5</v>
      </c>
      <c r="M7" s="4">
        <f t="shared" si="3"/>
        <v>1.6094379124341003</v>
      </c>
      <c r="N7" s="4">
        <f t="shared" si="4"/>
        <v>2.5902903939802346</v>
      </c>
      <c r="O7" s="4">
        <f t="shared" si="5"/>
        <v>5.3581573669040541</v>
      </c>
      <c r="P7" s="4">
        <f t="shared" si="6"/>
        <v>28.709850368508185</v>
      </c>
      <c r="Q7" s="4">
        <f t="shared" si="7"/>
        <v>8.6236216070834555</v>
      </c>
      <c r="R7" s="2"/>
    </row>
    <row r="8" spans="1:18" ht="18" x14ac:dyDescent="0.35">
      <c r="A8" s="2">
        <v>7</v>
      </c>
      <c r="B8" s="4">
        <f t="shared" si="0"/>
        <v>1.9459101490553132</v>
      </c>
      <c r="C8" s="4">
        <f t="shared" si="1"/>
        <v>5.2781146592305168</v>
      </c>
      <c r="D8" s="5">
        <f t="shared" si="2"/>
        <v>196</v>
      </c>
      <c r="E8" s="2">
        <v>196</v>
      </c>
      <c r="F8" s="2">
        <v>198</v>
      </c>
      <c r="G8" s="2">
        <v>194</v>
      </c>
      <c r="H8" s="2"/>
      <c r="I8" s="2" t="s">
        <v>54</v>
      </c>
      <c r="J8" s="2">
        <f>40*10^-2</f>
        <v>0.4</v>
      </c>
      <c r="K8" s="2"/>
      <c r="L8" s="2">
        <v>6</v>
      </c>
      <c r="M8" s="4">
        <f t="shared" si="3"/>
        <v>1.791759469228055</v>
      </c>
      <c r="N8" s="4">
        <f t="shared" si="4"/>
        <v>3.2104019955684011</v>
      </c>
      <c r="O8" s="4">
        <f t="shared" si="5"/>
        <v>5.2832037287379885</v>
      </c>
      <c r="P8" s="4">
        <f t="shared" si="6"/>
        <v>27.912241639350984</v>
      </c>
      <c r="Q8" s="4">
        <f t="shared" si="7"/>
        <v>9.4662303088272584</v>
      </c>
      <c r="R8" s="2"/>
    </row>
    <row r="9" spans="1:18" ht="18.75" x14ac:dyDescent="0.35">
      <c r="A9" s="2">
        <v>8</v>
      </c>
      <c r="B9" s="4">
        <f t="shared" si="0"/>
        <v>2.0794415416798357</v>
      </c>
      <c r="C9" s="4">
        <f t="shared" si="1"/>
        <v>5.2661384681838017</v>
      </c>
      <c r="D9" s="5">
        <f t="shared" si="2"/>
        <v>193.66666666666666</v>
      </c>
      <c r="E9" s="2">
        <v>197</v>
      </c>
      <c r="F9" s="2">
        <v>189</v>
      </c>
      <c r="G9" s="2">
        <v>195</v>
      </c>
      <c r="H9" s="2"/>
      <c r="I9" s="2" t="s">
        <v>55</v>
      </c>
      <c r="J9" s="9">
        <f>3.14*(J6^3)/6</f>
        <v>6.541666666666668E-5</v>
      </c>
      <c r="K9" s="2"/>
      <c r="L9" s="2">
        <v>7</v>
      </c>
      <c r="M9" s="4">
        <f t="shared" si="3"/>
        <v>1.9459101490553132</v>
      </c>
      <c r="N9" s="4">
        <f t="shared" si="4"/>
        <v>3.7865663081964716</v>
      </c>
      <c r="O9" s="4">
        <f t="shared" si="5"/>
        <v>5.2781146592305168</v>
      </c>
      <c r="P9" s="4">
        <f t="shared" si="6"/>
        <v>27.858494355984075</v>
      </c>
      <c r="Q9" s="4">
        <f t="shared" si="7"/>
        <v>10.270736883274289</v>
      </c>
      <c r="R9" s="2"/>
    </row>
    <row r="10" spans="1:18" ht="18.75" x14ac:dyDescent="0.35">
      <c r="A10" s="2">
        <v>9</v>
      </c>
      <c r="B10" s="4">
        <f t="shared" si="0"/>
        <v>2.1972245773362196</v>
      </c>
      <c r="C10" s="4">
        <f t="shared" si="1"/>
        <v>5.2540171076514568</v>
      </c>
      <c r="D10" s="5">
        <f t="shared" si="2"/>
        <v>191.33333333333334</v>
      </c>
      <c r="E10" s="2">
        <v>189</v>
      </c>
      <c r="F10" s="2">
        <v>195</v>
      </c>
      <c r="G10" s="2">
        <v>190</v>
      </c>
      <c r="H10" s="2"/>
      <c r="I10" s="2" t="s">
        <v>56</v>
      </c>
      <c r="J10" s="2">
        <f>J8*3.14*(J7^2)/4</f>
        <v>1.1304000000000002E-5</v>
      </c>
      <c r="K10" s="2"/>
      <c r="L10" s="2">
        <v>8</v>
      </c>
      <c r="M10" s="4">
        <f t="shared" si="3"/>
        <v>2.0794415416798357</v>
      </c>
      <c r="N10" s="4">
        <f t="shared" si="4"/>
        <v>4.3240771252638117</v>
      </c>
      <c r="O10" s="4">
        <f t="shared" si="5"/>
        <v>5.2661384681838017</v>
      </c>
      <c r="P10" s="4">
        <f t="shared" si="6"/>
        <v>27.732214366085238</v>
      </c>
      <c r="Q10" s="4">
        <f t="shared" si="7"/>
        <v>10.950627094979613</v>
      </c>
      <c r="R10" s="2"/>
    </row>
    <row r="11" spans="1:18" x14ac:dyDescent="0.25">
      <c r="A11" s="2">
        <v>10</v>
      </c>
      <c r="B11" s="4">
        <f t="shared" si="0"/>
        <v>2.3025850929940459</v>
      </c>
      <c r="C11" s="4">
        <f t="shared" si="1"/>
        <v>5.2185523980791739</v>
      </c>
      <c r="D11" s="5">
        <f t="shared" si="2"/>
        <v>184.66666666666666</v>
      </c>
      <c r="E11" s="2">
        <v>188</v>
      </c>
      <c r="F11" s="2">
        <v>182</v>
      </c>
      <c r="G11" s="2">
        <v>184</v>
      </c>
      <c r="H11" s="2"/>
      <c r="I11" s="2"/>
      <c r="J11" s="2">
        <f>J10*7800</f>
        <v>8.8171200000000019E-2</v>
      </c>
      <c r="K11" s="2"/>
      <c r="L11" s="2">
        <v>9</v>
      </c>
      <c r="M11" s="4">
        <f t="shared" si="3"/>
        <v>2.1972245773362196</v>
      </c>
      <c r="N11" s="4">
        <f t="shared" si="4"/>
        <v>4.8277958432503283</v>
      </c>
      <c r="O11" s="4">
        <f t="shared" si="5"/>
        <v>5.2540171076514568</v>
      </c>
      <c r="P11" s="4">
        <f t="shared" si="6"/>
        <v>27.604695767494182</v>
      </c>
      <c r="Q11" s="4">
        <f t="shared" si="7"/>
        <v>11.544255518676739</v>
      </c>
      <c r="R11" s="2"/>
    </row>
    <row r="12" spans="1:18" x14ac:dyDescent="0.25">
      <c r="A12" s="2">
        <v>11</v>
      </c>
      <c r="B12" s="4">
        <f t="shared" si="0"/>
        <v>2.3978952727983707</v>
      </c>
      <c r="C12" s="4">
        <f t="shared" si="1"/>
        <v>5.194806990178372</v>
      </c>
      <c r="D12" s="5">
        <f t="shared" si="2"/>
        <v>180.33333333333334</v>
      </c>
      <c r="E12" s="2">
        <v>182</v>
      </c>
      <c r="F12" s="2">
        <v>181</v>
      </c>
      <c r="G12" s="2">
        <v>178</v>
      </c>
      <c r="H12" s="2"/>
      <c r="I12" s="2" t="s">
        <v>50</v>
      </c>
      <c r="J12" s="2">
        <f>12*10^-2</f>
        <v>0.12</v>
      </c>
      <c r="K12" s="2"/>
      <c r="L12" s="2">
        <v>10</v>
      </c>
      <c r="M12" s="4">
        <f t="shared" si="3"/>
        <v>2.3025850929940459</v>
      </c>
      <c r="N12" s="4">
        <f t="shared" si="4"/>
        <v>5.3018981104783993</v>
      </c>
      <c r="O12" s="4">
        <f t="shared" si="5"/>
        <v>5.2185523980791739</v>
      </c>
      <c r="P12" s="4">
        <f t="shared" si="6"/>
        <v>27.233289131497898</v>
      </c>
      <c r="Q12" s="4">
        <f t="shared" si="7"/>
        <v>12.016160958825436</v>
      </c>
      <c r="R12" s="2"/>
    </row>
    <row r="13" spans="1:18" x14ac:dyDescent="0.25">
      <c r="A13" s="2">
        <v>12</v>
      </c>
      <c r="B13" s="4">
        <f t="shared" si="0"/>
        <v>2.4849066497880004</v>
      </c>
      <c r="C13" s="4">
        <f t="shared" si="1"/>
        <v>5.1685882598732524</v>
      </c>
      <c r="D13" s="5">
        <f t="shared" si="2"/>
        <v>175.66666666666666</v>
      </c>
      <c r="E13" s="2">
        <v>177</v>
      </c>
      <c r="F13" s="2">
        <v>174</v>
      </c>
      <c r="G13" s="2">
        <v>176</v>
      </c>
      <c r="H13" s="2"/>
      <c r="I13" s="2" t="s">
        <v>51</v>
      </c>
      <c r="J13" s="2">
        <f>1.5*10^-2</f>
        <v>1.4999999999999999E-2</v>
      </c>
      <c r="K13" s="2"/>
      <c r="L13" s="2">
        <v>11</v>
      </c>
      <c r="M13" s="4">
        <f t="shared" si="3"/>
        <v>2.3978952727983707</v>
      </c>
      <c r="N13" s="4">
        <f t="shared" si="4"/>
        <v>5.7499017393087728</v>
      </c>
      <c r="O13" s="4">
        <f t="shared" si="5"/>
        <v>5.194806990178372</v>
      </c>
      <c r="P13" s="4">
        <f t="shared" si="6"/>
        <v>26.986019665206076</v>
      </c>
      <c r="Q13" s="4">
        <f t="shared" si="7"/>
        <v>12.45660312484865</v>
      </c>
      <c r="R13" s="2"/>
    </row>
    <row r="14" spans="1:18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>
        <v>12</v>
      </c>
      <c r="M14" s="4">
        <f t="shared" si="3"/>
        <v>2.4849066497880004</v>
      </c>
      <c r="N14" s="4">
        <f t="shared" si="4"/>
        <v>6.174761058160624</v>
      </c>
      <c r="O14" s="4">
        <f t="shared" si="5"/>
        <v>5.1685882598732524</v>
      </c>
      <c r="P14" s="4">
        <f t="shared" si="6"/>
        <v>26.714304600099616</v>
      </c>
      <c r="Q14" s="4">
        <f t="shared" si="7"/>
        <v>12.843459336975235</v>
      </c>
      <c r="R14" s="2"/>
    </row>
    <row r="15" spans="1:18" x14ac:dyDescent="0.25">
      <c r="A15" s="2" t="s">
        <v>5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4"/>
      <c r="N15" s="4"/>
      <c r="O15" s="4"/>
      <c r="P15" s="4"/>
      <c r="Q15" s="4"/>
      <c r="R15" s="2"/>
    </row>
    <row r="16" spans="1:18" ht="17.25" x14ac:dyDescent="0.25">
      <c r="A16" s="2" t="s">
        <v>6</v>
      </c>
      <c r="B16" s="2" t="s">
        <v>13</v>
      </c>
      <c r="C16" s="2" t="s">
        <v>12</v>
      </c>
      <c r="D16" s="2" t="s">
        <v>14</v>
      </c>
      <c r="E16" s="2" t="s">
        <v>26</v>
      </c>
      <c r="F16" s="2" t="s">
        <v>39</v>
      </c>
      <c r="G16" s="2" t="s">
        <v>16</v>
      </c>
      <c r="H16" s="2" t="s">
        <v>17</v>
      </c>
      <c r="I16" s="2" t="s">
        <v>27</v>
      </c>
      <c r="J16" s="2" t="s">
        <v>40</v>
      </c>
      <c r="K16" s="2"/>
      <c r="L16" s="2"/>
      <c r="M16" s="2"/>
      <c r="N16" s="2"/>
      <c r="O16" s="2"/>
      <c r="P16" s="2"/>
      <c r="Q16" s="2"/>
      <c r="R16" s="2"/>
    </row>
    <row r="17" spans="1:18" ht="18.75" x14ac:dyDescent="0.35">
      <c r="A17" s="2" t="s">
        <v>15</v>
      </c>
      <c r="B17" s="4">
        <f t="shared" ref="B17:C22" si="8">B8-B2</f>
        <v>1.9459101490553132</v>
      </c>
      <c r="C17" s="4">
        <f t="shared" si="8"/>
        <v>-0.40091964573649008</v>
      </c>
      <c r="D17" s="7">
        <f>C17/B17</f>
        <v>-0.20603194136744996</v>
      </c>
      <c r="E17" s="7">
        <f t="shared" ref="E17:E22" si="9">D17-$D$23</f>
        <v>-1.2124615188604193E-2</v>
      </c>
      <c r="F17" s="7">
        <f>E17^2</f>
        <v>1.4700629347173149E-4</v>
      </c>
      <c r="G17" s="7">
        <f>(C8*B2-C2*B8)/(B2-B8)</f>
        <v>5.6790343049670069</v>
      </c>
      <c r="H17" s="7">
        <f>EXP(G17)</f>
        <v>292.66666666666663</v>
      </c>
      <c r="I17" s="7">
        <f>H17-$H$23</f>
        <v>4.7568643946961515</v>
      </c>
      <c r="J17" s="7">
        <f>I17^2</f>
        <v>22.627758869527984</v>
      </c>
      <c r="K17" s="2"/>
      <c r="L17" s="2"/>
      <c r="M17" s="2" t="s">
        <v>57</v>
      </c>
      <c r="N17" s="4">
        <f>AVERAGE(M3:M14)</f>
        <v>1.6656012079718241</v>
      </c>
      <c r="O17" s="2"/>
      <c r="P17" s="2" t="s">
        <v>41</v>
      </c>
      <c r="Q17" s="4">
        <f>N18-(N17^2)</f>
        <v>0.52368149972035383</v>
      </c>
      <c r="R17" s="2"/>
    </row>
    <row r="18" spans="1:18" ht="18.75" x14ac:dyDescent="0.35">
      <c r="A18" s="2" t="s">
        <v>7</v>
      </c>
      <c r="B18" s="4">
        <f t="shared" si="8"/>
        <v>1.3862943611198904</v>
      </c>
      <c r="C18" s="4">
        <f t="shared" si="8"/>
        <v>-0.27643141288868023</v>
      </c>
      <c r="D18" s="7">
        <f t="shared" ref="D18:D22" si="10">C18/B18</f>
        <v>-0.19940311426021426</v>
      </c>
      <c r="E18" s="7">
        <f t="shared" si="9"/>
        <v>-5.4957880813684967E-3</v>
      </c>
      <c r="F18" s="7">
        <f t="shared" ref="F18:F22" si="11">E18^2</f>
        <v>3.0203686635312022E-5</v>
      </c>
      <c r="G18" s="7">
        <f t="shared" ref="G18:G22" si="12">(C9*B3-C3*B9)/(B3-B9)</f>
        <v>5.6807855875168221</v>
      </c>
      <c r="H18" s="7">
        <f t="shared" ref="H18:H22" si="13">EXP(G18)</f>
        <v>293.17965775797421</v>
      </c>
      <c r="I18" s="7">
        <f t="shared" ref="I18:I22" si="14">H18-$H$23</f>
        <v>5.2698554860037348</v>
      </c>
      <c r="J18" s="7">
        <f t="shared" ref="J18:J22" si="15">I18^2</f>
        <v>27.771376843363658</v>
      </c>
      <c r="K18" s="2"/>
      <c r="L18" s="2"/>
      <c r="M18" s="2" t="s">
        <v>58</v>
      </c>
      <c r="N18" s="4">
        <f>AVERAGE(N3:N14)</f>
        <v>3.2979088837175534</v>
      </c>
      <c r="O18" s="2"/>
      <c r="P18" s="2" t="s">
        <v>42</v>
      </c>
      <c r="Q18" s="4">
        <f>N20-(N19^2)</f>
        <v>2.1578365893319074E-2</v>
      </c>
      <c r="R18" s="2"/>
    </row>
    <row r="19" spans="1:18" x14ac:dyDescent="0.25">
      <c r="A19" s="2" t="s">
        <v>8</v>
      </c>
      <c r="B19" s="4">
        <f t="shared" si="8"/>
        <v>1.0986122886681098</v>
      </c>
      <c r="C19" s="4">
        <f t="shared" si="8"/>
        <v>-0.20272749549109825</v>
      </c>
      <c r="D19" s="7">
        <f t="shared" si="10"/>
        <v>-0.18453051871181292</v>
      </c>
      <c r="E19" s="7">
        <f t="shared" si="9"/>
        <v>9.3768074670328438E-3</v>
      </c>
      <c r="F19" s="7">
        <f t="shared" si="11"/>
        <v>8.7924518273802896E-5</v>
      </c>
      <c r="G19" s="7">
        <f t="shared" si="12"/>
        <v>5.6594720986336533</v>
      </c>
      <c r="H19" s="7">
        <f t="shared" si="13"/>
        <v>286.99709639953534</v>
      </c>
      <c r="I19" s="7">
        <f t="shared" si="14"/>
        <v>-0.91270587243514001</v>
      </c>
      <c r="J19" s="7">
        <f t="shared" si="15"/>
        <v>0.83303200957759005</v>
      </c>
      <c r="K19" s="2"/>
      <c r="L19" s="2"/>
      <c r="M19" s="2" t="s">
        <v>59</v>
      </c>
      <c r="N19" s="4">
        <f>AVERAGE(O3:O14)</f>
        <v>5.3418837624910784</v>
      </c>
      <c r="O19" s="2"/>
      <c r="P19" s="2" t="s">
        <v>4</v>
      </c>
      <c r="Q19" s="2">
        <f>(N21-(N17*N19))/Q17</f>
        <v>-0.20230445195753588</v>
      </c>
      <c r="R19" s="2"/>
    </row>
    <row r="20" spans="1:18" ht="17.25" x14ac:dyDescent="0.25">
      <c r="A20" s="2" t="s">
        <v>9</v>
      </c>
      <c r="B20" s="4">
        <f t="shared" si="8"/>
        <v>0.91629073187415533</v>
      </c>
      <c r="C20" s="4">
        <f t="shared" si="8"/>
        <v>-0.18412498379310538</v>
      </c>
      <c r="D20" s="7">
        <f t="shared" si="10"/>
        <v>-0.20094602879645121</v>
      </c>
      <c r="E20" s="7">
        <f t="shared" si="9"/>
        <v>-7.0387026176054468E-3</v>
      </c>
      <c r="F20" s="7">
        <f t="shared" si="11"/>
        <v>4.9543334539085768E-5</v>
      </c>
      <c r="G20" s="7">
        <f t="shared" si="12"/>
        <v>5.6812477284822354</v>
      </c>
      <c r="H20" s="7">
        <f t="shared" si="13"/>
        <v>293.31517940068943</v>
      </c>
      <c r="I20" s="7">
        <f t="shared" si="14"/>
        <v>5.4053771287189534</v>
      </c>
      <c r="J20" s="7">
        <f t="shared" si="15"/>
        <v>29.218101903677958</v>
      </c>
      <c r="K20" s="2"/>
      <c r="L20" s="2"/>
      <c r="M20" s="2" t="s">
        <v>60</v>
      </c>
      <c r="N20" s="4">
        <f>AVERAGE(P3:P14)</f>
        <v>28.55730049785916</v>
      </c>
      <c r="O20" s="2"/>
      <c r="P20" s="2" t="s">
        <v>32</v>
      </c>
      <c r="Q20" s="2">
        <f>N19-Q19*N17</f>
        <v>5.6788423020496284</v>
      </c>
      <c r="R20" s="2"/>
    </row>
    <row r="21" spans="1:18" x14ac:dyDescent="0.25">
      <c r="A21" s="2" t="s">
        <v>10</v>
      </c>
      <c r="B21" s="4">
        <f t="shared" si="8"/>
        <v>0.78845736036427039</v>
      </c>
      <c r="C21" s="4">
        <f t="shared" si="8"/>
        <v>-0.16335037672568209</v>
      </c>
      <c r="D21" s="7">
        <f t="shared" si="10"/>
        <v>-0.20717718539682803</v>
      </c>
      <c r="E21" s="7">
        <f t="shared" si="9"/>
        <v>-1.3269859217982266E-2</v>
      </c>
      <c r="F21" s="7">
        <f t="shared" si="11"/>
        <v>1.7608916366506892E-4</v>
      </c>
      <c r="G21" s="7">
        <f t="shared" si="12"/>
        <v>5.6915961836730959</v>
      </c>
      <c r="H21" s="7">
        <f t="shared" si="13"/>
        <v>296.36629834658464</v>
      </c>
      <c r="I21" s="7">
        <f t="shared" si="14"/>
        <v>8.4564960746141651</v>
      </c>
      <c r="J21" s="7">
        <f t="shared" si="15"/>
        <v>71.51232585996479</v>
      </c>
      <c r="K21" s="2"/>
      <c r="L21" s="2"/>
      <c r="M21" s="2" t="s">
        <v>61</v>
      </c>
      <c r="N21" s="4">
        <f>AVERAGE(Q3:Q14)</f>
        <v>8.7915049488489867</v>
      </c>
      <c r="O21" s="2"/>
      <c r="P21" s="2" t="s">
        <v>33</v>
      </c>
      <c r="Q21" s="2">
        <f>EXP(Q20)</f>
        <v>292.61047920709791</v>
      </c>
      <c r="R21" s="2"/>
    </row>
    <row r="22" spans="1:18" x14ac:dyDescent="0.25">
      <c r="A22" s="2" t="s">
        <v>11</v>
      </c>
      <c r="B22" s="4">
        <f t="shared" si="8"/>
        <v>0.6931471805599454</v>
      </c>
      <c r="C22" s="4">
        <f t="shared" si="8"/>
        <v>-0.11461546886473606</v>
      </c>
      <c r="D22" s="7">
        <f t="shared" si="10"/>
        <v>-0.16535516854031809</v>
      </c>
      <c r="E22" s="7">
        <f t="shared" si="9"/>
        <v>2.855215763852767E-2</v>
      </c>
      <c r="F22" s="7">
        <f t="shared" si="11"/>
        <v>8.1522570581533396E-4</v>
      </c>
      <c r="G22" s="7">
        <f t="shared" si="12"/>
        <v>5.5794804177559056</v>
      </c>
      <c r="H22" s="7">
        <f t="shared" si="13"/>
        <v>264.93391506037261</v>
      </c>
      <c r="I22" s="7">
        <f t="shared" si="14"/>
        <v>-22.975887211597865</v>
      </c>
      <c r="J22" s="7">
        <f t="shared" si="15"/>
        <v>527.89139316006629</v>
      </c>
      <c r="K22" s="2"/>
      <c r="L22" s="2"/>
      <c r="M22" s="2"/>
      <c r="N22" s="2"/>
      <c r="O22" s="2"/>
      <c r="P22" s="2"/>
      <c r="Q22" s="2"/>
      <c r="R22" s="2"/>
    </row>
    <row r="23" spans="1:18" ht="18.75" x14ac:dyDescent="0.35">
      <c r="A23" s="2"/>
      <c r="B23" s="7"/>
      <c r="C23" s="10" t="s">
        <v>25</v>
      </c>
      <c r="D23" s="7">
        <f>AVERAGE(D17:D22)</f>
        <v>-0.19390732617884576</v>
      </c>
      <c r="E23" s="10" t="s">
        <v>43</v>
      </c>
      <c r="F23" s="7">
        <f>SUM(F17:F22)</f>
        <v>1.3059927024003351E-3</v>
      </c>
      <c r="G23" s="10" t="s">
        <v>28</v>
      </c>
      <c r="H23" s="7">
        <f>AVERAGE(H17:H22)</f>
        <v>287.90980227197048</v>
      </c>
      <c r="I23" s="10" t="s">
        <v>44</v>
      </c>
      <c r="J23" s="7">
        <f>SUM(J17:J22)</f>
        <v>679.85398864617832</v>
      </c>
      <c r="K23" s="2"/>
      <c r="L23" s="2"/>
      <c r="M23" s="2" t="s">
        <v>18</v>
      </c>
      <c r="N23" s="8">
        <v>0.68</v>
      </c>
      <c r="O23" s="2"/>
      <c r="P23" s="2" t="s">
        <v>45</v>
      </c>
      <c r="Q23" s="7">
        <f>((Q18/Q17 - (Q19^2))/10)^(1/2)</f>
        <v>5.2729669945070102E-3</v>
      </c>
      <c r="R23" s="2"/>
    </row>
    <row r="24" spans="1:18" ht="18" x14ac:dyDescent="0.35">
      <c r="A24" s="2"/>
      <c r="B24" s="2"/>
      <c r="C24" s="2" t="s">
        <v>46</v>
      </c>
      <c r="D24" s="6">
        <f>(F23/30)^(1/2)</f>
        <v>6.5979610547510182E-3</v>
      </c>
      <c r="E24" s="2"/>
      <c r="F24" s="2"/>
      <c r="G24" s="2" t="s">
        <v>47</v>
      </c>
      <c r="H24" s="7">
        <f>(J23/30)^(1/2)</f>
        <v>4.7604411162768603</v>
      </c>
      <c r="I24" s="2"/>
      <c r="J24" s="2"/>
      <c r="K24" s="2"/>
      <c r="L24" s="2"/>
      <c r="M24" s="2" t="s">
        <v>19</v>
      </c>
      <c r="N24" s="2">
        <v>12</v>
      </c>
      <c r="O24" s="2"/>
      <c r="P24" s="2" t="s">
        <v>48</v>
      </c>
      <c r="Q24" s="7">
        <f>Q23*((N18)^(1/2))</f>
        <v>9.5757848387260803E-3</v>
      </c>
      <c r="R24" s="2"/>
    </row>
    <row r="25" spans="1:18" ht="18" x14ac:dyDescent="0.35">
      <c r="A25" s="2"/>
      <c r="B25" s="2"/>
      <c r="C25" s="2" t="s">
        <v>20</v>
      </c>
      <c r="D25" s="2">
        <f>D28*D24</f>
        <v>7.9175532657012222E-3</v>
      </c>
      <c r="E25" s="2"/>
      <c r="F25" s="2"/>
      <c r="G25" s="2" t="s">
        <v>21</v>
      </c>
      <c r="H25" s="2">
        <f>D28*H24</f>
        <v>5.7125293395322325</v>
      </c>
      <c r="I25" s="2"/>
      <c r="J25" s="2"/>
      <c r="K25" s="2"/>
      <c r="L25" s="2"/>
      <c r="M25" s="2" t="s">
        <v>49</v>
      </c>
      <c r="N25" s="2">
        <v>1.1000000000000001</v>
      </c>
      <c r="O25" s="2"/>
      <c r="P25" s="2" t="s">
        <v>20</v>
      </c>
      <c r="Q25" s="7">
        <f>N25*Q23</f>
        <v>5.8002636939577116E-3</v>
      </c>
      <c r="R25" s="2"/>
    </row>
    <row r="26" spans="1:18" x14ac:dyDescent="0.25">
      <c r="A26" s="2"/>
      <c r="B26" s="2"/>
      <c r="C26" s="2" t="s">
        <v>18</v>
      </c>
      <c r="D26" s="8">
        <v>0.68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 t="s">
        <v>21</v>
      </c>
      <c r="Q26" s="7">
        <f>N25*Q24</f>
        <v>1.053336332259869E-2</v>
      </c>
      <c r="R26" s="2"/>
    </row>
    <row r="27" spans="1:18" x14ac:dyDescent="0.25">
      <c r="A27" s="2"/>
      <c r="B27" s="2"/>
      <c r="C27" s="2" t="s">
        <v>19</v>
      </c>
      <c r="D27" s="2">
        <v>6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</row>
    <row r="28" spans="1:18" ht="18" x14ac:dyDescent="0.35">
      <c r="A28" s="2"/>
      <c r="B28" s="2"/>
      <c r="C28" s="2" t="s">
        <v>49</v>
      </c>
      <c r="D28" s="2">
        <v>1.2</v>
      </c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</row>
    <row r="30" spans="1:18" x14ac:dyDescent="0.25">
      <c r="C30" s="1"/>
      <c r="G30" s="1"/>
    </row>
  </sheetData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Natalya</dc:creator>
  <cp:lastModifiedBy>Natalya</cp:lastModifiedBy>
  <dcterms:created xsi:type="dcterms:W3CDTF">2015-11-07T14:21:51Z</dcterms:created>
  <dcterms:modified xsi:type="dcterms:W3CDTF">2015-11-08T15:56:29Z</dcterms:modified>
</cp:coreProperties>
</file>