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R7" i="1"/>
  <c r="Q7" i="1"/>
  <c r="Q6" i="1"/>
  <c r="Q5" i="1"/>
  <c r="Q3" i="1" l="1"/>
  <c r="G20" i="1"/>
  <c r="G18" i="1"/>
  <c r="B20" i="1"/>
  <c r="B18" i="1"/>
  <c r="G16" i="1"/>
  <c r="B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I13" i="1"/>
  <c r="I2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H2" i="1"/>
  <c r="B8" i="1"/>
  <c r="B9" i="1" s="1"/>
  <c r="B14" i="1" s="1"/>
  <c r="G13" i="1"/>
  <c r="B10" i="1"/>
  <c r="B11" i="1"/>
  <c r="C2" i="1" l="1"/>
  <c r="D2" i="1" s="1"/>
  <c r="C3" i="1"/>
  <c r="D3" i="1" s="1"/>
  <c r="C4" i="1"/>
  <c r="D4" i="1" s="1"/>
  <c r="C6" i="1"/>
  <c r="D6" i="1" s="1"/>
  <c r="C5" i="1"/>
  <c r="D5" i="1" s="1"/>
  <c r="D8" i="1" l="1"/>
</calcChain>
</file>

<file path=xl/sharedStrings.xml><?xml version="1.0" encoding="utf-8"?>
<sst xmlns="http://schemas.openxmlformats.org/spreadsheetml/2006/main" count="46" uniqueCount="38">
  <si>
    <t xml:space="preserve">№ </t>
  </si>
  <si>
    <t>D, мм</t>
  </si>
  <si>
    <t>D - &lt;D&gt;, мм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</si>
  <si>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charset val="204"/>
        <scheme val="minor"/>
      </rPr>
      <t>(D - &lt;D&gt;)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=</t>
    </r>
  </si>
  <si>
    <t>&lt;D&gt;=</t>
  </si>
  <si>
    <t>E=</t>
  </si>
  <si>
    <t>L=</t>
  </si>
  <si>
    <t>ρ=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</si>
  <si>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=</t>
    </r>
  </si>
  <si>
    <t>D=</t>
  </si>
  <si>
    <t>№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</si>
  <si>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p </t>
    </r>
    <r>
      <rPr>
        <sz val="11"/>
        <color theme="1"/>
        <rFont val="Calibri"/>
        <family val="2"/>
        <charset val="204"/>
        <scheme val="minor"/>
      </rPr>
      <t>, Гц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</si>
  <si>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-&lt;f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&gt;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, Гц</t>
    </r>
  </si>
  <si>
    <r>
      <t>(D - &lt;D&gt;)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</si>
  <si>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-&lt;f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&gt; 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, Гц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</si>
  <si>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&lt;f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&gt;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</si>
  <si>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charset val="204"/>
        <scheme val="minor"/>
      </rPr>
      <t>(f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-&lt;f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&gt; 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=</t>
    </r>
  </si>
  <si>
    <t>U, мВ</t>
  </si>
  <si>
    <t>f, Гц</t>
  </si>
  <si>
    <r>
      <t>U/U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</si>
  <si>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rPr>
        <sz val="11"/>
        <color theme="1"/>
        <rFont val="Calibri"/>
        <family val="2"/>
        <charset val="204"/>
        <scheme val="minor"/>
      </rPr>
      <t>σ</t>
    </r>
    <r>
      <rPr>
        <vertAlign val="subscript"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=</t>
    </r>
  </si>
  <si>
    <t>мм</t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</si>
  <si>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fp</t>
    </r>
    <r>
      <rPr>
        <sz val="11"/>
        <color theme="1"/>
        <rFont val="Calibri"/>
        <family val="2"/>
        <charset val="204"/>
        <scheme val="minor"/>
      </rPr>
      <t>=</t>
    </r>
  </si>
  <si>
    <t>Гц</t>
  </si>
  <si>
    <t>t(0,68;5)=</t>
  </si>
  <si>
    <t>t(0,68; 10)=</t>
  </si>
  <si>
    <r>
      <rPr>
        <sz val="11"/>
        <color theme="1"/>
        <rFont val="Times New Roman"/>
        <family val="1"/>
        <charset val="204"/>
      </rPr>
      <t>ΔD</t>
    </r>
    <r>
      <rPr>
        <vertAlign val="subscript"/>
        <sz val="11"/>
        <color theme="1"/>
        <rFont val="Times New Roman"/>
        <family val="1"/>
        <charset val="204"/>
      </rPr>
      <t>случ</t>
    </r>
    <r>
      <rPr>
        <sz val="11"/>
        <color theme="1"/>
        <rFont val="Times New Roman"/>
        <family val="1"/>
        <charset val="204"/>
      </rPr>
      <t>=</t>
    </r>
  </si>
  <si>
    <r>
      <t>ΔD</t>
    </r>
    <r>
      <rPr>
        <vertAlign val="subscript"/>
        <sz val="11"/>
        <color theme="1"/>
        <rFont val="Times New Roman"/>
        <family val="1"/>
        <charset val="204"/>
      </rPr>
      <t>приб</t>
    </r>
    <r>
      <rPr>
        <sz val="11"/>
        <color theme="1"/>
        <rFont val="Times New Roman"/>
        <family val="1"/>
        <charset val="204"/>
      </rPr>
      <t>=</t>
    </r>
  </si>
  <si>
    <r>
      <t>ΔD</t>
    </r>
    <r>
      <rPr>
        <sz val="11"/>
        <color theme="1"/>
        <rFont val="Times New Roman"/>
        <family val="1"/>
        <charset val="204"/>
      </rPr>
      <t>=</t>
    </r>
  </si>
  <si>
    <r>
      <t>Δf</t>
    </r>
    <r>
      <rPr>
        <vertAlign val="subscript"/>
        <sz val="11"/>
        <color theme="1"/>
        <rFont val="Times New Roman"/>
        <family val="1"/>
        <charset val="204"/>
      </rPr>
      <t>p случ</t>
    </r>
    <r>
      <rPr>
        <sz val="11"/>
        <color theme="1"/>
        <rFont val="Times New Roman"/>
        <family val="1"/>
        <charset val="204"/>
      </rPr>
      <t>=</t>
    </r>
  </si>
  <si>
    <r>
      <t>Δf</t>
    </r>
    <r>
      <rPr>
        <vertAlign val="subscript"/>
        <sz val="11"/>
        <color theme="1"/>
        <rFont val="Times New Roman"/>
        <family val="1"/>
        <charset val="204"/>
      </rPr>
      <t>p приб</t>
    </r>
    <r>
      <rPr>
        <sz val="11"/>
        <color theme="1"/>
        <rFont val="Times New Roman"/>
        <family val="1"/>
        <charset val="204"/>
      </rPr>
      <t>=</t>
    </r>
  </si>
  <si>
    <r>
      <t>Δf</t>
    </r>
    <r>
      <rPr>
        <vertAlign val="subscript"/>
        <sz val="11"/>
        <color theme="1"/>
        <rFont val="Times New Roman"/>
        <family val="1"/>
        <charset val="204"/>
      </rPr>
      <t>p</t>
    </r>
    <r>
      <rPr>
        <sz val="11"/>
        <color theme="1"/>
        <rFont val="Times New Roman"/>
        <family val="1"/>
        <charset val="204"/>
      </rPr>
      <t>=</t>
    </r>
  </si>
  <si>
    <t>4bL</t>
  </si>
  <si>
    <t>2bf</t>
  </si>
  <si>
    <t>2bD</t>
  </si>
  <si>
    <t>bp</t>
  </si>
  <si>
    <t>ΔE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</si>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</sst>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ill="1"/>
    <xf numFmtId="0" fontId="0" fillId="2" borderId="0" xfId="0" applyFill="1"/>
    <xf numFmtId="0" fontId="4" fillId="0" borderId="0" xfId="0" applyFont="1" applyAlignment="1">
      <alignment horizontal="right"/>
    </xf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Q11" sqref="Q11"/>
    </sheetView>
  </sheetViews>
  <sheetFormatPr defaultRowHeight="15" x14ac:dyDescent="0.25"/>
  <cols>
    <col min="2" max="2" width="10" bestFit="1" customWidth="1"/>
    <col min="3" max="3" width="12" customWidth="1"/>
    <col min="4" max="4" width="14.140625" customWidth="1"/>
    <col min="5" max="5" width="1.42578125" style="4" customWidth="1"/>
    <col min="6" max="6" width="10.7109375" customWidth="1"/>
    <col min="8" max="8" width="11" customWidth="1"/>
    <col min="9" max="9" width="14" customWidth="1"/>
    <col min="10" max="10" width="1.28515625" style="4" customWidth="1"/>
    <col min="11" max="11" width="5.5703125" customWidth="1"/>
    <col min="13" max="13" width="9.5703125" bestFit="1" customWidth="1"/>
    <col min="14" max="14" width="8.85546875" customWidth="1"/>
    <col min="15" max="15" width="1.140625" customWidth="1"/>
    <col min="17" max="17" width="12" bestFit="1" customWidth="1"/>
  </cols>
  <sheetData>
    <row r="1" spans="1:18" ht="18.75" x14ac:dyDescent="0.35">
      <c r="A1" s="7" t="s">
        <v>0</v>
      </c>
      <c r="B1" s="7" t="s">
        <v>1</v>
      </c>
      <c r="C1" s="7" t="s">
        <v>2</v>
      </c>
      <c r="D1" s="7" t="s">
        <v>13</v>
      </c>
      <c r="E1" s="5"/>
      <c r="F1" s="7" t="s">
        <v>10</v>
      </c>
      <c r="G1" s="13" t="s">
        <v>11</v>
      </c>
      <c r="H1" s="13" t="s">
        <v>12</v>
      </c>
      <c r="I1" s="13" t="s">
        <v>14</v>
      </c>
      <c r="J1" s="5"/>
      <c r="K1" s="13" t="s">
        <v>10</v>
      </c>
      <c r="L1" s="13" t="s">
        <v>17</v>
      </c>
      <c r="M1" s="13" t="s">
        <v>18</v>
      </c>
      <c r="N1" s="13" t="s">
        <v>19</v>
      </c>
      <c r="O1" s="5"/>
    </row>
    <row r="2" spans="1:18" x14ac:dyDescent="0.25">
      <c r="A2" s="7">
        <v>1</v>
      </c>
      <c r="B2" s="8">
        <v>9.4</v>
      </c>
      <c r="C2" s="8">
        <f>B2-$B$8</f>
        <v>0.16000000000000014</v>
      </c>
      <c r="D2" s="9">
        <f>C2^2</f>
        <v>2.5600000000000046E-2</v>
      </c>
      <c r="E2" s="5"/>
      <c r="F2" s="7">
        <v>1</v>
      </c>
      <c r="G2" s="7">
        <v>179.1</v>
      </c>
      <c r="H2" s="7">
        <f>G2-$G$13</f>
        <v>-3.0000000000001137E-2</v>
      </c>
      <c r="I2" s="7">
        <f>H2^2</f>
        <v>9.0000000000006817E-4</v>
      </c>
      <c r="J2" s="5"/>
      <c r="K2" s="7">
        <v>1</v>
      </c>
      <c r="L2" s="7">
        <v>1</v>
      </c>
      <c r="M2" s="15">
        <v>163</v>
      </c>
      <c r="N2" s="8">
        <f>L2/$L$11</f>
        <v>0.18181818181818182</v>
      </c>
      <c r="O2" s="5"/>
    </row>
    <row r="3" spans="1:18" x14ac:dyDescent="0.25">
      <c r="A3" s="7">
        <v>2</v>
      </c>
      <c r="B3" s="8">
        <v>9.3000000000000007</v>
      </c>
      <c r="C3" s="8">
        <f t="shared" ref="C3:C6" si="0">B3-$B$8</f>
        <v>6.0000000000000497E-2</v>
      </c>
      <c r="D3" s="9">
        <f t="shared" ref="D3:D6" si="1">C3^2</f>
        <v>3.6000000000000597E-3</v>
      </c>
      <c r="E3" s="5"/>
      <c r="F3" s="7">
        <v>2</v>
      </c>
      <c r="G3" s="7">
        <v>179.6</v>
      </c>
      <c r="H3" s="7">
        <f t="shared" ref="H3:H11" si="2">G3-$G$13</f>
        <v>0.46999999999999886</v>
      </c>
      <c r="I3" s="7">
        <f t="shared" ref="I3:I11" si="3">H3^2</f>
        <v>0.22089999999999893</v>
      </c>
      <c r="J3" s="5"/>
      <c r="K3" s="7">
        <v>2</v>
      </c>
      <c r="L3" s="7">
        <v>1.5</v>
      </c>
      <c r="M3" s="15">
        <v>168.5</v>
      </c>
      <c r="N3" s="8">
        <f t="shared" ref="N3:N20" si="4">L3/$L$11</f>
        <v>0.27272727272727271</v>
      </c>
      <c r="O3" s="5"/>
      <c r="P3" t="s">
        <v>5</v>
      </c>
      <c r="Q3">
        <f>64*(G13^2)*(B11^4)*B12/(3.14*3.14*(B9^2))</f>
        <v>184980769692.29752</v>
      </c>
    </row>
    <row r="4" spans="1:18" x14ac:dyDescent="0.25">
      <c r="A4" s="7">
        <v>3</v>
      </c>
      <c r="B4" s="8">
        <v>9.15</v>
      </c>
      <c r="C4" s="8">
        <f t="shared" si="0"/>
        <v>-8.9999999999999858E-2</v>
      </c>
      <c r="D4" s="9">
        <f t="shared" si="1"/>
        <v>8.0999999999999753E-3</v>
      </c>
      <c r="E4" s="5"/>
      <c r="F4" s="7">
        <v>3</v>
      </c>
      <c r="G4" s="7">
        <v>178.8</v>
      </c>
      <c r="H4" s="7">
        <f t="shared" si="2"/>
        <v>-0.32999999999998408</v>
      </c>
      <c r="I4" s="7">
        <f t="shared" si="3"/>
        <v>0.10889999999998949</v>
      </c>
      <c r="J4" s="5"/>
      <c r="K4" s="7">
        <v>3</v>
      </c>
      <c r="L4" s="7">
        <v>2</v>
      </c>
      <c r="M4" s="15">
        <v>170</v>
      </c>
      <c r="N4" s="8">
        <f t="shared" si="4"/>
        <v>0.36363636363636365</v>
      </c>
      <c r="O4" s="5"/>
    </row>
    <row r="5" spans="1:18" x14ac:dyDescent="0.25">
      <c r="A5" s="7">
        <v>4</v>
      </c>
      <c r="B5" s="8">
        <v>9.3000000000000007</v>
      </c>
      <c r="C5" s="8">
        <f t="shared" si="0"/>
        <v>6.0000000000000497E-2</v>
      </c>
      <c r="D5" s="9">
        <f t="shared" si="1"/>
        <v>3.6000000000000597E-3</v>
      </c>
      <c r="E5" s="5"/>
      <c r="F5" s="7">
        <v>4</v>
      </c>
      <c r="G5" s="7">
        <v>179.1</v>
      </c>
      <c r="H5" s="7">
        <f t="shared" si="2"/>
        <v>-3.0000000000001137E-2</v>
      </c>
      <c r="I5" s="7">
        <f t="shared" si="3"/>
        <v>9.0000000000006817E-4</v>
      </c>
      <c r="J5" s="5"/>
      <c r="K5" s="7">
        <v>4</v>
      </c>
      <c r="L5" s="7">
        <v>2.5</v>
      </c>
      <c r="M5" s="15">
        <v>174</v>
      </c>
      <c r="N5" s="8">
        <f t="shared" si="4"/>
        <v>0.45454545454545453</v>
      </c>
      <c r="O5" s="5"/>
      <c r="P5" t="s">
        <v>32</v>
      </c>
      <c r="Q5">
        <f>4*0.001/B11</f>
        <v>1.2738853503184714E-2</v>
      </c>
    </row>
    <row r="6" spans="1:18" x14ac:dyDescent="0.25">
      <c r="A6" s="7">
        <v>5</v>
      </c>
      <c r="B6" s="8">
        <v>9.0500000000000007</v>
      </c>
      <c r="C6" s="8">
        <f t="shared" si="0"/>
        <v>-0.1899999999999995</v>
      </c>
      <c r="D6" s="9">
        <f t="shared" si="1"/>
        <v>3.6099999999999813E-2</v>
      </c>
      <c r="E6" s="5"/>
      <c r="F6" s="7">
        <v>5</v>
      </c>
      <c r="G6" s="7">
        <v>180</v>
      </c>
      <c r="H6" s="7">
        <f t="shared" si="2"/>
        <v>0.87000000000000455</v>
      </c>
      <c r="I6" s="7">
        <f t="shared" si="3"/>
        <v>0.7569000000000079</v>
      </c>
      <c r="J6" s="5"/>
      <c r="K6" s="7">
        <v>5</v>
      </c>
      <c r="L6" s="7">
        <v>3</v>
      </c>
      <c r="M6" s="15">
        <v>175.2</v>
      </c>
      <c r="N6" s="8">
        <f t="shared" si="4"/>
        <v>0.54545454545454541</v>
      </c>
      <c r="O6" s="5"/>
      <c r="P6" t="s">
        <v>33</v>
      </c>
      <c r="Q6">
        <f>2*G20/G13</f>
        <v>2.0159103282105708E-3</v>
      </c>
    </row>
    <row r="7" spans="1:18" x14ac:dyDescent="0.25">
      <c r="A7" s="7"/>
      <c r="B7" s="7"/>
      <c r="C7" s="7"/>
      <c r="D7" s="7"/>
      <c r="E7" s="5"/>
      <c r="F7" s="7">
        <v>6</v>
      </c>
      <c r="G7" s="7">
        <v>179.2</v>
      </c>
      <c r="H7" s="7">
        <f t="shared" si="2"/>
        <v>6.9999999999993179E-2</v>
      </c>
      <c r="I7" s="7">
        <f t="shared" si="3"/>
        <v>4.8999999999990449E-3</v>
      </c>
      <c r="J7" s="5"/>
      <c r="K7" s="7">
        <v>6</v>
      </c>
      <c r="L7" s="7">
        <v>3.5</v>
      </c>
      <c r="M7" s="15">
        <v>175.9</v>
      </c>
      <c r="N7" s="8">
        <f t="shared" si="4"/>
        <v>0.63636363636363635</v>
      </c>
      <c r="O7" s="5"/>
      <c r="P7" t="s">
        <v>34</v>
      </c>
      <c r="Q7">
        <f>2*B20/B8</f>
        <v>1.6116459280507599E-2</v>
      </c>
      <c r="R7">
        <f>2*0.07/9.24</f>
        <v>1.5151515151515152E-2</v>
      </c>
    </row>
    <row r="8" spans="1:18" ht="17.25" x14ac:dyDescent="0.25">
      <c r="A8" s="10" t="s">
        <v>4</v>
      </c>
      <c r="B8" s="11">
        <f>AVERAGE(B2:B6)</f>
        <v>9.24</v>
      </c>
      <c r="C8" s="10" t="s">
        <v>3</v>
      </c>
      <c r="D8" s="12">
        <f>SUM(D2:D6)</f>
        <v>7.6999999999999957E-2</v>
      </c>
      <c r="E8" s="5"/>
      <c r="F8" s="7">
        <v>7</v>
      </c>
      <c r="G8" s="7">
        <v>179.1</v>
      </c>
      <c r="H8" s="7">
        <f t="shared" si="2"/>
        <v>-3.0000000000001137E-2</v>
      </c>
      <c r="I8" s="7">
        <f t="shared" si="3"/>
        <v>9.0000000000006817E-4</v>
      </c>
      <c r="J8" s="5"/>
      <c r="K8" s="7">
        <v>7</v>
      </c>
      <c r="L8" s="7">
        <v>4</v>
      </c>
      <c r="M8" s="15">
        <v>176.4</v>
      </c>
      <c r="N8" s="8">
        <f t="shared" si="4"/>
        <v>0.72727272727272729</v>
      </c>
      <c r="O8" s="5"/>
      <c r="P8" t="s">
        <v>35</v>
      </c>
      <c r="Q8">
        <f>0.05/7.8</f>
        <v>6.4102564102564109E-3</v>
      </c>
    </row>
    <row r="9" spans="1:18" x14ac:dyDescent="0.25">
      <c r="A9" s="2" t="s">
        <v>9</v>
      </c>
      <c r="B9">
        <f>B8*10^(-3)</f>
        <v>9.2399999999999999E-3</v>
      </c>
      <c r="E9" s="5"/>
      <c r="F9" s="7">
        <v>8</v>
      </c>
      <c r="G9" s="7">
        <v>179.2</v>
      </c>
      <c r="H9" s="7">
        <f t="shared" si="2"/>
        <v>6.9999999999993179E-2</v>
      </c>
      <c r="I9" s="7">
        <f t="shared" si="3"/>
        <v>4.8999999999990449E-3</v>
      </c>
      <c r="J9" s="5"/>
      <c r="K9" s="7">
        <v>8</v>
      </c>
      <c r="L9" s="7">
        <v>4.5</v>
      </c>
      <c r="M9" s="15">
        <v>176.7</v>
      </c>
      <c r="N9" s="8">
        <f t="shared" si="4"/>
        <v>0.81818181818181823</v>
      </c>
      <c r="O9" s="5"/>
      <c r="P9" t="s">
        <v>37</v>
      </c>
      <c r="Q9">
        <f>SQRT(Q5^2+Q6^2+Q7^2+Q8^2)</f>
        <v>2.1614206670902369E-2</v>
      </c>
    </row>
    <row r="10" spans="1:18" x14ac:dyDescent="0.25">
      <c r="A10" s="2" t="s">
        <v>5</v>
      </c>
      <c r="B10">
        <f>200*10^9</f>
        <v>200000000000</v>
      </c>
      <c r="E10" s="5"/>
      <c r="F10" s="7">
        <v>9</v>
      </c>
      <c r="G10" s="7">
        <v>178.5</v>
      </c>
      <c r="H10" s="7">
        <f t="shared" si="2"/>
        <v>-0.62999999999999545</v>
      </c>
      <c r="I10" s="7">
        <f t="shared" si="3"/>
        <v>0.39689999999999426</v>
      </c>
      <c r="J10" s="5"/>
      <c r="K10" s="7">
        <v>9</v>
      </c>
      <c r="L10" s="7">
        <v>5</v>
      </c>
      <c r="M10" s="15">
        <v>177.2</v>
      </c>
      <c r="N10" s="8">
        <f t="shared" si="4"/>
        <v>0.90909090909090906</v>
      </c>
      <c r="O10" s="5"/>
      <c r="P10" t="s">
        <v>36</v>
      </c>
      <c r="Q10">
        <f>Q3*Q9/100000000000</f>
        <v>3.9982125862719119E-2</v>
      </c>
    </row>
    <row r="11" spans="1:18" x14ac:dyDescent="0.25">
      <c r="A11" s="2" t="s">
        <v>6</v>
      </c>
      <c r="B11">
        <f>314*10^(-3)</f>
        <v>0.314</v>
      </c>
      <c r="E11" s="5"/>
      <c r="F11" s="7">
        <v>10</v>
      </c>
      <c r="G11" s="7">
        <v>178.7</v>
      </c>
      <c r="H11" s="7">
        <f t="shared" si="2"/>
        <v>-0.43000000000000682</v>
      </c>
      <c r="I11" s="7">
        <f t="shared" si="3"/>
        <v>0.18490000000000587</v>
      </c>
      <c r="J11" s="5"/>
      <c r="K11" s="7">
        <v>10</v>
      </c>
      <c r="L11" s="7">
        <v>5.5</v>
      </c>
      <c r="M11" s="15">
        <v>179.5</v>
      </c>
      <c r="N11" s="8">
        <f t="shared" si="4"/>
        <v>1</v>
      </c>
      <c r="O11" s="5"/>
    </row>
    <row r="12" spans="1:18" x14ac:dyDescent="0.25">
      <c r="A12" s="3" t="s">
        <v>7</v>
      </c>
      <c r="B12">
        <v>7800</v>
      </c>
      <c r="E12" s="5"/>
      <c r="F12" s="7"/>
      <c r="G12" s="7"/>
      <c r="H12" s="7"/>
      <c r="I12" s="7"/>
      <c r="J12" s="5"/>
      <c r="K12" s="7">
        <v>11</v>
      </c>
      <c r="L12" s="7">
        <v>5</v>
      </c>
      <c r="M12" s="15">
        <v>181.2</v>
      </c>
      <c r="N12" s="8">
        <f t="shared" si="4"/>
        <v>0.90909090909090906</v>
      </c>
      <c r="O12" s="5"/>
    </row>
    <row r="13" spans="1:18" ht="18.75" x14ac:dyDescent="0.35">
      <c r="E13" s="5"/>
      <c r="F13" s="13" t="s">
        <v>15</v>
      </c>
      <c r="G13" s="14">
        <f>AVERAGE(G2:G11)</f>
        <v>179.13</v>
      </c>
      <c r="H13" s="13" t="s">
        <v>16</v>
      </c>
      <c r="I13" s="14">
        <f>SUM(I2:I11)</f>
        <v>1.6809999999999947</v>
      </c>
      <c r="J13" s="5"/>
      <c r="K13" s="7">
        <v>12</v>
      </c>
      <c r="L13" s="7">
        <v>4.5</v>
      </c>
      <c r="M13" s="15">
        <v>181.9</v>
      </c>
      <c r="N13" s="8">
        <f t="shared" si="4"/>
        <v>0.81818181818181823</v>
      </c>
      <c r="O13" s="5"/>
    </row>
    <row r="14" spans="1:18" ht="18" x14ac:dyDescent="0.35">
      <c r="A14" s="3" t="s">
        <v>8</v>
      </c>
      <c r="B14">
        <f>3.14*B9/8/B11/B11*SQRT(B10/B12)</f>
        <v>186.26018614357241</v>
      </c>
      <c r="E14" s="5"/>
      <c r="J14" s="5"/>
      <c r="K14" s="7">
        <v>13</v>
      </c>
      <c r="L14" s="7">
        <v>4</v>
      </c>
      <c r="M14" s="15">
        <v>182.7</v>
      </c>
      <c r="N14" s="8">
        <f t="shared" si="4"/>
        <v>0.72727272727272729</v>
      </c>
      <c r="O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7">
        <v>14</v>
      </c>
      <c r="L15" s="7">
        <v>3.5</v>
      </c>
      <c r="M15" s="15">
        <v>183.3</v>
      </c>
      <c r="N15" s="8">
        <f t="shared" si="4"/>
        <v>0.63636363636363635</v>
      </c>
      <c r="O15" s="5"/>
    </row>
    <row r="16" spans="1:18" ht="18" x14ac:dyDescent="0.35">
      <c r="A16" s="3" t="s">
        <v>20</v>
      </c>
      <c r="B16">
        <f>SQRT(D8/20)</f>
        <v>6.2048368229954264E-2</v>
      </c>
      <c r="C16" t="s">
        <v>21</v>
      </c>
      <c r="E16" s="5"/>
      <c r="F16" s="3" t="s">
        <v>22</v>
      </c>
      <c r="G16">
        <f>SQRT(I13/90)</f>
        <v>0.13666666666666646</v>
      </c>
      <c r="H16" t="s">
        <v>23</v>
      </c>
      <c r="J16" s="5"/>
      <c r="K16" s="7">
        <v>15</v>
      </c>
      <c r="L16" s="7">
        <v>3</v>
      </c>
      <c r="M16" s="15">
        <v>183.6</v>
      </c>
      <c r="N16" s="8">
        <f t="shared" si="4"/>
        <v>0.54545454545454541</v>
      </c>
      <c r="O16" s="5"/>
    </row>
    <row r="17" spans="1:15" x14ac:dyDescent="0.25">
      <c r="A17" s="3" t="s">
        <v>24</v>
      </c>
      <c r="B17">
        <v>1.2</v>
      </c>
      <c r="E17" s="5"/>
      <c r="F17" t="s">
        <v>25</v>
      </c>
      <c r="G17">
        <v>1.1000000000000001</v>
      </c>
      <c r="J17" s="5"/>
      <c r="K17" s="7">
        <v>16</v>
      </c>
      <c r="L17" s="7">
        <v>2.5</v>
      </c>
      <c r="M17" s="15">
        <v>184.5</v>
      </c>
      <c r="N17" s="8">
        <f t="shared" si="4"/>
        <v>0.45454545454545453</v>
      </c>
      <c r="O17" s="5"/>
    </row>
    <row r="18" spans="1:15" ht="16.5" x14ac:dyDescent="0.3">
      <c r="A18" s="6" t="s">
        <v>26</v>
      </c>
      <c r="B18">
        <f>B16*B17</f>
        <v>7.4458041875945111E-2</v>
      </c>
      <c r="C18" t="s">
        <v>21</v>
      </c>
      <c r="E18" s="5"/>
      <c r="F18" s="6" t="s">
        <v>29</v>
      </c>
      <c r="G18">
        <f>G16*G17</f>
        <v>0.15033333333333312</v>
      </c>
      <c r="H18" t="s">
        <v>23</v>
      </c>
      <c r="J18" s="5"/>
      <c r="K18" s="7">
        <v>17</v>
      </c>
      <c r="L18" s="7">
        <v>2</v>
      </c>
      <c r="M18" s="15">
        <v>187.9</v>
      </c>
      <c r="N18" s="8">
        <f t="shared" si="4"/>
        <v>0.36363636363636365</v>
      </c>
      <c r="O18" s="5"/>
    </row>
    <row r="19" spans="1:15" ht="16.5" x14ac:dyDescent="0.3">
      <c r="A19" s="6" t="s">
        <v>27</v>
      </c>
      <c r="B19">
        <v>5.0000000000000001E-3</v>
      </c>
      <c r="C19" t="s">
        <v>21</v>
      </c>
      <c r="E19" s="5"/>
      <c r="F19" s="6" t="s">
        <v>30</v>
      </c>
      <c r="G19">
        <v>0.1</v>
      </c>
      <c r="H19" t="s">
        <v>23</v>
      </c>
      <c r="J19" s="5"/>
      <c r="K19" s="7">
        <v>18</v>
      </c>
      <c r="L19" s="7">
        <v>1.5</v>
      </c>
      <c r="M19" s="15">
        <v>196.5</v>
      </c>
      <c r="N19" s="8">
        <f t="shared" si="4"/>
        <v>0.27272727272727271</v>
      </c>
      <c r="O19" s="5"/>
    </row>
    <row r="20" spans="1:15" ht="16.5" x14ac:dyDescent="0.3">
      <c r="A20" s="6" t="s">
        <v>28</v>
      </c>
      <c r="B20" s="1">
        <f>B18</f>
        <v>7.4458041875945111E-2</v>
      </c>
      <c r="C20" t="s">
        <v>21</v>
      </c>
      <c r="E20" s="5"/>
      <c r="F20" s="6" t="s">
        <v>31</v>
      </c>
      <c r="G20">
        <f>SQRT(G18^2+G19^2)</f>
        <v>0.18055500854617978</v>
      </c>
      <c r="H20" t="s">
        <v>23</v>
      </c>
      <c r="J20" s="5"/>
      <c r="K20" s="7">
        <v>19</v>
      </c>
      <c r="L20" s="7">
        <v>1</v>
      </c>
      <c r="M20" s="15">
        <v>207.5</v>
      </c>
      <c r="N20" s="8">
        <f t="shared" si="4"/>
        <v>0.18181818181818182</v>
      </c>
      <c r="O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2015-11-22T18:40:38Z</dcterms:created>
  <dcterms:modified xsi:type="dcterms:W3CDTF">2015-11-23T21:01:16Z</dcterms:modified>
</cp:coreProperties>
</file>