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ya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5" i="1"/>
  <c r="J27" i="1" l="1"/>
  <c r="J25" i="1"/>
  <c r="H23" i="1"/>
  <c r="J23" i="1"/>
  <c r="J18" i="1" l="1"/>
  <c r="J19" i="1"/>
  <c r="J20" i="1"/>
  <c r="J21" i="1"/>
  <c r="J22" i="1"/>
  <c r="J17" i="1"/>
  <c r="I18" i="1"/>
  <c r="I19" i="1"/>
  <c r="I20" i="1"/>
  <c r="I21" i="1"/>
  <c r="I22" i="1"/>
  <c r="I17" i="1"/>
  <c r="H18" i="1"/>
  <c r="H19" i="1"/>
  <c r="H20" i="1"/>
  <c r="H21" i="1"/>
  <c r="H22" i="1"/>
  <c r="H17" i="1"/>
  <c r="G18" i="1"/>
  <c r="G19" i="1"/>
  <c r="G20" i="1"/>
  <c r="G21" i="1"/>
  <c r="G22" i="1"/>
  <c r="G17" i="1"/>
  <c r="F18" i="1"/>
  <c r="F19" i="1"/>
  <c r="F20" i="1"/>
  <c r="F21" i="1"/>
  <c r="F22" i="1"/>
  <c r="F17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<sst xmlns="http://schemas.openxmlformats.org/spreadsheetml/2006/main" count="47" uniqueCount="44">
  <si>
    <t>№</t>
  </si>
  <si>
    <t>T, К</t>
  </si>
  <si>
    <t>ln n</t>
  </si>
  <si>
    <t>l=</t>
  </si>
  <si>
    <t>мм</t>
  </si>
  <si>
    <t>b=</t>
  </si>
  <si>
    <t>d=</t>
  </si>
  <si>
    <t>I=</t>
  </si>
  <si>
    <t>B=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</si>
  <si>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204"/>
        <scheme val="minor"/>
      </rPr>
      <t>=</t>
    </r>
  </si>
  <si>
    <t>К</t>
  </si>
  <si>
    <t>мА</t>
  </si>
  <si>
    <t>мТ</t>
  </si>
  <si>
    <t>Метод парных точек:</t>
  </si>
  <si>
    <t>Пары точек</t>
  </si>
  <si>
    <t>1 и 7</t>
  </si>
  <si>
    <t>2 и 8</t>
  </si>
  <si>
    <t>3 и 9</t>
  </si>
  <si>
    <t>4 и 10</t>
  </si>
  <si>
    <t>5 и 11</t>
  </si>
  <si>
    <t>6 и 12</t>
  </si>
  <si>
    <t>Δln n</t>
  </si>
  <si>
    <t>a - &lt;a&gt;</t>
  </si>
  <si>
    <t>&lt;a&gt;=</t>
  </si>
  <si>
    <r>
      <rPr>
        <sz val="11"/>
        <color theme="1"/>
        <rFont val="Calibri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&lt;a&gt;</t>
    </r>
    <r>
      <rPr>
        <sz val="11"/>
        <color theme="1"/>
        <rFont val="Calibri"/>
        <family val="2"/>
        <charset val="204"/>
      </rPr>
      <t>=</t>
    </r>
  </si>
  <si>
    <t>t(0,68;6)=</t>
  </si>
  <si>
    <t>Δa=</t>
  </si>
  <si>
    <r>
      <t>a= -2558,07</t>
    </r>
    <r>
      <rPr>
        <sz val="11"/>
        <color theme="1"/>
        <rFont val="Calibri"/>
        <family val="2"/>
        <charset val="204"/>
      </rPr>
      <t>±33,67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</si>
  <si>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=</t>
    </r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</si>
  <si>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</rPr>
      <t>W</t>
    </r>
    <r>
      <rPr>
        <vertAlign val="subscript"/>
        <sz val="11"/>
        <color theme="1"/>
        <rFont val="Calibri"/>
        <family val="2"/>
        <charset val="204"/>
      </rPr>
      <t>g</t>
    </r>
    <r>
      <rPr>
        <sz val="11"/>
        <color theme="1"/>
        <rFont val="Calibri"/>
        <family val="2"/>
        <charset val="204"/>
      </rPr>
      <t>=</t>
    </r>
  </si>
  <si>
    <t>эВ</t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</si>
  <si>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= (-44±0,58)*10</t>
    </r>
    <r>
      <rPr>
        <vertAlign val="superscript"/>
        <sz val="11"/>
        <color theme="1"/>
        <rFont val="Calibri"/>
        <family val="2"/>
        <charset val="204"/>
        <scheme val="minor"/>
      </rPr>
      <t>-2</t>
    </r>
    <r>
      <rPr>
        <sz val="11"/>
        <color theme="1"/>
        <rFont val="Calibri"/>
        <family val="2"/>
        <charset val="204"/>
        <scheme val="minor"/>
      </rPr>
      <t xml:space="preserve"> эВ</t>
    </r>
  </si>
  <si>
    <r>
      <t>Δ(1/T), К</t>
    </r>
    <r>
      <rPr>
        <vertAlign val="superscript"/>
        <sz val="12"/>
        <color theme="1"/>
        <rFont val="Times New Roman"/>
        <family val="1"/>
        <charset val="204"/>
      </rPr>
      <t>-1</t>
    </r>
  </si>
  <si>
    <r>
      <t>(a - &lt;a&gt;)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</si>
  <si>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Σ(a - &lt;a&gt;)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=</t>
    </r>
  </si>
  <si>
    <t>a = Δln n/Δ(1/T)</t>
  </si>
  <si>
    <r>
      <t>U</t>
    </r>
    <r>
      <rPr>
        <vertAlign val="subscript"/>
        <sz val="12"/>
        <color theme="1"/>
        <rFont val="Times New Roman"/>
        <family val="1"/>
        <charset val="204"/>
      </rPr>
      <t>b+</t>
    </r>
    <r>
      <rPr>
        <sz val="12"/>
        <color theme="1"/>
        <rFont val="Times New Roman"/>
        <family val="1"/>
        <charset val="204"/>
      </rPr>
      <t>, мВ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</si>
  <si>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b-</t>
    </r>
    <r>
      <rPr>
        <sz val="12"/>
        <color theme="1"/>
        <rFont val="Times New Roman"/>
        <family val="1"/>
        <charset val="204"/>
      </rPr>
      <t>, мВ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</si>
  <si>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h</t>
    </r>
    <r>
      <rPr>
        <sz val="12"/>
        <color theme="1"/>
        <rFont val="Times New Roman"/>
        <family val="1"/>
        <charset val="204"/>
      </rPr>
      <t>, мВ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</si>
  <si>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l</t>
    </r>
    <r>
      <rPr>
        <sz val="12"/>
        <color theme="1"/>
        <rFont val="Times New Roman"/>
        <family val="1"/>
        <charset val="204"/>
      </rPr>
      <t>, мВ</t>
    </r>
  </si>
  <si>
    <r>
      <t>T-T</t>
    </r>
    <r>
      <rPr>
        <vertAlign val="subscript"/>
        <sz val="12"/>
        <color theme="1"/>
        <rFont val="Times New Roman"/>
        <family val="1"/>
        <charset val="204"/>
      </rPr>
      <t>к</t>
    </r>
    <r>
      <rPr>
        <sz val="12"/>
        <color theme="1"/>
        <rFont val="Times New Roman"/>
        <family val="1"/>
        <charset val="204"/>
      </rPr>
      <t>, К</t>
    </r>
  </si>
  <si>
    <r>
      <t>1/T, К</t>
    </r>
    <r>
      <rPr>
        <vertAlign val="superscript"/>
        <sz val="12"/>
        <color theme="1"/>
        <rFont val="Times New Roman"/>
        <family val="1"/>
        <charset val="204"/>
      </rPr>
      <t>-1</t>
    </r>
  </si>
  <si>
    <r>
      <t>n, м</t>
    </r>
    <r>
      <rPr>
        <vertAlign val="superscript"/>
        <sz val="12"/>
        <color theme="1"/>
        <rFont val="Times New Roman"/>
        <family val="1"/>
        <charset val="204"/>
      </rPr>
      <t>-3</t>
    </r>
  </si>
  <si>
    <r>
      <t>μ,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/(В*с)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</si>
</sst>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8" formatCode="0.00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168" fontId="6" fillId="0" borderId="0" xfId="0" applyNumberFormat="1" applyFont="1"/>
    <xf numFmtId="0" fontId="6" fillId="0" borderId="0" xfId="0" applyFont="1" applyBorder="1"/>
    <xf numFmtId="168" fontId="6" fillId="0" borderId="0" xfId="0" applyNumberFormat="1" applyFont="1" applyBorder="1"/>
    <xf numFmtId="11" fontId="6" fillId="0" borderId="0" xfId="0" applyNumberFormat="1" applyFont="1" applyBorder="1"/>
    <xf numFmtId="2" fontId="6" fillId="0" borderId="0" xfId="0" applyNumberFormat="1" applyFont="1" applyBorder="1"/>
    <xf numFmtId="164" fontId="6" fillId="0" borderId="0" xfId="0" applyNumberFormat="1" applyFont="1" applyBorder="1"/>
    <xf numFmtId="165" fontId="6" fillId="0" borderId="0" xfId="0" applyNumberFormat="1" applyFont="1"/>
    <xf numFmtId="2" fontId="6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9" workbookViewId="0">
      <selection activeCell="L19" sqref="L19"/>
    </sheetView>
  </sheetViews>
  <sheetFormatPr defaultRowHeight="15" x14ac:dyDescent="0.25"/>
  <cols>
    <col min="5" max="5" width="11.85546875" customWidth="1"/>
    <col min="6" max="6" width="11" customWidth="1"/>
    <col min="8" max="8" width="15.28515625" customWidth="1"/>
    <col min="9" max="9" width="12" bestFit="1" customWidth="1"/>
    <col min="10" max="10" width="10.7109375" bestFit="1" customWidth="1"/>
    <col min="11" max="11" width="11.28515625" customWidth="1"/>
    <col min="12" max="12" width="12.7109375" bestFit="1" customWidth="1"/>
  </cols>
  <sheetData>
    <row r="1" spans="1:11" ht="20.25" x14ac:dyDescent="0.35">
      <c r="A1" s="9" t="s">
        <v>0</v>
      </c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1</v>
      </c>
      <c r="H1" s="9" t="s">
        <v>41</v>
      </c>
      <c r="I1" s="9" t="s">
        <v>42</v>
      </c>
      <c r="J1" s="9" t="s">
        <v>2</v>
      </c>
      <c r="K1" s="9" t="s">
        <v>43</v>
      </c>
    </row>
    <row r="2" spans="1:11" ht="15.75" x14ac:dyDescent="0.25">
      <c r="A2" s="9">
        <v>1</v>
      </c>
      <c r="B2" s="9">
        <v>37.33</v>
      </c>
      <c r="C2" s="9">
        <v>-21.62</v>
      </c>
      <c r="D2" s="9">
        <f>(B2-C2)/2</f>
        <v>29.475000000000001</v>
      </c>
      <c r="E2" s="9">
        <v>1830</v>
      </c>
      <c r="F2" s="9">
        <f>G2-$B$21</f>
        <v>0</v>
      </c>
      <c r="G2" s="9">
        <v>295</v>
      </c>
      <c r="H2" s="10">
        <f>1/G2</f>
        <v>3.3898305084745762E-3</v>
      </c>
      <c r="I2" s="11">
        <f>($B$19*10^(-3)*$B$20*10^(-3))/($B$18*10^(-3)*D2*10^(-3)*1.6*10^(-19))</f>
        <v>1.7090330788804067E+20</v>
      </c>
      <c r="J2" s="12">
        <f>LN(I2)</f>
        <v>46.587629619520676</v>
      </c>
      <c r="K2" s="13">
        <f>$B$16/$B$17*D2/E2/$B$20*10^3</f>
        <v>0.64587698755084433</v>
      </c>
    </row>
    <row r="3" spans="1:11" ht="15.75" x14ac:dyDescent="0.25">
      <c r="A3" s="9">
        <v>2</v>
      </c>
      <c r="B3" s="9">
        <v>31.01</v>
      </c>
      <c r="C3" s="9">
        <v>-19.46</v>
      </c>
      <c r="D3" s="9">
        <f t="shared" ref="D3:D13" si="0">(B3-C3)/2</f>
        <v>25.234999999999999</v>
      </c>
      <c r="E3" s="9">
        <v>1540</v>
      </c>
      <c r="F3" s="9">
        <f t="shared" ref="F3:F13" si="1">G3-$B$21</f>
        <v>5</v>
      </c>
      <c r="G3" s="9">
        <v>300</v>
      </c>
      <c r="H3" s="10">
        <f t="shared" ref="H3:H13" si="2">1/G3</f>
        <v>3.3333333333333335E-3</v>
      </c>
      <c r="I3" s="11">
        <f t="shared" ref="I3:I13" si="3">($B$19*10^(-3)*$B$20*10^(-3))/($B$18*10^(-3)*D3*10^(-3)*1.6*10^(-19))</f>
        <v>1.9961858529819696E+20</v>
      </c>
      <c r="J3" s="12">
        <f t="shared" ref="J3:J13" si="4">LN(I3)</f>
        <v>46.742940146151881</v>
      </c>
      <c r="K3" s="13">
        <f t="shared" ref="K3:K13" si="5">$B$16/$B$17*D3/E3/$B$20*10^3</f>
        <v>0.65709728867623618</v>
      </c>
    </row>
    <row r="4" spans="1:11" ht="15.75" x14ac:dyDescent="0.25">
      <c r="A4" s="9">
        <v>3</v>
      </c>
      <c r="B4" s="9">
        <v>26.71</v>
      </c>
      <c r="C4" s="9">
        <v>-17.04</v>
      </c>
      <c r="D4" s="9">
        <f t="shared" si="0"/>
        <v>21.875</v>
      </c>
      <c r="E4" s="9">
        <v>1340</v>
      </c>
      <c r="F4" s="9">
        <f t="shared" si="1"/>
        <v>10</v>
      </c>
      <c r="G4" s="9">
        <v>305</v>
      </c>
      <c r="H4" s="10">
        <f t="shared" si="2"/>
        <v>3.2786885245901639E-3</v>
      </c>
      <c r="I4" s="11">
        <f t="shared" si="3"/>
        <v>2.3028E+20</v>
      </c>
      <c r="J4" s="12">
        <f t="shared" si="4"/>
        <v>46.88582763370043</v>
      </c>
      <c r="K4" s="13">
        <f t="shared" si="5"/>
        <v>0.65462162869861229</v>
      </c>
    </row>
    <row r="5" spans="1:11" ht="15.75" x14ac:dyDescent="0.25">
      <c r="A5" s="9">
        <v>4</v>
      </c>
      <c r="B5" s="9">
        <v>23.35</v>
      </c>
      <c r="C5" s="9">
        <v>-15.07</v>
      </c>
      <c r="D5" s="9">
        <f t="shared" si="0"/>
        <v>19.21</v>
      </c>
      <c r="E5" s="9">
        <v>1160</v>
      </c>
      <c r="F5" s="9">
        <f t="shared" si="1"/>
        <v>15</v>
      </c>
      <c r="G5" s="9">
        <v>310</v>
      </c>
      <c r="H5" s="10">
        <f t="shared" si="2"/>
        <v>3.2258064516129032E-3</v>
      </c>
      <c r="I5" s="11">
        <f t="shared" si="3"/>
        <v>2.6222670484122852E+20</v>
      </c>
      <c r="J5" s="12">
        <f t="shared" si="4"/>
        <v>47.015741089163647</v>
      </c>
      <c r="K5" s="13">
        <f t="shared" si="5"/>
        <v>0.66407397804856982</v>
      </c>
    </row>
    <row r="6" spans="1:11" ht="15.75" x14ac:dyDescent="0.25">
      <c r="A6" s="9">
        <v>5</v>
      </c>
      <c r="B6" s="9">
        <v>19.96</v>
      </c>
      <c r="C6" s="9">
        <v>-12.73</v>
      </c>
      <c r="D6" s="9">
        <f t="shared" si="0"/>
        <v>16.344999999999999</v>
      </c>
      <c r="E6" s="9">
        <v>1020</v>
      </c>
      <c r="F6" s="9">
        <f t="shared" si="1"/>
        <v>20</v>
      </c>
      <c r="G6" s="9">
        <v>315</v>
      </c>
      <c r="H6" s="10">
        <f t="shared" si="2"/>
        <v>3.1746031746031746E-3</v>
      </c>
      <c r="I6" s="11">
        <f t="shared" si="3"/>
        <v>3.0819057815845824E+20</v>
      </c>
      <c r="J6" s="12">
        <f t="shared" si="4"/>
        <v>47.177250025767933</v>
      </c>
      <c r="K6" s="13">
        <f t="shared" si="5"/>
        <v>0.64258685930512549</v>
      </c>
    </row>
    <row r="7" spans="1:11" ht="15.75" x14ac:dyDescent="0.25">
      <c r="A7" s="9">
        <v>6</v>
      </c>
      <c r="B7" s="9">
        <v>17.41</v>
      </c>
      <c r="C7" s="9">
        <v>-11.85</v>
      </c>
      <c r="D7" s="9">
        <f t="shared" si="0"/>
        <v>14.629999999999999</v>
      </c>
      <c r="E7" s="9">
        <v>860</v>
      </c>
      <c r="F7" s="9">
        <f t="shared" si="1"/>
        <v>25</v>
      </c>
      <c r="G7" s="9">
        <v>320</v>
      </c>
      <c r="H7" s="10">
        <f t="shared" si="2"/>
        <v>3.1250000000000002E-3</v>
      </c>
      <c r="I7" s="11">
        <f t="shared" si="3"/>
        <v>3.4431818181818181E+20</v>
      </c>
      <c r="J7" s="12">
        <f t="shared" si="4"/>
        <v>47.288097850912074</v>
      </c>
      <c r="K7" s="13">
        <f t="shared" si="5"/>
        <v>0.68217054263565891</v>
      </c>
    </row>
    <row r="8" spans="1:11" ht="15.75" x14ac:dyDescent="0.25">
      <c r="A8" s="9">
        <v>7</v>
      </c>
      <c r="B8" s="9">
        <v>15.71</v>
      </c>
      <c r="C8" s="9">
        <v>-10.119999999999999</v>
      </c>
      <c r="D8" s="9">
        <f t="shared" si="0"/>
        <v>12.914999999999999</v>
      </c>
      <c r="E8" s="9">
        <v>760</v>
      </c>
      <c r="F8" s="9">
        <f t="shared" si="1"/>
        <v>30</v>
      </c>
      <c r="G8" s="9">
        <v>325</v>
      </c>
      <c r="H8" s="10">
        <f t="shared" si="2"/>
        <v>3.0769230769230769E-3</v>
      </c>
      <c r="I8" s="11">
        <f t="shared" si="3"/>
        <v>3.900406504065041E+20</v>
      </c>
      <c r="J8" s="12">
        <f t="shared" si="4"/>
        <v>47.412782639396305</v>
      </c>
      <c r="K8" s="13">
        <f t="shared" si="5"/>
        <v>0.68144044321329644</v>
      </c>
    </row>
    <row r="9" spans="1:11" ht="15.75" x14ac:dyDescent="0.25">
      <c r="A9" s="9">
        <v>8</v>
      </c>
      <c r="B9" s="9">
        <v>13.81</v>
      </c>
      <c r="C9" s="9">
        <v>-9.44</v>
      </c>
      <c r="D9" s="9">
        <f t="shared" si="0"/>
        <v>11.625</v>
      </c>
      <c r="E9" s="9">
        <v>680</v>
      </c>
      <c r="F9" s="9">
        <f t="shared" si="1"/>
        <v>35</v>
      </c>
      <c r="G9" s="9">
        <v>330</v>
      </c>
      <c r="H9" s="10">
        <f t="shared" si="2"/>
        <v>3.0303030303030303E-3</v>
      </c>
      <c r="I9" s="11">
        <f t="shared" si="3"/>
        <v>4.3332258064516127E+20</v>
      </c>
      <c r="J9" s="12">
        <f t="shared" si="4"/>
        <v>47.518014114470688</v>
      </c>
      <c r="K9" s="13">
        <f t="shared" si="5"/>
        <v>0.68553737284387439</v>
      </c>
    </row>
    <row r="10" spans="1:11" ht="15.75" x14ac:dyDescent="0.25">
      <c r="A10" s="9">
        <v>9</v>
      </c>
      <c r="B10" s="9">
        <v>12.28</v>
      </c>
      <c r="C10" s="9">
        <v>-8.43</v>
      </c>
      <c r="D10" s="9">
        <f t="shared" si="0"/>
        <v>10.355</v>
      </c>
      <c r="E10" s="9">
        <v>610</v>
      </c>
      <c r="F10" s="9">
        <f t="shared" si="1"/>
        <v>40</v>
      </c>
      <c r="G10" s="9">
        <v>335</v>
      </c>
      <c r="H10" s="10">
        <f t="shared" si="2"/>
        <v>2.9850746268656717E-3</v>
      </c>
      <c r="I10" s="11">
        <f t="shared" si="3"/>
        <v>4.8646788990825674E+20</v>
      </c>
      <c r="J10" s="12">
        <f t="shared" si="4"/>
        <v>47.633702571096563</v>
      </c>
      <c r="K10" s="13">
        <f t="shared" si="5"/>
        <v>0.68071818891491032</v>
      </c>
    </row>
    <row r="11" spans="1:11" ht="15.75" x14ac:dyDescent="0.25">
      <c r="A11" s="9">
        <v>10</v>
      </c>
      <c r="B11" s="9">
        <v>10.6</v>
      </c>
      <c r="C11" s="9">
        <v>-7.71</v>
      </c>
      <c r="D11" s="9">
        <f t="shared" si="0"/>
        <v>9.1549999999999994</v>
      </c>
      <c r="E11" s="9">
        <v>550</v>
      </c>
      <c r="F11" s="9">
        <f t="shared" si="1"/>
        <v>45</v>
      </c>
      <c r="G11" s="9">
        <v>340</v>
      </c>
      <c r="H11" s="10">
        <f t="shared" si="2"/>
        <v>2.9411764705882353E-3</v>
      </c>
      <c r="I11" s="11">
        <f t="shared" si="3"/>
        <v>5.5023211359912624E+20</v>
      </c>
      <c r="J11" s="12">
        <f t="shared" si="4"/>
        <v>47.756871887817638</v>
      </c>
      <c r="K11" s="13">
        <f t="shared" si="5"/>
        <v>0.66748689906584657</v>
      </c>
    </row>
    <row r="12" spans="1:11" ht="15.75" x14ac:dyDescent="0.25">
      <c r="A12" s="9">
        <v>11</v>
      </c>
      <c r="B12" s="9">
        <v>9.75</v>
      </c>
      <c r="C12" s="9">
        <v>-6.94</v>
      </c>
      <c r="D12" s="9">
        <f t="shared" si="0"/>
        <v>8.3450000000000006</v>
      </c>
      <c r="E12" s="9">
        <v>470</v>
      </c>
      <c r="F12" s="9">
        <f t="shared" si="1"/>
        <v>50</v>
      </c>
      <c r="G12" s="9">
        <v>345</v>
      </c>
      <c r="H12" s="10">
        <f t="shared" si="2"/>
        <v>2.8985507246376812E-3</v>
      </c>
      <c r="I12" s="11">
        <f t="shared" si="3"/>
        <v>6.0363990413421196E+20</v>
      </c>
      <c r="J12" s="12">
        <f t="shared" si="4"/>
        <v>47.849509508830309</v>
      </c>
      <c r="K12" s="13">
        <f t="shared" si="5"/>
        <v>0.7119927478270146</v>
      </c>
    </row>
    <row r="13" spans="1:11" ht="15.75" x14ac:dyDescent="0.25">
      <c r="A13" s="9">
        <v>12</v>
      </c>
      <c r="B13" s="9">
        <v>8.57</v>
      </c>
      <c r="C13" s="9">
        <v>-6.14</v>
      </c>
      <c r="D13" s="9">
        <f t="shared" si="0"/>
        <v>7.3550000000000004</v>
      </c>
      <c r="E13" s="9">
        <v>430</v>
      </c>
      <c r="F13" s="9">
        <f t="shared" si="1"/>
        <v>55</v>
      </c>
      <c r="G13" s="9">
        <v>350</v>
      </c>
      <c r="H13" s="10">
        <f t="shared" si="2"/>
        <v>2.8571428571428571E-3</v>
      </c>
      <c r="I13" s="11">
        <f t="shared" si="3"/>
        <v>6.8489123045547232E+20</v>
      </c>
      <c r="J13" s="12">
        <f t="shared" si="4"/>
        <v>47.975791711890707</v>
      </c>
      <c r="K13" s="13">
        <f t="shared" si="5"/>
        <v>0.68590079850789776</v>
      </c>
    </row>
    <row r="15" spans="1:11" x14ac:dyDescent="0.25">
      <c r="E15" t="s">
        <v>13</v>
      </c>
    </row>
    <row r="16" spans="1:11" ht="18.75" x14ac:dyDescent="0.25">
      <c r="A16" t="s">
        <v>3</v>
      </c>
      <c r="B16">
        <v>8</v>
      </c>
      <c r="C16" t="s">
        <v>4</v>
      </c>
      <c r="E16" s="7" t="s">
        <v>14</v>
      </c>
      <c r="F16" s="7" t="s">
        <v>32</v>
      </c>
      <c r="G16" s="7" t="s">
        <v>21</v>
      </c>
      <c r="H16" s="7" t="s">
        <v>35</v>
      </c>
      <c r="I16" s="7" t="s">
        <v>22</v>
      </c>
      <c r="J16" s="7" t="s">
        <v>33</v>
      </c>
    </row>
    <row r="17" spans="1:13" ht="15.75" x14ac:dyDescent="0.25">
      <c r="A17" t="s">
        <v>5</v>
      </c>
      <c r="B17">
        <v>5</v>
      </c>
      <c r="C17" t="s">
        <v>4</v>
      </c>
      <c r="E17" s="7" t="s">
        <v>15</v>
      </c>
      <c r="F17" s="8">
        <f>H8-H2</f>
        <v>-3.1290743155149925E-4</v>
      </c>
      <c r="G17" s="14">
        <f>J8-J2</f>
        <v>0.8251530198756285</v>
      </c>
      <c r="H17" s="15">
        <f>G17/F17</f>
        <v>-2637.0515260191969</v>
      </c>
      <c r="I17" s="15">
        <f>H17-$H$23</f>
        <v>-78.981035451813568</v>
      </c>
      <c r="J17" s="15">
        <f>I17^2</f>
        <v>6238.003961040632</v>
      </c>
    </row>
    <row r="18" spans="1:13" ht="15.75" x14ac:dyDescent="0.25">
      <c r="A18" t="s">
        <v>6</v>
      </c>
      <c r="B18">
        <v>0.2</v>
      </c>
      <c r="C18" t="s">
        <v>4</v>
      </c>
      <c r="E18" s="7" t="s">
        <v>16</v>
      </c>
      <c r="F18" s="8">
        <f t="shared" ref="F18:F22" si="6">H9-H3</f>
        <v>-3.0303030303030325E-4</v>
      </c>
      <c r="G18" s="14">
        <f t="shared" ref="G18:G22" si="7">J9-J3</f>
        <v>0.77507396831880726</v>
      </c>
      <c r="H18" s="15">
        <f t="shared" ref="H18:H22" si="8">G18/F18</f>
        <v>-2557.7440954520621</v>
      </c>
      <c r="I18" s="15">
        <f t="shared" ref="I18:I22" si="9">H18-$H$23</f>
        <v>0.32639511532124743</v>
      </c>
      <c r="J18" s="15">
        <f t="shared" ref="J18:J22" si="10">I18^2</f>
        <v>0.10653377130557042</v>
      </c>
    </row>
    <row r="19" spans="1:13" ht="15.75" x14ac:dyDescent="0.25">
      <c r="A19" t="s">
        <v>7</v>
      </c>
      <c r="B19">
        <v>4.04</v>
      </c>
      <c r="C19" t="s">
        <v>11</v>
      </c>
      <c r="E19" s="7" t="s">
        <v>17</v>
      </c>
      <c r="F19" s="8">
        <f t="shared" si="6"/>
        <v>-2.9361389772449226E-4</v>
      </c>
      <c r="G19" s="14">
        <f t="shared" si="7"/>
        <v>0.74787493739613353</v>
      </c>
      <c r="H19" s="15">
        <f t="shared" si="8"/>
        <v>-2547.1373909483318</v>
      </c>
      <c r="I19" s="15">
        <f t="shared" si="9"/>
        <v>10.933099619051518</v>
      </c>
      <c r="J19" s="15">
        <f t="shared" si="10"/>
        <v>119.53266728010445</v>
      </c>
    </row>
    <row r="20" spans="1:13" ht="15.75" x14ac:dyDescent="0.25">
      <c r="A20" t="s">
        <v>8</v>
      </c>
      <c r="B20">
        <v>39.9</v>
      </c>
      <c r="C20" t="s">
        <v>12</v>
      </c>
      <c r="E20" s="7" t="s">
        <v>18</v>
      </c>
      <c r="F20" s="8">
        <f t="shared" si="6"/>
        <v>-2.8462998102466797E-4</v>
      </c>
      <c r="G20" s="14">
        <f t="shared" si="7"/>
        <v>0.74113079865399101</v>
      </c>
      <c r="H20" s="15">
        <f t="shared" si="8"/>
        <v>-2603.8395392710213</v>
      </c>
      <c r="I20" s="15">
        <f t="shared" si="9"/>
        <v>-45.769048703637964</v>
      </c>
      <c r="J20" s="15">
        <f t="shared" si="10"/>
        <v>2094.805819235984</v>
      </c>
    </row>
    <row r="21" spans="1:13" ht="18" x14ac:dyDescent="0.35">
      <c r="A21" t="s">
        <v>9</v>
      </c>
      <c r="B21">
        <v>295</v>
      </c>
      <c r="C21" t="s">
        <v>10</v>
      </c>
      <c r="E21" s="7" t="s">
        <v>19</v>
      </c>
      <c r="F21" s="8">
        <f t="shared" si="6"/>
        <v>-2.7605244996549341E-4</v>
      </c>
      <c r="G21" s="14">
        <f t="shared" si="7"/>
        <v>0.67225948306237626</v>
      </c>
      <c r="H21" s="15">
        <f t="shared" si="8"/>
        <v>-2435.2599773934585</v>
      </c>
      <c r="I21" s="15">
        <f t="shared" si="9"/>
        <v>122.81051317392485</v>
      </c>
      <c r="J21" s="15">
        <f t="shared" si="10"/>
        <v>15082.422146042769</v>
      </c>
    </row>
    <row r="22" spans="1:13" ht="15.75" x14ac:dyDescent="0.25">
      <c r="E22" s="7" t="s">
        <v>20</v>
      </c>
      <c r="F22" s="8">
        <f t="shared" si="6"/>
        <v>-2.6785714285714303E-4</v>
      </c>
      <c r="G22" s="14">
        <f t="shared" si="7"/>
        <v>0.68769386097863361</v>
      </c>
      <c r="H22" s="15">
        <f t="shared" si="8"/>
        <v>-2567.3904143202303</v>
      </c>
      <c r="I22" s="15">
        <f t="shared" si="9"/>
        <v>-9.3199237528469894</v>
      </c>
      <c r="J22" s="15">
        <f t="shared" si="10"/>
        <v>86.860978758881515</v>
      </c>
    </row>
    <row r="23" spans="1:13" ht="18.75" x14ac:dyDescent="0.25">
      <c r="E23" s="7"/>
      <c r="F23" s="7"/>
      <c r="G23" s="7" t="s">
        <v>23</v>
      </c>
      <c r="H23" s="15">
        <f>AVERAGE(H17:H22)</f>
        <v>-2558.0704905673833</v>
      </c>
      <c r="I23" s="7" t="s">
        <v>34</v>
      </c>
      <c r="J23" s="7">
        <f>SUM(J17:J22)</f>
        <v>23621.732106129679</v>
      </c>
    </row>
    <row r="25" spans="1:13" ht="18" x14ac:dyDescent="0.35">
      <c r="I25" s="1" t="s">
        <v>24</v>
      </c>
      <c r="J25" s="3">
        <f>SQRT(J23/(6*5))</f>
        <v>28.060489486185421</v>
      </c>
      <c r="K25" t="s">
        <v>28</v>
      </c>
      <c r="L25" s="2">
        <f>2*H23*8.6*10^(-5)</f>
        <v>-0.43998812437758994</v>
      </c>
      <c r="M25" t="s">
        <v>30</v>
      </c>
    </row>
    <row r="26" spans="1:13" ht="18" x14ac:dyDescent="0.35">
      <c r="I26" t="s">
        <v>25</v>
      </c>
      <c r="J26">
        <v>1.2</v>
      </c>
      <c r="K26" s="1" t="s">
        <v>29</v>
      </c>
      <c r="L26" s="2">
        <f>2*8.6*10^(-5)*J27</f>
        <v>5.7916850299486707E-3</v>
      </c>
      <c r="M26" t="s">
        <v>30</v>
      </c>
    </row>
    <row r="27" spans="1:13" x14ac:dyDescent="0.25">
      <c r="I27" t="s">
        <v>26</v>
      </c>
      <c r="J27" s="3">
        <f>J26*J25</f>
        <v>33.672587383422503</v>
      </c>
    </row>
    <row r="28" spans="1:13" ht="15.75" thickBot="1" x14ac:dyDescent="0.3"/>
    <row r="29" spans="1:13" ht="19.5" thickBot="1" x14ac:dyDescent="0.4">
      <c r="I29" s="4" t="s">
        <v>27</v>
      </c>
      <c r="J29" s="5"/>
      <c r="K29" s="5" t="s">
        <v>31</v>
      </c>
      <c r="L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>Natalya</cp:lastModifiedBy>
  <dcterms:created xsi:type="dcterms:W3CDTF">2016-03-17T16:54:06Z</dcterms:created>
  <dcterms:modified xsi:type="dcterms:W3CDTF">2016-03-17T21:04:06Z</dcterms:modified>
</cp:coreProperties>
</file>