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E49" i="1"/>
  <c r="I53" i="1"/>
  <c r="I51" i="1"/>
  <c r="G53" i="1"/>
  <c r="G50" i="1"/>
  <c r="G52" i="1"/>
  <c r="G48" i="1"/>
  <c r="G49" i="1" s="1"/>
  <c r="G47" i="1"/>
  <c r="G46" i="1"/>
  <c r="G45" i="1"/>
  <c r="D49" i="1" l="1"/>
  <c r="C37" i="1"/>
  <c r="C38" i="1"/>
  <c r="C39" i="1"/>
  <c r="C40" i="1"/>
  <c r="C41" i="1"/>
  <c r="B37" i="1"/>
  <c r="B38" i="1"/>
  <c r="B39" i="1"/>
  <c r="B40" i="1"/>
  <c r="B41" i="1"/>
  <c r="C36" i="1"/>
  <c r="B36" i="1"/>
  <c r="D48" i="1"/>
  <c r="F20" i="1" l="1"/>
  <c r="F21" i="1"/>
  <c r="F22" i="1"/>
  <c r="F23" i="1"/>
  <c r="F24" i="1"/>
  <c r="F25" i="1"/>
  <c r="F26" i="1"/>
  <c r="F27" i="1"/>
  <c r="F28" i="1"/>
  <c r="F29" i="1"/>
  <c r="F30" i="1"/>
  <c r="F19" i="1"/>
  <c r="D37" i="1" l="1"/>
  <c r="D38" i="1"/>
  <c r="D39" i="1"/>
  <c r="D40" i="1"/>
  <c r="D41" i="1"/>
  <c r="D36" i="1"/>
  <c r="D42" i="1" l="1"/>
  <c r="E39" i="1" s="1"/>
  <c r="F39" i="1" s="1"/>
  <c r="H5" i="1"/>
  <c r="G21" i="1" s="1"/>
  <c r="H21" i="1" s="1"/>
  <c r="G5" i="1"/>
  <c r="D25" i="1"/>
  <c r="E25" i="1"/>
  <c r="D26" i="1"/>
  <c r="E26" i="1"/>
  <c r="D27" i="1"/>
  <c r="E27" i="1"/>
  <c r="D28" i="1"/>
  <c r="E28" i="1"/>
  <c r="D29" i="1"/>
  <c r="E29" i="1"/>
  <c r="D30" i="1"/>
  <c r="E30" i="1"/>
  <c r="D20" i="1"/>
  <c r="E20" i="1"/>
  <c r="D21" i="1"/>
  <c r="E21" i="1"/>
  <c r="D22" i="1"/>
  <c r="E22" i="1"/>
  <c r="D23" i="1"/>
  <c r="E23" i="1"/>
  <c r="D24" i="1"/>
  <c r="E24" i="1"/>
  <c r="E19" i="1"/>
  <c r="D19" i="1"/>
  <c r="C20" i="1"/>
  <c r="C21" i="1"/>
  <c r="C22" i="1"/>
  <c r="C23" i="1"/>
  <c r="C24" i="1"/>
  <c r="C25" i="1"/>
  <c r="C26" i="1"/>
  <c r="C27" i="1"/>
  <c r="C28" i="1"/>
  <c r="C29" i="1"/>
  <c r="C30" i="1"/>
  <c r="C19" i="1"/>
  <c r="E40" i="1" l="1"/>
  <c r="F40" i="1" s="1"/>
  <c r="E37" i="1"/>
  <c r="F37" i="1" s="1"/>
  <c r="E41" i="1"/>
  <c r="F41" i="1" s="1"/>
  <c r="E38" i="1"/>
  <c r="F38" i="1" s="1"/>
  <c r="E36" i="1"/>
  <c r="F36" i="1" s="1"/>
  <c r="G28" i="1"/>
  <c r="H28" i="1" s="1"/>
  <c r="G24" i="1"/>
  <c r="H24" i="1" s="1"/>
  <c r="G20" i="1"/>
  <c r="H20" i="1" s="1"/>
  <c r="G27" i="1"/>
  <c r="H27" i="1" s="1"/>
  <c r="G23" i="1"/>
  <c r="H23" i="1" s="1"/>
  <c r="G30" i="1"/>
  <c r="H30" i="1" s="1"/>
  <c r="G26" i="1"/>
  <c r="H26" i="1" s="1"/>
  <c r="G22" i="1"/>
  <c r="H22" i="1" s="1"/>
  <c r="G19" i="1"/>
  <c r="H19" i="1" s="1"/>
  <c r="G29" i="1"/>
  <c r="H29" i="1" s="1"/>
  <c r="G25" i="1"/>
  <c r="H25" i="1" s="1"/>
  <c r="D43" i="1" l="1"/>
  <c r="D44" i="1" s="1"/>
  <c r="D46" i="1" s="1"/>
</calcChain>
</file>

<file path=xl/sharedStrings.xml><?xml version="1.0" encoding="utf-8"?>
<sst xmlns="http://schemas.openxmlformats.org/spreadsheetml/2006/main" count="53" uniqueCount="52">
  <si>
    <t>№ опыта</t>
  </si>
  <si>
    <t>U, mV</t>
  </si>
  <si>
    <t>металл</t>
  </si>
  <si>
    <t>полупроводник</t>
  </si>
  <si>
    <t>T, K</t>
  </si>
  <si>
    <t>I, мА</t>
  </si>
  <si>
    <t>l, м</t>
  </si>
  <si>
    <t>Металл</t>
  </si>
  <si>
    <t>Полупроводник</t>
  </si>
  <si>
    <t>d, м</t>
  </si>
  <si>
    <t>S, м2</t>
  </si>
  <si>
    <t>Высота, м</t>
  </si>
  <si>
    <t>Ширина, м</t>
  </si>
  <si>
    <t>Метод парных точек</t>
  </si>
  <si>
    <t>Пары точек</t>
  </si>
  <si>
    <t>1 и 7</t>
  </si>
  <si>
    <t>2 и 8</t>
  </si>
  <si>
    <t>3 и 9</t>
  </si>
  <si>
    <t>4 и 10</t>
  </si>
  <si>
    <t>5 и 11</t>
  </si>
  <si>
    <t>6 и 12</t>
  </si>
  <si>
    <r>
      <t>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=  Δρ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/ ΔT</t>
    </r>
  </si>
  <si>
    <r>
      <t>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- &lt;a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>&gt;</t>
    </r>
  </si>
  <si>
    <r>
      <t>(a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- &lt;a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>&gt;)</t>
    </r>
    <r>
      <rPr>
        <b/>
        <vertAlign val="superscript"/>
        <sz val="11"/>
        <color theme="1"/>
        <rFont val="Calibri"/>
        <family val="2"/>
        <charset val="204"/>
      </rPr>
      <t>2</t>
    </r>
  </si>
  <si>
    <r>
      <t>&lt;a</t>
    </r>
    <r>
      <rPr>
        <b/>
        <vertAlign val="subscript"/>
        <sz val="11"/>
        <color theme="1"/>
        <rFont val="Calibri"/>
        <family val="2"/>
        <charset val="204"/>
        <scheme val="minor"/>
      </rPr>
      <t>M</t>
    </r>
    <r>
      <rPr>
        <b/>
        <sz val="11"/>
        <color theme="1"/>
        <rFont val="Calibri"/>
        <family val="2"/>
        <charset val="204"/>
        <scheme val="minor"/>
      </rPr>
      <t>&gt; =</t>
    </r>
  </si>
  <si>
    <r>
      <t>Σ(a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- &lt;a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>&gt;)</t>
    </r>
    <r>
      <rPr>
        <b/>
        <vertAlign val="superscript"/>
        <sz val="11"/>
        <color theme="1"/>
        <rFont val="Calibri"/>
        <family val="2"/>
        <charset val="204"/>
      </rPr>
      <t xml:space="preserve">2 </t>
    </r>
    <r>
      <rPr>
        <b/>
        <sz val="11"/>
        <color theme="1"/>
        <rFont val="Calibri"/>
        <family val="2"/>
        <charset val="204"/>
      </rPr>
      <t>=</t>
    </r>
  </si>
  <si>
    <t>t(0,68; 6) =</t>
  </si>
  <si>
    <r>
      <t>σ</t>
    </r>
    <r>
      <rPr>
        <b/>
        <vertAlign val="subscript"/>
        <sz val="9.35"/>
        <color theme="1"/>
        <rFont val="Calibri"/>
        <family val="2"/>
        <charset val="204"/>
      </rPr>
      <t>&lt;a&gt;</t>
    </r>
    <r>
      <rPr>
        <b/>
        <sz val="9.35"/>
        <color theme="1"/>
        <rFont val="Calibri"/>
        <family val="2"/>
        <charset val="204"/>
      </rPr>
      <t xml:space="preserve"> =</t>
    </r>
  </si>
  <si>
    <r>
      <t>Δa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 xml:space="preserve"> = </t>
    </r>
  </si>
  <si>
    <r>
      <t>ρ</t>
    </r>
    <r>
      <rPr>
        <b/>
        <vertAlign val="subscript"/>
        <sz val="11"/>
        <color theme="1"/>
        <rFont val="Calibri"/>
        <family val="2"/>
        <charset val="204"/>
      </rPr>
      <t xml:space="preserve">M0 </t>
    </r>
    <r>
      <rPr>
        <b/>
        <sz val="11"/>
        <color theme="1"/>
        <rFont val="Calibri"/>
        <family val="2"/>
        <charset val="204"/>
      </rPr>
      <t>=</t>
    </r>
  </si>
  <si>
    <r>
      <t>α</t>
    </r>
    <r>
      <rPr>
        <b/>
        <vertAlign val="subscript"/>
        <sz val="11"/>
        <color theme="1"/>
        <rFont val="Calibri"/>
        <family val="2"/>
        <charset val="204"/>
      </rPr>
      <t xml:space="preserve">ρ </t>
    </r>
    <r>
      <rPr>
        <b/>
        <sz val="11"/>
        <color theme="1"/>
        <rFont val="Calibri"/>
        <family val="2"/>
        <charset val="204"/>
      </rPr>
      <t>=</t>
    </r>
  </si>
  <si>
    <t>k =</t>
  </si>
  <si>
    <r>
      <t>U</t>
    </r>
    <r>
      <rPr>
        <b/>
        <vertAlign val="subscript"/>
        <sz val="12"/>
        <color theme="1"/>
        <rFont val="Times New Roman"/>
        <family val="1"/>
        <charset val="204"/>
      </rPr>
      <t>T</t>
    </r>
    <r>
      <rPr>
        <b/>
        <sz val="12"/>
        <color theme="1"/>
        <rFont val="Times New Roman"/>
        <family val="1"/>
        <charset val="204"/>
      </rPr>
      <t>, mV</t>
    </r>
  </si>
  <si>
    <r>
      <t>1/T, 10</t>
    </r>
    <r>
      <rPr>
        <b/>
        <vertAlign val="superscript"/>
        <sz val="12"/>
        <color theme="1"/>
        <rFont val="Times New Roman"/>
        <family val="1"/>
        <charset val="204"/>
      </rPr>
      <t>-3</t>
    </r>
    <r>
      <rPr>
        <b/>
        <sz val="12"/>
        <color theme="1"/>
        <rFont val="Times New Roman"/>
        <family val="1"/>
        <charset val="204"/>
      </rPr>
      <t>K</t>
    </r>
    <r>
      <rPr>
        <b/>
        <vertAlign val="superscript"/>
        <sz val="12"/>
        <color theme="1"/>
        <rFont val="Times New Roman"/>
        <family val="1"/>
        <charset val="204"/>
      </rPr>
      <t>-1</t>
    </r>
  </si>
  <si>
    <r>
      <t>R</t>
    </r>
    <r>
      <rPr>
        <b/>
        <vertAlign val="subscript"/>
        <sz val="12"/>
        <color theme="1"/>
        <rFont val="Times New Roman"/>
        <family val="1"/>
        <charset val="204"/>
      </rPr>
      <t>1</t>
    </r>
    <r>
      <rPr>
        <b/>
        <sz val="12"/>
        <color theme="1"/>
        <rFont val="Times New Roman"/>
        <family val="1"/>
        <charset val="204"/>
      </rPr>
      <t>, Ом</t>
    </r>
  </si>
  <si>
    <r>
      <t>R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, Ом</t>
    </r>
  </si>
  <si>
    <r>
      <t>ρ</t>
    </r>
    <r>
      <rPr>
        <b/>
        <vertAlign val="subscript"/>
        <sz val="12"/>
        <color theme="1"/>
        <rFont val="Times New Roman"/>
        <family val="1"/>
        <charset val="204"/>
      </rPr>
      <t>M</t>
    </r>
    <r>
      <rPr>
        <b/>
        <sz val="12"/>
        <color theme="1"/>
        <rFont val="Times New Roman"/>
        <family val="1"/>
        <charset val="204"/>
      </rPr>
      <t>, 10</t>
    </r>
    <r>
      <rPr>
        <b/>
        <vertAlign val="superscript"/>
        <sz val="12"/>
        <color theme="1"/>
        <rFont val="Times New Roman"/>
        <family val="1"/>
        <charset val="204"/>
      </rPr>
      <t>-6</t>
    </r>
    <r>
      <rPr>
        <b/>
        <sz val="12"/>
        <color theme="1"/>
        <rFont val="Times New Roman"/>
        <family val="1"/>
        <charset val="204"/>
      </rPr>
      <t xml:space="preserve"> Ом*м</t>
    </r>
  </si>
  <si>
    <r>
      <t>ρ</t>
    </r>
    <r>
      <rPr>
        <b/>
        <vertAlign val="subscript"/>
        <sz val="12"/>
        <color theme="1"/>
        <rFont val="Times New Roman"/>
        <family val="1"/>
        <charset val="204"/>
      </rPr>
      <t>П</t>
    </r>
    <r>
      <rPr>
        <b/>
        <sz val="12"/>
        <color theme="1"/>
        <rFont val="Times New Roman"/>
        <family val="1"/>
        <charset val="204"/>
      </rPr>
      <t>, Ом*м</t>
    </r>
  </si>
  <si>
    <r>
      <t>ln ρ</t>
    </r>
    <r>
      <rPr>
        <b/>
        <vertAlign val="subscript"/>
        <sz val="12"/>
        <color theme="1"/>
        <rFont val="Times New Roman"/>
        <family val="1"/>
        <charset val="204"/>
      </rPr>
      <t>П</t>
    </r>
  </si>
  <si>
    <t>ΔT, К</t>
  </si>
  <si>
    <r>
      <t>Δρ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>, 10</t>
    </r>
    <r>
      <rPr>
        <b/>
        <vertAlign val="superscript"/>
        <sz val="11"/>
        <color theme="1"/>
        <rFont val="Calibri"/>
        <family val="2"/>
        <charset val="204"/>
      </rPr>
      <t>-6</t>
    </r>
    <r>
      <rPr>
        <b/>
        <sz val="11"/>
        <color theme="1"/>
        <rFont val="Calibri"/>
        <family val="2"/>
        <charset val="204"/>
      </rPr>
      <t>Ом*м</t>
    </r>
  </si>
  <si>
    <t>d ln pп</t>
  </si>
  <si>
    <t>d (1/T)</t>
  </si>
  <si>
    <t>Wg=</t>
  </si>
  <si>
    <t>a=</t>
  </si>
  <si>
    <t>k=</t>
  </si>
  <si>
    <t>n=</t>
  </si>
  <si>
    <t>Na=</t>
  </si>
  <si>
    <t>e=</t>
  </si>
  <si>
    <t>мю=</t>
  </si>
  <si>
    <t>m_e</t>
  </si>
  <si>
    <t>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</si>
</sst>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71" formatCode="0.000000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b/>
      <vertAlign val="subscript"/>
      <sz val="9.35"/>
      <color theme="1"/>
      <name val="Calibri"/>
      <family val="2"/>
      <charset val="204"/>
    </font>
    <font>
      <b/>
      <sz val="9.35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0" fontId="3" fillId="0" borderId="1" xfId="0" applyFont="1" applyBorder="1"/>
    <xf numFmtId="11" fontId="0" fillId="0" borderId="1" xfId="0" applyNumberFormat="1" applyBorder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1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1" fontId="0" fillId="0" borderId="1" xfId="0" applyNumberForma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/>
    <xf numFmtId="165" fontId="10" fillId="0" borderId="2" xfId="0" applyNumberFormat="1" applyFont="1" applyBorder="1"/>
    <xf numFmtId="0" fontId="8" fillId="0" borderId="2" xfId="0" applyFont="1" applyBorder="1" applyAlignment="1">
      <alignment horizontal="center"/>
    </xf>
    <xf numFmtId="2" fontId="10" fillId="0" borderId="2" xfId="0" applyNumberFormat="1" applyFont="1" applyBorder="1"/>
    <xf numFmtId="164" fontId="10" fillId="0" borderId="2" xfId="0" applyNumberFormat="1" applyFont="1" applyBorder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ρ</a:t>
            </a:r>
            <a:r>
              <a:rPr lang="en-US" sz="1800" b="1" i="0" baseline="-25000">
                <a:effectLst/>
              </a:rPr>
              <a:t>M</a:t>
            </a:r>
            <a:r>
              <a:rPr lang="en-US" sz="1800" b="1" i="0" baseline="0">
                <a:effectLst/>
              </a:rPr>
              <a:t> = f(T)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Лист1!$B$19:$B$30</c:f>
              <c:numCache>
                <c:formatCode>General</c:formatCode>
                <c:ptCount val="12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</c:numCache>
            </c:numRef>
          </c:xVal>
          <c:yVal>
            <c:numRef>
              <c:f>Лист1!$F$19:$F$30</c:f>
              <c:numCache>
                <c:formatCode>0.0000</c:formatCode>
                <c:ptCount val="12"/>
                <c:pt idx="0">
                  <c:v>0.13885430000000004</c:v>
                </c:pt>
                <c:pt idx="1">
                  <c:v>0.144509</c:v>
                </c:pt>
                <c:pt idx="2">
                  <c:v>0.15032077499999999</c:v>
                </c:pt>
                <c:pt idx="3">
                  <c:v>0.15545189166666668</c:v>
                </c:pt>
                <c:pt idx="4">
                  <c:v>0.16058300833333336</c:v>
                </c:pt>
                <c:pt idx="5">
                  <c:v>0.16545233333333337</c:v>
                </c:pt>
                <c:pt idx="6">
                  <c:v>0.17005986666666667</c:v>
                </c:pt>
                <c:pt idx="7">
                  <c:v>0.17471975833333336</c:v>
                </c:pt>
                <c:pt idx="8">
                  <c:v>0.17932729166666664</c:v>
                </c:pt>
                <c:pt idx="9">
                  <c:v>0.18356831666666668</c:v>
                </c:pt>
                <c:pt idx="10">
                  <c:v>0.18833292500000001</c:v>
                </c:pt>
                <c:pt idx="11">
                  <c:v>0.19812393333333334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1392"/>
        <c:axId val="390784728"/>
      </c:scatterChart>
      <c:valAx>
        <c:axId val="390791392"/>
        <c:scaling>
          <c:orientation val="minMax"/>
          <c:min val="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84728"/>
        <c:crosses val="autoZero"/>
        <c:crossBetween val="midCat"/>
        <c:majorUnit val="5"/>
      </c:valAx>
      <c:valAx>
        <c:axId val="3907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9139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ρ</a:t>
            </a:r>
            <a:r>
              <a:rPr lang="ru-RU" sz="1800" b="1" i="0" baseline="-25000">
                <a:effectLst/>
              </a:rPr>
              <a:t>П</a:t>
            </a:r>
            <a:r>
              <a:rPr lang="en-US" sz="1800" b="1" i="0" baseline="0">
                <a:effectLst/>
              </a:rPr>
              <a:t> = f(T)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Лист1!$B$19:$B$30</c:f>
              <c:numCache>
                <c:formatCode>General</c:formatCode>
                <c:ptCount val="12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</c:numCache>
            </c:numRef>
          </c:xVal>
          <c:yVal>
            <c:numRef>
              <c:f>Лист1!$G$19:$G$30</c:f>
              <c:numCache>
                <c:formatCode>0.0000</c:formatCode>
                <c:ptCount val="12"/>
                <c:pt idx="0">
                  <c:v>6.6850000000000005</c:v>
                </c:pt>
                <c:pt idx="1">
                  <c:v>4.3695000000000004</c:v>
                </c:pt>
                <c:pt idx="2">
                  <c:v>2.7614999999999998</c:v>
                </c:pt>
                <c:pt idx="3">
                  <c:v>1.9585000000000001</c:v>
                </c:pt>
                <c:pt idx="4">
                  <c:v>1.3515000000000001</c:v>
                </c:pt>
                <c:pt idx="5">
                  <c:v>0.86250000000000004</c:v>
                </c:pt>
                <c:pt idx="6">
                  <c:v>0.6745000000000001</c:v>
                </c:pt>
                <c:pt idx="7">
                  <c:v>0.4672</c:v>
                </c:pt>
                <c:pt idx="8">
                  <c:v>0.34840000000000004</c:v>
                </c:pt>
                <c:pt idx="9">
                  <c:v>0.26695000000000002</c:v>
                </c:pt>
                <c:pt idx="10">
                  <c:v>0.20685000000000001</c:v>
                </c:pt>
                <c:pt idx="11">
                  <c:v>0.16500000000000004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89040"/>
        <c:axId val="390785512"/>
      </c:scatterChart>
      <c:valAx>
        <c:axId val="3907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85512"/>
        <c:crosses val="autoZero"/>
        <c:crossBetween val="midCat"/>
      </c:valAx>
      <c:valAx>
        <c:axId val="3907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ln </a:t>
            </a:r>
            <a:r>
              <a:rPr lang="el-GR" sz="1800" b="1" i="0" baseline="0">
                <a:effectLst/>
              </a:rPr>
              <a:t>ρ</a:t>
            </a:r>
            <a:r>
              <a:rPr lang="ru-RU" sz="1800" b="1" i="0" baseline="-25000">
                <a:effectLst/>
              </a:rPr>
              <a:t>П</a:t>
            </a:r>
            <a:r>
              <a:rPr lang="en-US" sz="1800" b="1" i="0" baseline="0">
                <a:effectLst/>
              </a:rPr>
              <a:t> = f(</a:t>
            </a:r>
            <a:r>
              <a:rPr lang="ru-RU" sz="1800" b="1" i="0" baseline="0">
                <a:effectLst/>
              </a:rPr>
              <a:t>1/</a:t>
            </a:r>
            <a:r>
              <a:rPr lang="en-US" sz="1800" b="1" i="0" baseline="0">
                <a:effectLst/>
              </a:rPr>
              <a:t>T)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Лист1!$C$19:$C$30</c:f>
              <c:numCache>
                <c:formatCode>0.000</c:formatCode>
                <c:ptCount val="12"/>
                <c:pt idx="0">
                  <c:v>3.3898305084745761</c:v>
                </c:pt>
                <c:pt idx="1">
                  <c:v>3.3333333333333335</c:v>
                </c:pt>
                <c:pt idx="2">
                  <c:v>3.278688524590164</c:v>
                </c:pt>
                <c:pt idx="3">
                  <c:v>3.225806451612903</c:v>
                </c:pt>
                <c:pt idx="4">
                  <c:v>3.1746031746031744</c:v>
                </c:pt>
                <c:pt idx="5">
                  <c:v>3.125</c:v>
                </c:pt>
                <c:pt idx="6">
                  <c:v>3.0769230769230771</c:v>
                </c:pt>
                <c:pt idx="7">
                  <c:v>3.0303030303030303</c:v>
                </c:pt>
                <c:pt idx="8">
                  <c:v>2.9850746268656718</c:v>
                </c:pt>
                <c:pt idx="9">
                  <c:v>2.9411764705882351</c:v>
                </c:pt>
                <c:pt idx="10">
                  <c:v>2.8985507246376812</c:v>
                </c:pt>
                <c:pt idx="11">
                  <c:v>2.8571428571428572</c:v>
                </c:pt>
              </c:numCache>
            </c:numRef>
          </c:xVal>
          <c:yVal>
            <c:numRef>
              <c:f>Лист1!$H$19:$H$30</c:f>
              <c:numCache>
                <c:formatCode>0.0000</c:formatCode>
                <c:ptCount val="12"/>
                <c:pt idx="0">
                  <c:v>1.8998662105539066</c:v>
                </c:pt>
                <c:pt idx="1">
                  <c:v>1.4746485860854621</c:v>
                </c:pt>
                <c:pt idx="2">
                  <c:v>1.0157740103591051</c:v>
                </c:pt>
                <c:pt idx="3">
                  <c:v>0.67217887412374899</c:v>
                </c:pt>
                <c:pt idx="4">
                  <c:v>0.30121508673436537</c:v>
                </c:pt>
                <c:pt idx="5">
                  <c:v>-0.14792013007662219</c:v>
                </c:pt>
                <c:pt idx="6">
                  <c:v>-0.39378360333432633</c:v>
                </c:pt>
                <c:pt idx="7">
                  <c:v>-0.76099784746811971</c:v>
                </c:pt>
                <c:pt idx="8">
                  <c:v>-1.0544040340037892</c:v>
                </c:pt>
                <c:pt idx="9">
                  <c:v>-1.3206939040359418</c:v>
                </c:pt>
                <c:pt idx="10">
                  <c:v>-1.5757613860747166</c:v>
                </c:pt>
                <c:pt idx="11">
                  <c:v>-1.8018098050815563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91784"/>
        <c:axId val="390795312"/>
      </c:scatterChart>
      <c:valAx>
        <c:axId val="3907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95312"/>
        <c:crosses val="autoZero"/>
        <c:crossBetween val="midCat"/>
        <c:majorUnit val="5.000000000000001E-2"/>
      </c:valAx>
      <c:valAx>
        <c:axId val="3907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9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</xdr:row>
      <xdr:rowOff>22860</xdr:rowOff>
    </xdr:from>
    <xdr:to>
      <xdr:col>18</xdr:col>
      <xdr:colOff>145774</xdr:colOff>
      <xdr:row>16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158675</xdr:colOff>
      <xdr:row>17</xdr:row>
      <xdr:rowOff>53340</xdr:rowOff>
    </xdr:from>
    <xdr:to>
      <xdr:col>17</xdr:col>
      <xdr:colOff>463475</xdr:colOff>
      <xdr:row>32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122816</xdr:colOff>
      <xdr:row>32</xdr:row>
      <xdr:rowOff>168569</xdr:rowOff>
    </xdr:from>
    <xdr:to>
      <xdr:col>17</xdr:col>
      <xdr:colOff>427616</xdr:colOff>
      <xdr:row>49</xdr:row>
      <xdr:rowOff>26586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4</xdr:row>
      <xdr:rowOff>174171</xdr:rowOff>
    </xdr:from>
    <xdr:to>
      <xdr:col>18</xdr:col>
      <xdr:colOff>8709</xdr:colOff>
      <xdr:row>9</xdr:row>
      <xdr:rowOff>52388</xdr:rowOff>
    </xdr:to>
    <xdr:cxnSp macro="">
      <xdr:nvCxnSpPr>
        <xdr:cNvPr id="6" name="Прямая соединительная линия 5"/>
        <xdr:cNvCxnSpPr/>
      </xdr:nvCxnSpPr>
      <xdr:spPr>
        <a:xfrm flipH="1">
          <a:off x="8039100" y="898071"/>
          <a:ext cx="4747397" cy="783092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302850</xdr:colOff>
      <xdr:row>9</xdr:row>
      <xdr:rowOff>21771</xdr:rowOff>
    </xdr:from>
    <xdr:to>
      <xdr:col>10</xdr:col>
      <xdr:colOff>313508</xdr:colOff>
      <xdr:row>14</xdr:row>
      <xdr:rowOff>91787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8205879" y="1667691"/>
          <a:ext cx="10658" cy="9844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471572</xdr:colOff>
      <xdr:row>9</xdr:row>
      <xdr:rowOff>21974</xdr:rowOff>
    </xdr:from>
    <xdr:to>
      <xdr:col>10</xdr:col>
      <xdr:colOff>323850</xdr:colOff>
      <xdr:row>9</xdr:row>
      <xdr:rowOff>21975</xdr:rowOff>
    </xdr:to>
    <xdr:cxnSp macro="">
      <xdr:nvCxnSpPr>
        <xdr:cNvPr id="16" name="Прямая соединительная линия 15"/>
        <xdr:cNvCxnSpPr/>
      </xdr:nvCxnSpPr>
      <xdr:spPr>
        <a:xfrm flipH="1">
          <a:off x="7765001" y="1667894"/>
          <a:ext cx="46187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0.10561</cdr:x>
      <cdr:y>0.81468</cdr:y>
    </cdr:from>
    <cdr:to>
      <cdr:x>0.1757</cdr:x>
      <cdr:y>0.90024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2382" y="2218988"/>
          <a:ext cx="393192" cy="233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/>
            <a:t>273</a:t>
          </a:r>
        </a:p>
      </cdr:txBody>
    </cdr:sp>
  </cdr:relSizeAnchor>
  <cdr:relSizeAnchor xmlns:cdr="http://schemas.openxmlformats.org/drawingml/2006/chartDrawing">
    <cdr:from>
      <cdr:x>0.08182</cdr:x>
      <cdr:y>0.45944</cdr:y>
    </cdr:from>
    <cdr:to>
      <cdr:x>0.17094</cdr:x>
      <cdr:y>0.545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8958" y="1260348"/>
          <a:ext cx="499872" cy="234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/>
            <a:t>0,115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0.10962</cdr:x>
      <cdr:y>0.26277</cdr:y>
    </cdr:from>
    <cdr:to>
      <cdr:x>0.88351</cdr:x>
      <cdr:y>0.94648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503734" y="883322"/>
          <a:ext cx="3556168" cy="22983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3" zoomScaleNormal="100" workbookViewId="0">
      <selection activeCell="G52" sqref="G52"/>
    </sheetView>
  </sheetViews>
  <sheetFormatPr defaultRowHeight="15" x14ac:dyDescent="0.25"/>
  <cols>
    <col min="1" max="1" width="11.7109375" customWidth="1"/>
    <col min="3" max="3" width="14.7109375" customWidth="1"/>
    <col min="4" max="4" width="15.5703125" customWidth="1"/>
    <col min="5" max="5" width="10.42578125" customWidth="1"/>
    <col min="6" max="6" width="16.140625" customWidth="1"/>
    <col min="7" max="7" width="12" bestFit="1" customWidth="1"/>
    <col min="8" max="8" width="14.7109375" bestFit="1" customWidth="1"/>
    <col min="9" max="9" width="12" bestFit="1" customWidth="1"/>
  </cols>
  <sheetData>
    <row r="1" spans="1:8" ht="15.75" x14ac:dyDescent="0.25">
      <c r="A1" s="20" t="s">
        <v>0</v>
      </c>
      <c r="B1" s="20" t="s">
        <v>32</v>
      </c>
      <c r="C1" s="20" t="s">
        <v>1</v>
      </c>
      <c r="D1" s="20"/>
      <c r="F1" s="5" t="s">
        <v>5</v>
      </c>
      <c r="G1" s="3">
        <v>1</v>
      </c>
    </row>
    <row r="2" spans="1:8" ht="15.75" x14ac:dyDescent="0.25">
      <c r="A2" s="20"/>
      <c r="B2" s="20"/>
      <c r="C2" s="21" t="s">
        <v>2</v>
      </c>
      <c r="D2" s="21" t="s">
        <v>3</v>
      </c>
    </row>
    <row r="3" spans="1:8" ht="15.75" x14ac:dyDescent="0.25">
      <c r="A3" s="22">
        <v>1</v>
      </c>
      <c r="B3" s="22">
        <v>1E-3</v>
      </c>
      <c r="C3" s="23">
        <v>2.6520000000000001</v>
      </c>
      <c r="D3" s="23">
        <v>1337</v>
      </c>
      <c r="F3" s="3"/>
      <c r="G3" s="4" t="s">
        <v>7</v>
      </c>
      <c r="H3" s="4" t="s">
        <v>8</v>
      </c>
    </row>
    <row r="4" spans="1:8" ht="15.75" x14ac:dyDescent="0.25">
      <c r="A4" s="22">
        <v>2</v>
      </c>
      <c r="B4" s="22">
        <v>0.2</v>
      </c>
      <c r="C4" s="23">
        <v>2.76</v>
      </c>
      <c r="D4" s="23">
        <v>873.9</v>
      </c>
      <c r="F4" s="4" t="s">
        <v>6</v>
      </c>
      <c r="G4" s="3">
        <v>0.15</v>
      </c>
      <c r="H4" s="3">
        <v>1E-3</v>
      </c>
    </row>
    <row r="5" spans="1:8" ht="15.75" x14ac:dyDescent="0.25">
      <c r="A5" s="22">
        <v>3</v>
      </c>
      <c r="B5" s="22">
        <v>0.4</v>
      </c>
      <c r="C5" s="23">
        <v>2.871</v>
      </c>
      <c r="D5" s="23">
        <v>552.29999999999995</v>
      </c>
      <c r="F5" s="4" t="s">
        <v>10</v>
      </c>
      <c r="G5" s="3">
        <f>(G6/2)^2*3.1415</f>
        <v>7.8537500000000001E-9</v>
      </c>
      <c r="H5" s="3">
        <f>H7*H8</f>
        <v>5.0000000000000004E-6</v>
      </c>
    </row>
    <row r="6" spans="1:8" ht="15.75" x14ac:dyDescent="0.25">
      <c r="A6" s="22">
        <v>4</v>
      </c>
      <c r="B6" s="22">
        <v>0.6</v>
      </c>
      <c r="C6" s="23">
        <v>2.9689999999999999</v>
      </c>
      <c r="D6" s="23">
        <v>391.7</v>
      </c>
      <c r="F6" s="4" t="s">
        <v>9</v>
      </c>
      <c r="G6" s="3">
        <v>1E-4</v>
      </c>
      <c r="H6" s="3"/>
    </row>
    <row r="7" spans="1:8" ht="15.75" x14ac:dyDescent="0.25">
      <c r="A7" s="22">
        <v>5</v>
      </c>
      <c r="B7" s="22">
        <v>0.8</v>
      </c>
      <c r="C7" s="23">
        <v>3.0670000000000002</v>
      </c>
      <c r="D7" s="23">
        <v>270.3</v>
      </c>
      <c r="F7" s="4" t="s">
        <v>11</v>
      </c>
      <c r="G7" s="3"/>
      <c r="H7" s="3">
        <v>2.5000000000000001E-3</v>
      </c>
    </row>
    <row r="8" spans="1:8" ht="15.75" x14ac:dyDescent="0.25">
      <c r="A8" s="22">
        <v>6</v>
      </c>
      <c r="B8" s="22">
        <v>1</v>
      </c>
      <c r="C8" s="23">
        <v>3.16</v>
      </c>
      <c r="D8" s="23">
        <v>172.5</v>
      </c>
      <c r="F8" s="4" t="s">
        <v>12</v>
      </c>
      <c r="G8" s="3"/>
      <c r="H8" s="3">
        <v>2E-3</v>
      </c>
    </row>
    <row r="9" spans="1:8" ht="15.75" x14ac:dyDescent="0.25">
      <c r="A9" s="22">
        <v>7</v>
      </c>
      <c r="B9" s="22">
        <v>1.2</v>
      </c>
      <c r="C9" s="23">
        <v>3.2480000000000002</v>
      </c>
      <c r="D9" s="23">
        <v>134.9</v>
      </c>
    </row>
    <row r="10" spans="1:8" ht="15.75" x14ac:dyDescent="0.25">
      <c r="A10" s="22">
        <v>8</v>
      </c>
      <c r="B10" s="22">
        <v>1.4</v>
      </c>
      <c r="C10" s="23">
        <v>3.3370000000000002</v>
      </c>
      <c r="D10" s="23">
        <v>93.44</v>
      </c>
    </row>
    <row r="11" spans="1:8" ht="15.75" x14ac:dyDescent="0.25">
      <c r="A11" s="22">
        <v>9</v>
      </c>
      <c r="B11" s="22">
        <v>1.6</v>
      </c>
      <c r="C11" s="23">
        <v>3.4249999999999998</v>
      </c>
      <c r="D11" s="23">
        <v>69.680000000000007</v>
      </c>
    </row>
    <row r="12" spans="1:8" ht="15.75" x14ac:dyDescent="0.25">
      <c r="A12" s="22">
        <v>10</v>
      </c>
      <c r="B12" s="22">
        <v>1.8</v>
      </c>
      <c r="C12" s="23">
        <v>3.5059999999999998</v>
      </c>
      <c r="D12" s="23">
        <v>53.39</v>
      </c>
    </row>
    <row r="13" spans="1:8" ht="15.75" x14ac:dyDescent="0.25">
      <c r="A13" s="22">
        <v>11</v>
      </c>
      <c r="B13" s="22">
        <v>2</v>
      </c>
      <c r="C13" s="23">
        <v>3.597</v>
      </c>
      <c r="D13" s="23">
        <v>41.37</v>
      </c>
    </row>
    <row r="14" spans="1:8" ht="15.75" x14ac:dyDescent="0.25">
      <c r="A14" s="22">
        <v>12</v>
      </c>
      <c r="B14" s="22">
        <v>2.2000000000000002</v>
      </c>
      <c r="C14" s="23">
        <v>3.7839999999999998</v>
      </c>
      <c r="D14" s="23">
        <v>33</v>
      </c>
    </row>
    <row r="18" spans="1:8" ht="19.5" x14ac:dyDescent="0.3">
      <c r="A18" s="24" t="s">
        <v>0</v>
      </c>
      <c r="B18" s="24" t="s">
        <v>4</v>
      </c>
      <c r="C18" s="24" t="s">
        <v>33</v>
      </c>
      <c r="D18" s="24" t="s">
        <v>34</v>
      </c>
      <c r="E18" s="24" t="s">
        <v>35</v>
      </c>
      <c r="F18" s="24" t="s">
        <v>36</v>
      </c>
      <c r="G18" s="24" t="s">
        <v>37</v>
      </c>
      <c r="H18" s="24" t="s">
        <v>38</v>
      </c>
    </row>
    <row r="19" spans="1:8" ht="15.75" x14ac:dyDescent="0.25">
      <c r="A19" s="22">
        <v>1</v>
      </c>
      <c r="B19" s="22">
        <v>295</v>
      </c>
      <c r="C19" s="23">
        <f>1/B19 * 1000</f>
        <v>3.3898305084745761</v>
      </c>
      <c r="D19" s="23">
        <f t="shared" ref="D19:E30" si="0">C3/$G$1</f>
        <v>2.6520000000000001</v>
      </c>
      <c r="E19" s="25">
        <f t="shared" si="0"/>
        <v>1337</v>
      </c>
      <c r="F19" s="26">
        <f>D19*G$5/G$4*10^6</f>
        <v>0.13885430000000004</v>
      </c>
      <c r="G19" s="26">
        <f>E19*H$5/H$4</f>
        <v>6.6850000000000005</v>
      </c>
      <c r="H19" s="26">
        <f>LN(G19)</f>
        <v>1.8998662105539066</v>
      </c>
    </row>
    <row r="20" spans="1:8" ht="15.75" x14ac:dyDescent="0.25">
      <c r="A20" s="22">
        <v>2</v>
      </c>
      <c r="B20" s="22">
        <v>300</v>
      </c>
      <c r="C20" s="23">
        <f t="shared" ref="C20:C30" si="1">1/B20 * 1000</f>
        <v>3.3333333333333335</v>
      </c>
      <c r="D20" s="23">
        <f t="shared" si="0"/>
        <v>2.76</v>
      </c>
      <c r="E20" s="25">
        <f t="shared" si="0"/>
        <v>873.9</v>
      </c>
      <c r="F20" s="26">
        <f t="shared" ref="F20:F30" si="2">D20*G$5/G$4*10^6</f>
        <v>0.144509</v>
      </c>
      <c r="G20" s="26">
        <f t="shared" ref="F20:G30" si="3">E20*H$5/H$4</f>
        <v>4.3695000000000004</v>
      </c>
      <c r="H20" s="26">
        <f t="shared" ref="H20:H30" si="4">LN(G20)</f>
        <v>1.4746485860854621</v>
      </c>
    </row>
    <row r="21" spans="1:8" ht="15.75" x14ac:dyDescent="0.25">
      <c r="A21" s="22">
        <v>3</v>
      </c>
      <c r="B21" s="22">
        <v>305</v>
      </c>
      <c r="C21" s="23">
        <f t="shared" si="1"/>
        <v>3.278688524590164</v>
      </c>
      <c r="D21" s="23">
        <f t="shared" si="0"/>
        <v>2.871</v>
      </c>
      <c r="E21" s="25">
        <f t="shared" si="0"/>
        <v>552.29999999999995</v>
      </c>
      <c r="F21" s="26">
        <f t="shared" si="2"/>
        <v>0.15032077499999999</v>
      </c>
      <c r="G21" s="26">
        <f t="shared" si="3"/>
        <v>2.7614999999999998</v>
      </c>
      <c r="H21" s="26">
        <f t="shared" si="4"/>
        <v>1.0157740103591051</v>
      </c>
    </row>
    <row r="22" spans="1:8" ht="15.75" x14ac:dyDescent="0.25">
      <c r="A22" s="22">
        <v>4</v>
      </c>
      <c r="B22" s="22">
        <v>310</v>
      </c>
      <c r="C22" s="23">
        <f t="shared" si="1"/>
        <v>3.225806451612903</v>
      </c>
      <c r="D22" s="23">
        <f t="shared" si="0"/>
        <v>2.9689999999999999</v>
      </c>
      <c r="E22" s="25">
        <f t="shared" si="0"/>
        <v>391.7</v>
      </c>
      <c r="F22" s="26">
        <f t="shared" si="2"/>
        <v>0.15545189166666668</v>
      </c>
      <c r="G22" s="26">
        <f t="shared" si="3"/>
        <v>1.9585000000000001</v>
      </c>
      <c r="H22" s="26">
        <f t="shared" si="4"/>
        <v>0.67217887412374899</v>
      </c>
    </row>
    <row r="23" spans="1:8" ht="15.75" x14ac:dyDescent="0.25">
      <c r="A23" s="22">
        <v>5</v>
      </c>
      <c r="B23" s="22">
        <v>315</v>
      </c>
      <c r="C23" s="23">
        <f t="shared" si="1"/>
        <v>3.1746031746031744</v>
      </c>
      <c r="D23" s="23">
        <f t="shared" si="0"/>
        <v>3.0670000000000002</v>
      </c>
      <c r="E23" s="25">
        <f t="shared" si="0"/>
        <v>270.3</v>
      </c>
      <c r="F23" s="26">
        <f t="shared" si="2"/>
        <v>0.16058300833333336</v>
      </c>
      <c r="G23" s="26">
        <f t="shared" si="3"/>
        <v>1.3515000000000001</v>
      </c>
      <c r="H23" s="26">
        <f t="shared" si="4"/>
        <v>0.30121508673436537</v>
      </c>
    </row>
    <row r="24" spans="1:8" ht="15.75" x14ac:dyDescent="0.25">
      <c r="A24" s="22">
        <v>6</v>
      </c>
      <c r="B24" s="22">
        <v>320</v>
      </c>
      <c r="C24" s="23">
        <f t="shared" si="1"/>
        <v>3.125</v>
      </c>
      <c r="D24" s="23">
        <f t="shared" si="0"/>
        <v>3.16</v>
      </c>
      <c r="E24" s="25">
        <f t="shared" si="0"/>
        <v>172.5</v>
      </c>
      <c r="F24" s="26">
        <f t="shared" si="2"/>
        <v>0.16545233333333337</v>
      </c>
      <c r="G24" s="26">
        <f t="shared" si="3"/>
        <v>0.86250000000000004</v>
      </c>
      <c r="H24" s="26">
        <f t="shared" si="4"/>
        <v>-0.14792013007662219</v>
      </c>
    </row>
    <row r="25" spans="1:8" ht="15.75" x14ac:dyDescent="0.25">
      <c r="A25" s="22">
        <v>7</v>
      </c>
      <c r="B25" s="22">
        <v>325</v>
      </c>
      <c r="C25" s="23">
        <f t="shared" si="1"/>
        <v>3.0769230769230771</v>
      </c>
      <c r="D25" s="23">
        <f t="shared" si="0"/>
        <v>3.2480000000000002</v>
      </c>
      <c r="E25" s="25">
        <f t="shared" si="0"/>
        <v>134.9</v>
      </c>
      <c r="F25" s="26">
        <f t="shared" si="2"/>
        <v>0.17005986666666667</v>
      </c>
      <c r="G25" s="26">
        <f t="shared" si="3"/>
        <v>0.6745000000000001</v>
      </c>
      <c r="H25" s="26">
        <f t="shared" si="4"/>
        <v>-0.39378360333432633</v>
      </c>
    </row>
    <row r="26" spans="1:8" ht="15.75" x14ac:dyDescent="0.25">
      <c r="A26" s="22">
        <v>8</v>
      </c>
      <c r="B26" s="22">
        <v>330</v>
      </c>
      <c r="C26" s="23">
        <f t="shared" si="1"/>
        <v>3.0303030303030303</v>
      </c>
      <c r="D26" s="23">
        <f t="shared" si="0"/>
        <v>3.3370000000000002</v>
      </c>
      <c r="E26" s="25">
        <f t="shared" si="0"/>
        <v>93.44</v>
      </c>
      <c r="F26" s="26">
        <f t="shared" si="2"/>
        <v>0.17471975833333336</v>
      </c>
      <c r="G26" s="26">
        <f t="shared" si="3"/>
        <v>0.4672</v>
      </c>
      <c r="H26" s="26">
        <f t="shared" si="4"/>
        <v>-0.76099784746811971</v>
      </c>
    </row>
    <row r="27" spans="1:8" ht="15.75" x14ac:dyDescent="0.25">
      <c r="A27" s="22">
        <v>9</v>
      </c>
      <c r="B27" s="22">
        <v>335</v>
      </c>
      <c r="C27" s="23">
        <f t="shared" si="1"/>
        <v>2.9850746268656718</v>
      </c>
      <c r="D27" s="23">
        <f t="shared" si="0"/>
        <v>3.4249999999999998</v>
      </c>
      <c r="E27" s="25">
        <f t="shared" si="0"/>
        <v>69.680000000000007</v>
      </c>
      <c r="F27" s="26">
        <f t="shared" si="2"/>
        <v>0.17932729166666664</v>
      </c>
      <c r="G27" s="26">
        <f t="shared" si="3"/>
        <v>0.34840000000000004</v>
      </c>
      <c r="H27" s="26">
        <f t="shared" si="4"/>
        <v>-1.0544040340037892</v>
      </c>
    </row>
    <row r="28" spans="1:8" ht="15.75" x14ac:dyDescent="0.25">
      <c r="A28" s="22">
        <v>10</v>
      </c>
      <c r="B28" s="22">
        <v>340</v>
      </c>
      <c r="C28" s="23">
        <f t="shared" si="1"/>
        <v>2.9411764705882351</v>
      </c>
      <c r="D28" s="23">
        <f t="shared" si="0"/>
        <v>3.5059999999999998</v>
      </c>
      <c r="E28" s="25">
        <f t="shared" si="0"/>
        <v>53.39</v>
      </c>
      <c r="F28" s="26">
        <f t="shared" si="2"/>
        <v>0.18356831666666668</v>
      </c>
      <c r="G28" s="26">
        <f t="shared" si="3"/>
        <v>0.26695000000000002</v>
      </c>
      <c r="H28" s="26">
        <f t="shared" si="4"/>
        <v>-1.3206939040359418</v>
      </c>
    </row>
    <row r="29" spans="1:8" ht="15.75" x14ac:dyDescent="0.25">
      <c r="A29" s="22">
        <v>11</v>
      </c>
      <c r="B29" s="22">
        <v>345</v>
      </c>
      <c r="C29" s="23">
        <f t="shared" si="1"/>
        <v>2.8985507246376812</v>
      </c>
      <c r="D29" s="23">
        <f t="shared" si="0"/>
        <v>3.597</v>
      </c>
      <c r="E29" s="25">
        <f t="shared" si="0"/>
        <v>41.37</v>
      </c>
      <c r="F29" s="26">
        <f t="shared" si="2"/>
        <v>0.18833292500000001</v>
      </c>
      <c r="G29" s="26">
        <f t="shared" si="3"/>
        <v>0.20685000000000001</v>
      </c>
      <c r="H29" s="26">
        <f t="shared" si="4"/>
        <v>-1.5757613860747166</v>
      </c>
    </row>
    <row r="30" spans="1:8" ht="15.75" x14ac:dyDescent="0.25">
      <c r="A30" s="22">
        <v>12</v>
      </c>
      <c r="B30" s="22">
        <v>350</v>
      </c>
      <c r="C30" s="23">
        <f t="shared" si="1"/>
        <v>2.8571428571428572</v>
      </c>
      <c r="D30" s="23">
        <f t="shared" si="0"/>
        <v>3.7839999999999998</v>
      </c>
      <c r="E30" s="25">
        <f t="shared" si="0"/>
        <v>33</v>
      </c>
      <c r="F30" s="26">
        <f t="shared" si="2"/>
        <v>0.19812393333333334</v>
      </c>
      <c r="G30" s="26">
        <f t="shared" si="3"/>
        <v>0.16500000000000004</v>
      </c>
      <c r="H30" s="26">
        <f t="shared" si="4"/>
        <v>-1.8018098050815563</v>
      </c>
    </row>
    <row r="34" spans="1:7" x14ac:dyDescent="0.25">
      <c r="A34" s="18" t="s">
        <v>13</v>
      </c>
      <c r="B34" s="18"/>
      <c r="C34" s="18"/>
      <c r="E34" s="2"/>
    </row>
    <row r="35" spans="1:7" ht="18.75" x14ac:dyDescent="0.35">
      <c r="A35" s="5" t="s">
        <v>14</v>
      </c>
      <c r="B35" s="7" t="s">
        <v>39</v>
      </c>
      <c r="C35" s="7" t="s">
        <v>40</v>
      </c>
      <c r="D35" s="7" t="s">
        <v>21</v>
      </c>
      <c r="E35" s="7" t="s">
        <v>22</v>
      </c>
      <c r="F35" s="7" t="s">
        <v>23</v>
      </c>
    </row>
    <row r="36" spans="1:7" x14ac:dyDescent="0.25">
      <c r="A36" s="3" t="s">
        <v>15</v>
      </c>
      <c r="B36" s="3">
        <f xml:space="preserve"> B25 - B19</f>
        <v>30</v>
      </c>
      <c r="C36" s="6">
        <f>F25-F19</f>
        <v>3.1205566666666629E-2</v>
      </c>
      <c r="D36" s="6">
        <f>C36/B36</f>
        <v>1.0401855555555544E-3</v>
      </c>
      <c r="E36" s="6">
        <f>D36-$D$42</f>
        <v>4.595898148148053E-5</v>
      </c>
      <c r="F36" s="8">
        <f>E36^2</f>
        <v>2.1122279788150703E-9</v>
      </c>
    </row>
    <row r="37" spans="1:7" x14ac:dyDescent="0.25">
      <c r="A37" s="3" t="s">
        <v>16</v>
      </c>
      <c r="B37" s="3">
        <f t="shared" ref="B37:B41" si="5" xml:space="preserve"> B26 - B20</f>
        <v>30</v>
      </c>
      <c r="C37" s="6">
        <f t="shared" ref="C37:C41" si="6">F26-F20</f>
        <v>3.0210758333333365E-2</v>
      </c>
      <c r="D37" s="6">
        <f t="shared" ref="D37:D41" si="7">C37/B37</f>
        <v>1.0070252777777788E-3</v>
      </c>
      <c r="E37" s="6">
        <f t="shared" ref="E37:E41" si="8">D37-$D$42</f>
        <v>1.2798703703704962E-5</v>
      </c>
      <c r="F37" s="8">
        <f t="shared" ref="F37:F41" si="9">E37^2</f>
        <v>1.6380681649523112E-10</v>
      </c>
    </row>
    <row r="38" spans="1:7" x14ac:dyDescent="0.25">
      <c r="A38" s="3" t="s">
        <v>17</v>
      </c>
      <c r="B38" s="3">
        <f t="shared" si="5"/>
        <v>30</v>
      </c>
      <c r="C38" s="6">
        <f t="shared" si="6"/>
        <v>2.9006516666666649E-2</v>
      </c>
      <c r="D38" s="6">
        <f t="shared" si="7"/>
        <v>9.6688388888888826E-4</v>
      </c>
      <c r="E38" s="6">
        <f t="shared" si="8"/>
        <v>-2.7342685185185577E-5</v>
      </c>
      <c r="F38" s="8">
        <f t="shared" si="9"/>
        <v>7.476224331361668E-10</v>
      </c>
    </row>
    <row r="39" spans="1:7" x14ac:dyDescent="0.25">
      <c r="A39" s="3" t="s">
        <v>18</v>
      </c>
      <c r="B39" s="3">
        <f t="shared" si="5"/>
        <v>30</v>
      </c>
      <c r="C39" s="6">
        <f t="shared" si="6"/>
        <v>2.8116425E-2</v>
      </c>
      <c r="D39" s="6">
        <f t="shared" si="7"/>
        <v>9.372141666666667E-4</v>
      </c>
      <c r="E39" s="6">
        <f t="shared" si="8"/>
        <v>-5.7012407407407129E-5</v>
      </c>
      <c r="F39" s="8">
        <f t="shared" si="9"/>
        <v>3.2504145983881711E-9</v>
      </c>
    </row>
    <row r="40" spans="1:7" x14ac:dyDescent="0.25">
      <c r="A40" s="3" t="s">
        <v>19</v>
      </c>
      <c r="B40" s="3">
        <f t="shared" si="5"/>
        <v>30</v>
      </c>
      <c r="C40" s="6">
        <f t="shared" si="6"/>
        <v>2.7749916666666652E-2</v>
      </c>
      <c r="D40" s="6">
        <f t="shared" si="7"/>
        <v>9.2499722222222174E-4</v>
      </c>
      <c r="E40" s="6">
        <f t="shared" si="8"/>
        <v>-6.9229351851852095E-5</v>
      </c>
      <c r="F40" s="8">
        <f t="shared" si="9"/>
        <v>4.7927031578275373E-9</v>
      </c>
    </row>
    <row r="41" spans="1:7" x14ac:dyDescent="0.25">
      <c r="A41" s="3" t="s">
        <v>20</v>
      </c>
      <c r="B41" s="3">
        <f t="shared" si="5"/>
        <v>30</v>
      </c>
      <c r="C41" s="6">
        <f t="shared" si="6"/>
        <v>3.2671599999999967E-2</v>
      </c>
      <c r="D41" s="6">
        <f t="shared" si="7"/>
        <v>1.0890533333333323E-3</v>
      </c>
      <c r="E41" s="6">
        <f t="shared" si="8"/>
        <v>9.4826759259258441E-5</v>
      </c>
      <c r="F41" s="8">
        <f t="shared" si="9"/>
        <v>8.9921142716133571E-9</v>
      </c>
    </row>
    <row r="42" spans="1:7" ht="18" x14ac:dyDescent="0.35">
      <c r="C42" s="9" t="s">
        <v>24</v>
      </c>
      <c r="D42" s="11">
        <f>AVERAGE(D36:D41)</f>
        <v>9.9422657407407383E-4</v>
      </c>
      <c r="E42" s="1"/>
    </row>
    <row r="43" spans="1:7" ht="18.75" x14ac:dyDescent="0.35">
      <c r="C43" s="10" t="s">
        <v>25</v>
      </c>
      <c r="D43" s="12">
        <f>SUM(F36:F41)</f>
        <v>2.0058889256275531E-8</v>
      </c>
    </row>
    <row r="44" spans="1:7" x14ac:dyDescent="0.25">
      <c r="C44" s="10" t="s">
        <v>27</v>
      </c>
      <c r="D44" s="13">
        <f>SQRT(D43/(6*5))</f>
        <v>2.585787388545027E-5</v>
      </c>
    </row>
    <row r="45" spans="1:7" x14ac:dyDescent="0.25">
      <c r="C45" s="9" t="s">
        <v>26</v>
      </c>
      <c r="D45" s="14">
        <v>1.2</v>
      </c>
      <c r="F45" t="s">
        <v>41</v>
      </c>
      <c r="G45" s="1">
        <f>H21-H29</f>
        <v>2.5915353964338217</v>
      </c>
    </row>
    <row r="46" spans="1:7" ht="18" x14ac:dyDescent="0.35">
      <c r="C46" s="10" t="s">
        <v>28</v>
      </c>
      <c r="D46" s="13">
        <f>D44*D45</f>
        <v>3.1029448662540324E-5</v>
      </c>
      <c r="F46" t="s">
        <v>42</v>
      </c>
      <c r="G46" s="1">
        <f>C21-C29</f>
        <v>0.38013779995248287</v>
      </c>
    </row>
    <row r="47" spans="1:7" x14ac:dyDescent="0.25">
      <c r="F47" t="s">
        <v>44</v>
      </c>
      <c r="G47">
        <f>G45/G46</f>
        <v>6.8173578022437207</v>
      </c>
    </row>
    <row r="48" spans="1:7" ht="18" x14ac:dyDescent="0.35">
      <c r="C48" s="10" t="s">
        <v>29</v>
      </c>
      <c r="D48" s="19">
        <f>0.1175/1000000</f>
        <v>1.1749999999999999E-7</v>
      </c>
      <c r="F48" t="s">
        <v>45</v>
      </c>
      <c r="G48" s="27">
        <f>0.000086</f>
        <v>8.6000000000000003E-5</v>
      </c>
    </row>
    <row r="49" spans="3:9" ht="18" x14ac:dyDescent="0.35">
      <c r="C49" s="10" t="s">
        <v>30</v>
      </c>
      <c r="D49" s="15">
        <f>D42/D48/1000000</f>
        <v>8.4615027580772252E-3</v>
      </c>
      <c r="E49">
        <f>0.000000000031/0.0000001175</f>
        <v>2.6382978723404259E-4</v>
      </c>
      <c r="F49" t="s">
        <v>43</v>
      </c>
      <c r="G49" s="27">
        <f>2*G47*G48</f>
        <v>1.17258554198592E-3</v>
      </c>
    </row>
    <row r="50" spans="3:9" x14ac:dyDescent="0.25">
      <c r="F50" t="s">
        <v>47</v>
      </c>
      <c r="G50">
        <f>6.02E+23</f>
        <v>6.02E+23</v>
      </c>
    </row>
    <row r="51" spans="3:9" x14ac:dyDescent="0.25">
      <c r="C51" s="16" t="s">
        <v>31</v>
      </c>
      <c r="D51" s="17">
        <v>1.3800000000000001E-23</v>
      </c>
      <c r="F51" t="s">
        <v>46</v>
      </c>
      <c r="G51">
        <f>4*G50*21400/195</f>
        <v>2.6426256410256411E+26</v>
      </c>
      <c r="H51" t="s">
        <v>50</v>
      </c>
      <c r="I51">
        <f>9.1E-31</f>
        <v>9.1000000000000001E-31</v>
      </c>
    </row>
    <row r="52" spans="3:9" x14ac:dyDescent="0.25">
      <c r="F52" t="s">
        <v>48</v>
      </c>
      <c r="G52">
        <f>1.6E-19</f>
        <v>1.5999999999999999E-19</v>
      </c>
    </row>
    <row r="53" spans="3:9" x14ac:dyDescent="0.25">
      <c r="F53" t="s">
        <v>49</v>
      </c>
      <c r="G53">
        <f>1/(G52*G51*D48)</f>
        <v>0.20128272630041444</v>
      </c>
      <c r="H53" t="s">
        <v>51</v>
      </c>
      <c r="I53">
        <f>G53*I51/G52</f>
        <v>1.1447955058336072E-12</v>
      </c>
    </row>
  </sheetData>
  <mergeCells count="4">
    <mergeCell ref="C1:D1"/>
    <mergeCell ref="A1:A2"/>
    <mergeCell ref="B1:B2"/>
    <mergeCell ref="A34:C3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Суджаев</dc:creator>
  <cp:lastModifiedBy>Natalya</cp:lastModifiedBy>
  <dcterms:created xsi:type="dcterms:W3CDTF">2016-03-19T08:58:18Z</dcterms:created>
  <dcterms:modified xsi:type="dcterms:W3CDTF">2016-03-31T22:29:29Z</dcterms:modified>
</cp:coreProperties>
</file>