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ya\Desktop\Универ\!Мои запасы\1 курс 2 семестр\Физика\Лабы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H3" i="1" l="1"/>
  <c r="H2" i="1"/>
  <c r="H6" i="1"/>
  <c r="H8" i="1"/>
  <c r="H7" i="1"/>
  <c r="H4" i="1" l="1"/>
  <c r="C21" i="1"/>
  <c r="C22" i="1"/>
  <c r="C23" i="1"/>
  <c r="C24" i="1"/>
  <c r="C25" i="1"/>
  <c r="C26" i="1"/>
  <c r="C20" i="1"/>
  <c r="B8" i="1"/>
  <c r="E3" i="1" l="1"/>
  <c r="E4" i="1"/>
  <c r="E5" i="1"/>
  <c r="E6" i="1"/>
  <c r="E7" i="1"/>
  <c r="E8" i="1"/>
  <c r="E9" i="1"/>
  <c r="E10" i="1"/>
  <c r="B21" i="1" s="1"/>
  <c r="E11" i="1"/>
  <c r="E12" i="1"/>
  <c r="B23" i="1" s="1"/>
  <c r="E13" i="1"/>
  <c r="B24" i="1" s="1"/>
  <c r="E14" i="1"/>
  <c r="B25" i="1" s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15" i="1"/>
  <c r="B14" i="1"/>
  <c r="B13" i="1"/>
  <c r="B12" i="1"/>
  <c r="B11" i="1"/>
  <c r="B10" i="1"/>
  <c r="B9" i="1"/>
  <c r="B7" i="1"/>
  <c r="B6" i="1"/>
  <c r="B5" i="1"/>
  <c r="B4" i="1"/>
  <c r="B3" i="1"/>
  <c r="B2" i="1"/>
  <c r="B20" i="1" l="1"/>
  <c r="B26" i="1"/>
  <c r="B22" i="1"/>
  <c r="D27" i="1" l="1"/>
  <c r="E22" i="1" l="1"/>
  <c r="F22" i="1" s="1"/>
  <c r="L18" i="1"/>
  <c r="E20" i="1"/>
  <c r="F20" i="1" s="1"/>
  <c r="E24" i="1"/>
  <c r="F24" i="1" s="1"/>
  <c r="E25" i="1"/>
  <c r="F25" i="1" s="1"/>
  <c r="E21" i="1"/>
  <c r="F21" i="1" s="1"/>
  <c r="E23" i="1"/>
  <c r="F23" i="1" s="1"/>
  <c r="E26" i="1"/>
  <c r="F26" i="1" s="1"/>
  <c r="F27" i="1" l="1"/>
  <c r="I24" i="1" s="1"/>
  <c r="I26" i="1" s="1"/>
  <c r="L19" i="1" s="1"/>
</calcChain>
</file>

<file path=xl/sharedStrings.xml><?xml version="1.0" encoding="utf-8"?>
<sst xmlns="http://schemas.openxmlformats.org/spreadsheetml/2006/main" count="46" uniqueCount="46">
  <si>
    <t>№ опыта</t>
  </si>
  <si>
    <t>В</t>
  </si>
  <si>
    <t>e=</t>
  </si>
  <si>
    <t>S=</t>
  </si>
  <si>
    <t>R1=</t>
  </si>
  <si>
    <t>Пары точек</t>
  </si>
  <si>
    <t>a</t>
  </si>
  <si>
    <t>a-&lt;a&gt;</t>
  </si>
  <si>
    <t>1 и 8</t>
  </si>
  <si>
    <t>2 и 9</t>
  </si>
  <si>
    <t>3 и 10</t>
  </si>
  <si>
    <t>4 и 11</t>
  </si>
  <si>
    <t>5 и 12</t>
  </si>
  <si>
    <t>6 и 13</t>
  </si>
  <si>
    <t>7 и 14</t>
  </si>
  <si>
    <r>
      <t>ΔU/U</t>
    </r>
    <r>
      <rPr>
        <vertAlign val="subscript"/>
        <sz val="12"/>
        <color theme="1"/>
        <rFont val="Times New Roman"/>
        <family val="1"/>
        <charset val="204"/>
      </rPr>
      <t>V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</si>
  <si>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V</t>
    </r>
    <r>
      <rPr>
        <sz val="12"/>
        <color theme="1"/>
        <rFont val="Times New Roman"/>
        <family val="1"/>
        <charset val="204"/>
      </rPr>
      <t>/U</t>
    </r>
    <r>
      <rPr>
        <vertAlign val="subscript"/>
        <sz val="12"/>
        <color theme="1"/>
        <rFont val="Times New Roman"/>
        <family val="1"/>
        <charset val="204"/>
      </rPr>
      <t>0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</si>
  <si>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=</t>
    </r>
  </si>
  <si>
    <r>
      <t>τ</t>
    </r>
    <r>
      <rPr>
        <vertAlign val="subscript"/>
        <sz val="12"/>
        <color theme="1"/>
        <rFont val="Times New Roman"/>
        <family val="1"/>
        <charset val="204"/>
      </rPr>
      <t>р</t>
    </r>
    <r>
      <rPr>
        <sz val="12"/>
        <color theme="1"/>
        <rFont val="Times New Roman"/>
        <family val="1"/>
        <charset val="204"/>
      </rPr>
      <t>=</t>
    </r>
  </si>
  <si>
    <r>
      <t>μ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sz val="12"/>
        <color theme="1"/>
        <rFont val="Times New Roman"/>
        <family val="1"/>
        <charset val="204"/>
      </rPr>
      <t>=</t>
    </r>
  </si>
  <si>
    <r>
      <t>(a-&lt;a&gt;)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</si>
  <si>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Δ(U</t>
    </r>
    <r>
      <rPr>
        <vertAlign val="subscript"/>
        <sz val="12"/>
        <color theme="1"/>
        <rFont val="Times New Roman"/>
        <family val="1"/>
        <charset val="204"/>
      </rPr>
      <t>V</t>
    </r>
    <r>
      <rPr>
        <sz val="12"/>
        <color theme="1"/>
        <rFont val="Times New Roman"/>
        <family val="1"/>
        <charset val="204"/>
      </rPr>
      <t>/U</t>
    </r>
    <r>
      <rPr>
        <vertAlign val="sub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)</t>
    </r>
  </si>
  <si>
    <r>
      <t>Δ(ΔU/U</t>
    </r>
    <r>
      <rPr>
        <vertAlign val="subscript"/>
        <sz val="12"/>
        <color theme="1"/>
        <rFont val="Times New Roman"/>
        <family val="1"/>
        <charset val="204"/>
      </rPr>
      <t>V</t>
    </r>
    <r>
      <rPr>
        <sz val="12"/>
        <color theme="1"/>
        <rFont val="Times New Roman"/>
        <family val="1"/>
        <charset val="204"/>
      </rPr>
      <t>)</t>
    </r>
  </si>
  <si>
    <t>&lt;a&gt;=</t>
  </si>
  <si>
    <r>
      <t>Σ(a-&lt;a&gt;)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=</t>
    </r>
  </si>
  <si>
    <r>
      <t>τ</t>
    </r>
    <r>
      <rPr>
        <vertAlign val="subscript"/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charset val="204"/>
        <scheme val="minor"/>
      </rPr>
      <t>=</t>
    </r>
  </si>
  <si>
    <t>t(0,68;7)=</t>
  </si>
  <si>
    <t>Δa=</t>
  </si>
  <si>
    <r>
      <t>σ</t>
    </r>
    <r>
      <rPr>
        <vertAlign val="subscript"/>
        <sz val="12"/>
        <color theme="1"/>
        <rFont val="Times New Roman"/>
        <family val="1"/>
        <charset val="204"/>
      </rPr>
      <t>&lt;a&gt;</t>
    </r>
    <r>
      <rPr>
        <sz val="12"/>
        <color theme="1"/>
        <rFont val="Times New Roman"/>
        <family val="1"/>
        <charset val="204"/>
      </rPr>
      <t>=</t>
    </r>
  </si>
  <si>
    <t>β=</t>
  </si>
  <si>
    <t>Δβ=</t>
  </si>
  <si>
    <t>L=</t>
  </si>
  <si>
    <t>Ом</t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</si>
  <si>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/В*с</t>
    </r>
  </si>
  <si>
    <t>f=</t>
  </si>
  <si>
    <t>Гц</t>
  </si>
  <si>
    <r>
      <t>l</t>
    </r>
    <r>
      <rPr>
        <vertAlign val="subscript"/>
        <sz val="12"/>
        <color theme="1"/>
        <rFont val="Times New Roman"/>
        <family val="1"/>
        <charset val="204"/>
      </rPr>
      <t>min</t>
    </r>
    <r>
      <rPr>
        <sz val="12"/>
        <color theme="1"/>
        <rFont val="Times New Roman"/>
        <family val="1"/>
        <charset val="204"/>
      </rPr>
      <t>=</t>
    </r>
  </si>
  <si>
    <t>см</t>
  </si>
  <si>
    <t>м</t>
  </si>
  <si>
    <t>Кл</t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</si>
  <si>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</si>
  <si>
    <t>c</t>
  </si>
  <si>
    <t>(или 0,0025) с</t>
  </si>
  <si>
    <t>Метод парных точек (это если по всему графику, а не только по линейному участку)</t>
  </si>
  <si>
    <t>ΔU, В</t>
  </si>
  <si>
    <r>
      <t>U</t>
    </r>
    <r>
      <rPr>
        <vertAlign val="subscript"/>
        <sz val="12"/>
        <color theme="1"/>
        <rFont val="Times New Roman"/>
        <family val="1"/>
        <charset val="204"/>
      </rPr>
      <t>V</t>
    </r>
    <r>
      <rPr>
        <sz val="12"/>
        <color theme="1"/>
        <rFont val="Times New Roman"/>
        <family val="1"/>
        <charset val="204"/>
      </rPr>
      <t>, 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</si>
</sst>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E+00"/>
    <numFmt numFmtId="165" formatCode="0.0000"/>
    <numFmt numFmtId="166" formatCode="0.0000E+00"/>
    <numFmt numFmtId="167" formatCode="0.000"/>
  </numFmts>
  <fonts count="6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164" fontId="2" fillId="0" borderId="0" xfId="0" applyNumberFormat="1" applyFont="1"/>
    <xf numFmtId="0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1" xfId="0" applyFont="1" applyBorder="1"/>
    <xf numFmtId="165" fontId="2" fillId="0" borderId="1" xfId="0" applyNumberFormat="1" applyFont="1" applyBorder="1"/>
    <xf numFmtId="167" fontId="2" fillId="0" borderId="1" xfId="0" applyNumberFormat="1" applyFont="1" applyBorder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l-GR"/>
              <a:t>Δ</a:t>
            </a:r>
            <a:r>
              <a:rPr lang="en-US"/>
              <a:t>U/Uv</a:t>
            </a:r>
            <a:r>
              <a:rPr lang="ru-RU"/>
              <a:t> от </a:t>
            </a:r>
            <a:r>
              <a:rPr lang="en-US"/>
              <a:t>Uv/U0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ΔU/UV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Лист1!$E$2:$E$15</c:f>
              <c:numCache>
                <c:formatCode>0.000</c:formatCode>
                <c:ptCount val="14"/>
                <c:pt idx="0">
                  <c:v>0.42499999999999999</c:v>
                </c:pt>
                <c:pt idx="1">
                  <c:v>0.38466666666666666</c:v>
                </c:pt>
                <c:pt idx="2">
                  <c:v>0.34400000000000003</c:v>
                </c:pt>
                <c:pt idx="3">
                  <c:v>0.30566666666666664</c:v>
                </c:pt>
                <c:pt idx="4">
                  <c:v>0.26900000000000002</c:v>
                </c:pt>
                <c:pt idx="5">
                  <c:v>0.23866666666666667</c:v>
                </c:pt>
                <c:pt idx="6">
                  <c:v>0.21299999999999999</c:v>
                </c:pt>
                <c:pt idx="7">
                  <c:v>0.193</c:v>
                </c:pt>
                <c:pt idx="8">
                  <c:v>0.17699999999999999</c:v>
                </c:pt>
                <c:pt idx="9">
                  <c:v>0.16066666666666668</c:v>
                </c:pt>
                <c:pt idx="10">
                  <c:v>0.14733333333333334</c:v>
                </c:pt>
                <c:pt idx="11">
                  <c:v>0.13366666666666666</c:v>
                </c:pt>
                <c:pt idx="12">
                  <c:v>0.12033333333333333</c:v>
                </c:pt>
                <c:pt idx="13">
                  <c:v>0.10800000000000001</c:v>
                </c:pt>
              </c:numCache>
            </c:numRef>
          </c:xVal>
          <c:yVal>
            <c:numRef>
              <c:f>Лист1!$D$2:$D$15</c:f>
              <c:numCache>
                <c:formatCode>0.000</c:formatCode>
                <c:ptCount val="14"/>
                <c:pt idx="0">
                  <c:v>7.5294117647058817E-2</c:v>
                </c:pt>
                <c:pt idx="1">
                  <c:v>7.4523396880415954E-2</c:v>
                </c:pt>
                <c:pt idx="2">
                  <c:v>7.170542635658915E-2</c:v>
                </c:pt>
                <c:pt idx="3">
                  <c:v>6.9792802617230115E-2</c:v>
                </c:pt>
                <c:pt idx="4">
                  <c:v>6.4436183395291197E-2</c:v>
                </c:pt>
                <c:pt idx="5">
                  <c:v>6.424581005586591E-2</c:v>
                </c:pt>
                <c:pt idx="6">
                  <c:v>6.2597809076682318E-2</c:v>
                </c:pt>
                <c:pt idx="7">
                  <c:v>5.8721934369602768E-2</c:v>
                </c:pt>
                <c:pt idx="8">
                  <c:v>5.6497175141242952E-2</c:v>
                </c:pt>
                <c:pt idx="9">
                  <c:v>5.3941908713692942E-2</c:v>
                </c:pt>
                <c:pt idx="10">
                  <c:v>4.9773755656108608E-2</c:v>
                </c:pt>
                <c:pt idx="11">
                  <c:v>4.9875311720698257E-2</c:v>
                </c:pt>
                <c:pt idx="12">
                  <c:v>4.4321329639889204E-2</c:v>
                </c:pt>
                <c:pt idx="13">
                  <c:v>4.3209876543209867E-2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44856"/>
        <c:axId val="385345640"/>
      </c:scatterChart>
      <c:valAx>
        <c:axId val="38534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345640"/>
        <c:crosses val="autoZero"/>
        <c:crossBetween val="midCat"/>
      </c:valAx>
      <c:valAx>
        <c:axId val="3853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34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157162</xdr:rowOff>
    </xdr:from>
    <xdr:to>
      <xdr:col>17</xdr:col>
      <xdr:colOff>228600</xdr:colOff>
      <xdr:row>15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6" workbookViewId="0">
      <selection activeCell="K22" sqref="K22:L22"/>
    </sheetView>
  </sheetViews>
  <sheetFormatPr defaultRowHeight="15" x14ac:dyDescent="0.25"/>
  <cols>
    <col min="1" max="1" width="13.28515625" customWidth="1"/>
    <col min="2" max="2" width="10.42578125" bestFit="1" customWidth="1"/>
    <col min="3" max="3" width="10.28515625" customWidth="1"/>
    <col min="4" max="4" width="11" customWidth="1"/>
    <col min="5" max="5" width="10.85546875" customWidth="1"/>
    <col min="6" max="6" width="9.5703125" bestFit="1" customWidth="1"/>
    <col min="8" max="8" width="8.7109375" customWidth="1"/>
    <col min="9" max="9" width="9.42578125" bestFit="1" customWidth="1"/>
    <col min="12" max="12" width="11.7109375" bestFit="1" customWidth="1"/>
  </cols>
  <sheetData>
    <row r="1" spans="1:10" ht="18.75" x14ac:dyDescent="0.35">
      <c r="A1" s="7" t="s">
        <v>0</v>
      </c>
      <c r="B1" s="7" t="s">
        <v>44</v>
      </c>
      <c r="C1" s="7" t="s">
        <v>45</v>
      </c>
      <c r="D1" s="7" t="s">
        <v>15</v>
      </c>
      <c r="E1" s="7" t="s">
        <v>16</v>
      </c>
      <c r="F1" s="1"/>
      <c r="G1" s="1" t="s">
        <v>17</v>
      </c>
      <c r="H1" s="1">
        <v>30</v>
      </c>
      <c r="I1" s="1" t="s">
        <v>1</v>
      </c>
      <c r="J1" s="1"/>
    </row>
    <row r="2" spans="1:10" ht="18" x14ac:dyDescent="0.35">
      <c r="A2" s="7">
        <v>1</v>
      </c>
      <c r="B2" s="7">
        <f>0.2*4.8</f>
        <v>0.96</v>
      </c>
      <c r="C2" s="7">
        <v>12.75</v>
      </c>
      <c r="D2" s="9">
        <f>B2/C2</f>
        <v>7.5294117647058817E-2</v>
      </c>
      <c r="E2" s="9">
        <f>C2/$H$1</f>
        <v>0.42499999999999999</v>
      </c>
      <c r="F2" s="1"/>
      <c r="G2" t="s">
        <v>25</v>
      </c>
      <c r="H2">
        <f>1*10^-3</f>
        <v>1E-3</v>
      </c>
      <c r="I2" t="s">
        <v>41</v>
      </c>
      <c r="J2" s="1"/>
    </row>
    <row r="3" spans="1:10" ht="18.75" x14ac:dyDescent="0.35">
      <c r="A3" s="7">
        <v>2</v>
      </c>
      <c r="B3" s="7">
        <f>0.2*4.3</f>
        <v>0.86</v>
      </c>
      <c r="C3" s="7">
        <v>11.54</v>
      </c>
      <c r="D3" s="9">
        <f t="shared" ref="D3:D15" si="0">B3/C3</f>
        <v>7.4523396880415954E-2</v>
      </c>
      <c r="E3" s="9">
        <f t="shared" ref="E3:E15" si="1">C3/$H$1</f>
        <v>0.38466666666666666</v>
      </c>
      <c r="F3" s="1"/>
      <c r="G3" s="1" t="s">
        <v>18</v>
      </c>
      <c r="H3" s="1">
        <f>4*10^-3</f>
        <v>4.0000000000000001E-3</v>
      </c>
      <c r="I3" s="1" t="s">
        <v>42</v>
      </c>
      <c r="J3" s="1"/>
    </row>
    <row r="4" spans="1:10" ht="15.75" x14ac:dyDescent="0.25">
      <c r="A4" s="7">
        <v>3</v>
      </c>
      <c r="B4" s="7">
        <f>0.2*3.7</f>
        <v>0.7400000000000001</v>
      </c>
      <c r="C4" s="7">
        <v>10.32</v>
      </c>
      <c r="D4" s="9">
        <f t="shared" si="0"/>
        <v>7.170542635658915E-2</v>
      </c>
      <c r="E4" s="9">
        <f t="shared" si="1"/>
        <v>0.34400000000000003</v>
      </c>
      <c r="F4" s="1"/>
      <c r="G4" s="1" t="s">
        <v>2</v>
      </c>
      <c r="H4" s="3">
        <f>1.6E-19</f>
        <v>1.5999999999999999E-19</v>
      </c>
      <c r="I4" s="1" t="s">
        <v>39</v>
      </c>
      <c r="J4" s="1"/>
    </row>
    <row r="5" spans="1:10" ht="20.25" x14ac:dyDescent="0.35">
      <c r="A5" s="7">
        <v>4</v>
      </c>
      <c r="B5" s="7">
        <f>0.2*3.2</f>
        <v>0.64000000000000012</v>
      </c>
      <c r="C5" s="7">
        <v>9.17</v>
      </c>
      <c r="D5" s="9">
        <f t="shared" si="0"/>
        <v>6.9792802617230115E-2</v>
      </c>
      <c r="E5" s="9">
        <f t="shared" si="1"/>
        <v>0.30566666666666664</v>
      </c>
      <c r="F5" s="1"/>
      <c r="G5" s="1" t="s">
        <v>19</v>
      </c>
      <c r="H5" s="4">
        <v>0.08</v>
      </c>
      <c r="I5" s="1" t="s">
        <v>33</v>
      </c>
      <c r="J5" s="1"/>
    </row>
    <row r="6" spans="1:10" ht="18.75" x14ac:dyDescent="0.25">
      <c r="A6" s="7">
        <v>5</v>
      </c>
      <c r="B6" s="7">
        <f>0.2*2.6</f>
        <v>0.52</v>
      </c>
      <c r="C6" s="7">
        <v>8.07</v>
      </c>
      <c r="D6" s="9">
        <f t="shared" si="0"/>
        <v>6.4436183395291197E-2</v>
      </c>
      <c r="E6" s="9">
        <f t="shared" si="1"/>
        <v>0.26900000000000002</v>
      </c>
      <c r="F6" s="1"/>
      <c r="G6" s="1" t="s">
        <v>3</v>
      </c>
      <c r="H6" s="1">
        <f>0.05*10^-6</f>
        <v>4.9999999999999998E-8</v>
      </c>
      <c r="I6" s="1" t="s">
        <v>40</v>
      </c>
      <c r="J6" s="1"/>
    </row>
    <row r="7" spans="1:10" ht="15.75" x14ac:dyDescent="0.25">
      <c r="A7" s="7">
        <v>6</v>
      </c>
      <c r="B7" s="7">
        <f>0.2*2.3</f>
        <v>0.45999999999999996</v>
      </c>
      <c r="C7" s="7">
        <v>7.16</v>
      </c>
      <c r="D7" s="9">
        <f t="shared" si="0"/>
        <v>6.424581005586591E-2</v>
      </c>
      <c r="E7" s="9">
        <f t="shared" si="1"/>
        <v>0.23866666666666667</v>
      </c>
      <c r="F7" s="1"/>
      <c r="G7" s="1" t="s">
        <v>4</v>
      </c>
      <c r="H7" s="1">
        <f>100*10^3</f>
        <v>100000</v>
      </c>
      <c r="I7" s="1" t="s">
        <v>32</v>
      </c>
      <c r="J7" s="1"/>
    </row>
    <row r="8" spans="1:10" ht="15.75" x14ac:dyDescent="0.25">
      <c r="A8" s="7">
        <v>7</v>
      </c>
      <c r="B8" s="7">
        <f>0.2*2</f>
        <v>0.4</v>
      </c>
      <c r="C8" s="7">
        <v>6.39</v>
      </c>
      <c r="D8" s="9">
        <f t="shared" si="0"/>
        <v>6.2597809076682318E-2</v>
      </c>
      <c r="E8" s="9">
        <f t="shared" si="1"/>
        <v>0.21299999999999999</v>
      </c>
      <c r="F8" s="1"/>
      <c r="G8" s="1" t="s">
        <v>31</v>
      </c>
      <c r="H8" s="1">
        <f>4*10^-3</f>
        <v>4.0000000000000001E-3</v>
      </c>
      <c r="I8" s="1" t="s">
        <v>38</v>
      </c>
      <c r="J8" s="1"/>
    </row>
    <row r="9" spans="1:10" ht="15.75" x14ac:dyDescent="0.25">
      <c r="A9" s="7">
        <v>8</v>
      </c>
      <c r="B9" s="7">
        <f>0.2*1.7</f>
        <v>0.34</v>
      </c>
      <c r="C9" s="7">
        <v>5.79</v>
      </c>
      <c r="D9" s="9">
        <f t="shared" si="0"/>
        <v>5.8721934369602768E-2</v>
      </c>
      <c r="E9" s="9">
        <f t="shared" si="1"/>
        <v>0.193</v>
      </c>
      <c r="F9" s="1"/>
      <c r="G9" s="1" t="s">
        <v>34</v>
      </c>
      <c r="H9" s="1">
        <v>200.31</v>
      </c>
      <c r="I9" s="1" t="s">
        <v>35</v>
      </c>
      <c r="J9" s="1"/>
    </row>
    <row r="10" spans="1:10" ht="18.75" x14ac:dyDescent="0.35">
      <c r="A10" s="7">
        <v>9</v>
      </c>
      <c r="B10" s="7">
        <f>0.2*1.5</f>
        <v>0.30000000000000004</v>
      </c>
      <c r="C10" s="7">
        <v>5.31</v>
      </c>
      <c r="D10" s="9">
        <f t="shared" si="0"/>
        <v>5.6497175141242952E-2</v>
      </c>
      <c r="E10" s="9">
        <f t="shared" si="1"/>
        <v>0.17699999999999999</v>
      </c>
      <c r="F10" s="1"/>
      <c r="G10" s="1" t="s">
        <v>36</v>
      </c>
      <c r="H10" s="1">
        <v>1.7</v>
      </c>
      <c r="I10" s="1" t="s">
        <v>37</v>
      </c>
      <c r="J10" s="1"/>
    </row>
    <row r="11" spans="1:10" ht="15.75" x14ac:dyDescent="0.25">
      <c r="A11" s="7">
        <v>10</v>
      </c>
      <c r="B11" s="7">
        <f>0.2*1.3</f>
        <v>0.26</v>
      </c>
      <c r="C11" s="7">
        <v>4.82</v>
      </c>
      <c r="D11" s="9">
        <f t="shared" si="0"/>
        <v>5.3941908713692942E-2</v>
      </c>
      <c r="E11" s="9">
        <f t="shared" si="1"/>
        <v>0.16066666666666668</v>
      </c>
      <c r="F11" s="1"/>
      <c r="H11" s="1"/>
      <c r="I11" s="1"/>
      <c r="J11" s="1"/>
    </row>
    <row r="12" spans="1:10" ht="15.75" x14ac:dyDescent="0.25">
      <c r="A12" s="7">
        <v>11</v>
      </c>
      <c r="B12" s="7">
        <f>0.2*1.1</f>
        <v>0.22000000000000003</v>
      </c>
      <c r="C12" s="7">
        <v>4.42</v>
      </c>
      <c r="D12" s="9">
        <f t="shared" si="0"/>
        <v>4.9773755656108608E-2</v>
      </c>
      <c r="E12" s="9">
        <f t="shared" si="1"/>
        <v>0.14733333333333334</v>
      </c>
      <c r="F12" s="1"/>
      <c r="G12" s="1"/>
      <c r="I12" s="1"/>
      <c r="J12" s="1"/>
    </row>
    <row r="13" spans="1:10" ht="15.75" x14ac:dyDescent="0.25">
      <c r="A13" s="7">
        <v>12</v>
      </c>
      <c r="B13" s="7">
        <f>0.2*1</f>
        <v>0.2</v>
      </c>
      <c r="C13" s="7">
        <v>4.01</v>
      </c>
      <c r="D13" s="9">
        <f t="shared" si="0"/>
        <v>4.9875311720698257E-2</v>
      </c>
      <c r="E13" s="9">
        <f t="shared" si="1"/>
        <v>0.13366666666666666</v>
      </c>
      <c r="F13" s="1"/>
      <c r="G13" s="1"/>
      <c r="H13" s="1"/>
      <c r="I13" s="1"/>
      <c r="J13" s="1"/>
    </row>
    <row r="14" spans="1:10" ht="15.75" x14ac:dyDescent="0.25">
      <c r="A14" s="7">
        <v>13</v>
      </c>
      <c r="B14" s="7">
        <f>0.2*0.8</f>
        <v>0.16000000000000003</v>
      </c>
      <c r="C14" s="7">
        <v>3.61</v>
      </c>
      <c r="D14" s="9">
        <f t="shared" si="0"/>
        <v>4.4321329639889204E-2</v>
      </c>
      <c r="E14" s="9">
        <f t="shared" si="1"/>
        <v>0.12033333333333333</v>
      </c>
      <c r="F14" s="1"/>
      <c r="G14" s="1"/>
      <c r="H14" s="1"/>
      <c r="I14" s="1"/>
      <c r="J14" s="1"/>
    </row>
    <row r="15" spans="1:10" ht="15.75" x14ac:dyDescent="0.25">
      <c r="A15" s="7">
        <v>14</v>
      </c>
      <c r="B15" s="7">
        <f>0.2*0.7</f>
        <v>0.13999999999999999</v>
      </c>
      <c r="C15" s="7">
        <v>3.24</v>
      </c>
      <c r="D15" s="9">
        <f t="shared" si="0"/>
        <v>4.3209876543209867E-2</v>
      </c>
      <c r="E15" s="9">
        <f t="shared" si="1"/>
        <v>0.10800000000000001</v>
      </c>
      <c r="F15" s="1"/>
      <c r="G15" s="1"/>
      <c r="H15" s="1"/>
      <c r="I15" s="1"/>
      <c r="J15" s="1"/>
    </row>
    <row r="16" spans="1:10" ht="15.75" x14ac:dyDescent="0.25">
      <c r="A16" s="1"/>
      <c r="B16" s="10"/>
      <c r="C16" s="10"/>
      <c r="D16" s="1"/>
      <c r="E16" s="1"/>
      <c r="F16" s="1"/>
      <c r="G16" s="1"/>
      <c r="H16" s="1"/>
      <c r="I16" s="1"/>
      <c r="J16" s="1"/>
    </row>
    <row r="17" spans="1:12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 ht="15.75" x14ac:dyDescent="0.25">
      <c r="A18" s="2" t="s">
        <v>43</v>
      </c>
      <c r="B18" s="1"/>
      <c r="C18" s="1"/>
      <c r="D18" s="1"/>
      <c r="E18" s="1"/>
      <c r="F18" s="1"/>
      <c r="G18" s="1"/>
      <c r="J18" s="1"/>
      <c r="K18" s="1" t="s">
        <v>29</v>
      </c>
      <c r="L18" s="6">
        <f>D27*H5*H4*H6*H7/H3/H8</f>
        <v>4.8124512921790234E-19</v>
      </c>
    </row>
    <row r="19" spans="1:12" ht="20.25" x14ac:dyDescent="0.35">
      <c r="A19" s="7" t="s">
        <v>5</v>
      </c>
      <c r="B19" s="7" t="s">
        <v>21</v>
      </c>
      <c r="C19" s="7" t="s">
        <v>22</v>
      </c>
      <c r="D19" s="7" t="s">
        <v>6</v>
      </c>
      <c r="E19" s="7" t="s">
        <v>7</v>
      </c>
      <c r="F19" s="7" t="s">
        <v>20</v>
      </c>
      <c r="G19" s="1"/>
      <c r="J19" s="1"/>
      <c r="K19" s="1" t="s">
        <v>30</v>
      </c>
      <c r="L19" s="6">
        <f>L18/D27*I26</f>
        <v>7.025907065649244E-20</v>
      </c>
    </row>
    <row r="20" spans="1:12" ht="15.75" x14ac:dyDescent="0.25">
      <c r="A20" s="7" t="s">
        <v>8</v>
      </c>
      <c r="B20" s="8">
        <f>E9-E2</f>
        <v>-0.23199999999999998</v>
      </c>
      <c r="C20" s="8">
        <f>D9-D2</f>
        <v>-1.6572183277456048E-2</v>
      </c>
      <c r="D20" s="8">
        <f>C20/B20</f>
        <v>7.1431824471793318E-2</v>
      </c>
      <c r="E20" s="8">
        <f>D20-$D$27</f>
        <v>-4.8879457832682313E-2</v>
      </c>
      <c r="F20" s="8">
        <f>E20^2</f>
        <v>2.3892013980169684E-3</v>
      </c>
      <c r="G20" s="1"/>
      <c r="H20" s="1"/>
      <c r="I20" s="1"/>
      <c r="J20" s="1"/>
    </row>
    <row r="21" spans="1:12" ht="15.75" x14ac:dyDescent="0.25">
      <c r="A21" s="7" t="s">
        <v>9</v>
      </c>
      <c r="B21" s="8">
        <f t="shared" ref="B21:B26" si="2">E10-E3</f>
        <v>-0.20766666666666667</v>
      </c>
      <c r="C21" s="8">
        <f t="shared" ref="C21:C26" si="3">D10-D3</f>
        <v>-1.8026221739173003E-2</v>
      </c>
      <c r="D21" s="8">
        <f t="shared" ref="D21:D26" si="4">C21/B21</f>
        <v>8.6803635983176572E-2</v>
      </c>
      <c r="E21" s="8">
        <f t="shared" ref="E21:E26" si="5">D21-$D$27</f>
        <v>-3.3507646321299059E-2</v>
      </c>
      <c r="F21" s="8">
        <f t="shared" ref="F21:F26" si="6">E21^2</f>
        <v>1.1227623619932663E-3</v>
      </c>
      <c r="G21" s="1"/>
      <c r="H21" s="1"/>
      <c r="I21" s="1"/>
      <c r="J21" s="1"/>
    </row>
    <row r="22" spans="1:12" ht="15.75" x14ac:dyDescent="0.25">
      <c r="A22" s="7" t="s">
        <v>10</v>
      </c>
      <c r="B22" s="8">
        <f t="shared" si="2"/>
        <v>-0.18333333333333335</v>
      </c>
      <c r="C22" s="8">
        <f t="shared" si="3"/>
        <v>-1.7763517642896208E-2</v>
      </c>
      <c r="D22" s="8">
        <f t="shared" si="4"/>
        <v>9.6891914415797489E-2</v>
      </c>
      <c r="E22" s="8">
        <f t="shared" si="5"/>
        <v>-2.3419367888678141E-2</v>
      </c>
      <c r="F22" s="8">
        <f t="shared" si="6"/>
        <v>5.4846679230524892E-4</v>
      </c>
      <c r="G22" s="1"/>
      <c r="H22" s="1"/>
      <c r="I22" s="1"/>
      <c r="J22" s="1"/>
      <c r="K22" s="1"/>
    </row>
    <row r="23" spans="1:12" ht="15.75" x14ac:dyDescent="0.25">
      <c r="A23" s="7" t="s">
        <v>11</v>
      </c>
      <c r="B23" s="8">
        <f t="shared" si="2"/>
        <v>-0.1583333333333333</v>
      </c>
      <c r="C23" s="8">
        <f t="shared" si="3"/>
        <v>-2.0019046961121507E-2</v>
      </c>
      <c r="D23" s="8">
        <f t="shared" si="4"/>
        <v>0.12643608607024112</v>
      </c>
      <c r="E23" s="8">
        <f t="shared" si="5"/>
        <v>6.1248037657654908E-3</v>
      </c>
      <c r="F23" s="8">
        <f t="shared" si="6"/>
        <v>3.7513221169135135E-5</v>
      </c>
      <c r="G23" s="1"/>
      <c r="H23" s="1"/>
      <c r="I23" s="1"/>
      <c r="J23" s="1"/>
    </row>
    <row r="24" spans="1:12" ht="18.75" x14ac:dyDescent="0.35">
      <c r="A24" s="7" t="s">
        <v>12</v>
      </c>
      <c r="B24" s="8">
        <f t="shared" si="2"/>
        <v>-0.13533333333333336</v>
      </c>
      <c r="C24" s="8">
        <f t="shared" si="3"/>
        <v>-1.456087167459294E-2</v>
      </c>
      <c r="D24" s="8">
        <f t="shared" si="4"/>
        <v>0.10759264784181974</v>
      </c>
      <c r="E24" s="8">
        <f t="shared" si="5"/>
        <v>-1.2718634462655892E-2</v>
      </c>
      <c r="F24" s="8">
        <f t="shared" si="6"/>
        <v>1.6176366259465814E-4</v>
      </c>
      <c r="G24" s="1"/>
      <c r="H24" s="1" t="s">
        <v>28</v>
      </c>
      <c r="I24" s="1">
        <f>SQRT(F27/42)</f>
        <v>1.5967970603748285E-2</v>
      </c>
      <c r="J24" s="1"/>
    </row>
    <row r="25" spans="1:12" ht="15.75" x14ac:dyDescent="0.25">
      <c r="A25" s="7" t="s">
        <v>13</v>
      </c>
      <c r="B25" s="8">
        <f t="shared" si="2"/>
        <v>-0.11833333333333333</v>
      </c>
      <c r="C25" s="8">
        <f t="shared" si="3"/>
        <v>-1.9924480415976706E-2</v>
      </c>
      <c r="D25" s="8">
        <f t="shared" si="4"/>
        <v>0.16837589083923976</v>
      </c>
      <c r="E25" s="8">
        <f t="shared" si="5"/>
        <v>4.8064608534764131E-2</v>
      </c>
      <c r="F25" s="8">
        <f t="shared" si="6"/>
        <v>2.3102065936001209E-3</v>
      </c>
      <c r="G25" s="1"/>
      <c r="H25" s="1" t="s">
        <v>26</v>
      </c>
      <c r="I25" s="1">
        <v>1.1000000000000001</v>
      </c>
      <c r="J25" s="1"/>
    </row>
    <row r="26" spans="1:12" ht="15.75" x14ac:dyDescent="0.25">
      <c r="A26" s="7" t="s">
        <v>14</v>
      </c>
      <c r="B26" s="8">
        <f t="shared" si="2"/>
        <v>-0.10499999999999998</v>
      </c>
      <c r="C26" s="8">
        <f t="shared" si="3"/>
        <v>-1.938793253347245E-2</v>
      </c>
      <c r="D26" s="8">
        <f t="shared" si="4"/>
        <v>0.18464697650926146</v>
      </c>
      <c r="E26" s="8">
        <f t="shared" si="5"/>
        <v>6.4335694204785826E-2</v>
      </c>
      <c r="F26" s="8">
        <f t="shared" si="6"/>
        <v>4.1390815488117124E-3</v>
      </c>
      <c r="G26" s="1"/>
      <c r="H26" s="1" t="s">
        <v>27</v>
      </c>
      <c r="I26" s="1">
        <f>I24*I25</f>
        <v>1.7564767664123116E-2</v>
      </c>
      <c r="J26" s="1"/>
    </row>
    <row r="27" spans="1:12" ht="18.75" x14ac:dyDescent="0.25">
      <c r="A27" s="1"/>
      <c r="B27" s="5"/>
      <c r="C27" s="5" t="s">
        <v>23</v>
      </c>
      <c r="D27" s="5">
        <f>AVERAGE(D20:D26)</f>
        <v>0.12031128230447563</v>
      </c>
      <c r="E27" s="5" t="s">
        <v>24</v>
      </c>
      <c r="F27" s="5">
        <f>SUM(F20:F26)</f>
        <v>1.0708995578491112E-2</v>
      </c>
      <c r="G27" s="1"/>
      <c r="H27" s="1"/>
      <c r="I27" s="1"/>
      <c r="J27" s="1"/>
    </row>
  </sheetData>
  <mergeCells count="1"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>Natalya</cp:lastModifiedBy>
  <dcterms:created xsi:type="dcterms:W3CDTF">2016-04-08T19:10:09Z</dcterms:created>
  <dcterms:modified xsi:type="dcterms:W3CDTF">2016-05-20T04:20:50Z</dcterms:modified>
</cp:coreProperties>
</file>