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ya\Desktop\"/>
    </mc:Choice>
  </mc:AlternateContent>
  <bookViews>
    <workbookView xWindow="0" yWindow="0" windowWidth="23040" windowHeight="939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9" i="1"/>
  <c r="D40" i="1"/>
  <c r="E40" i="1" s="1"/>
  <c r="D37" i="1"/>
  <c r="E38" i="1"/>
  <c r="E39" i="1"/>
  <c r="E41" i="1" s="1"/>
  <c r="F39" i="1" s="1"/>
  <c r="G39" i="1" s="1"/>
  <c r="E37" i="1"/>
  <c r="C38" i="1"/>
  <c r="C39" i="1"/>
  <c r="C40" i="1"/>
  <c r="C37" i="1"/>
  <c r="C26" i="1"/>
  <c r="B38" i="1"/>
  <c r="B39" i="1"/>
  <c r="B40" i="1"/>
  <c r="B37" i="1"/>
  <c r="B26" i="1"/>
  <c r="I16" i="1"/>
  <c r="I18" i="1"/>
  <c r="F37" i="1" l="1"/>
  <c r="G37" i="1" s="1"/>
  <c r="F38" i="1"/>
  <c r="G38" i="1" s="1"/>
  <c r="E42" i="1" s="1"/>
  <c r="E43" i="1" s="1"/>
  <c r="E45" i="1" s="1"/>
  <c r="F40" i="1"/>
  <c r="G40" i="1" s="1"/>
  <c r="I7" i="1"/>
  <c r="E6" i="1" s="1"/>
  <c r="F6" i="1" s="1"/>
  <c r="I2" i="1"/>
  <c r="I3" i="1"/>
  <c r="I13" i="1"/>
  <c r="I10" i="1"/>
  <c r="I15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27" i="1" s="1"/>
  <c r="C20" i="1"/>
  <c r="B28" i="1" s="1"/>
  <c r="C21" i="1"/>
  <c r="B29" i="1" s="1"/>
  <c r="C2" i="1"/>
  <c r="E19" i="1" l="1"/>
  <c r="E11" i="1"/>
  <c r="F11" i="1" s="1"/>
  <c r="E7" i="1"/>
  <c r="F7" i="1" s="1"/>
  <c r="E21" i="1"/>
  <c r="E17" i="1"/>
  <c r="E13" i="1"/>
  <c r="F13" i="1" s="1"/>
  <c r="E9" i="1"/>
  <c r="F9" i="1" s="1"/>
  <c r="E5" i="1"/>
  <c r="F5" i="1" s="1"/>
  <c r="E15" i="1"/>
  <c r="E3" i="1"/>
  <c r="F3" i="1" s="1"/>
  <c r="E20" i="1"/>
  <c r="E16" i="1"/>
  <c r="E12" i="1"/>
  <c r="F12" i="1" s="1"/>
  <c r="E8" i="1"/>
  <c r="F8" i="1" s="1"/>
  <c r="E4" i="1"/>
  <c r="F4" i="1" s="1"/>
  <c r="E2" i="1"/>
  <c r="F2" i="1" s="1"/>
  <c r="E18" i="1"/>
  <c r="E14" i="1"/>
  <c r="E10" i="1"/>
  <c r="F10" i="1" s="1"/>
  <c r="I14" i="1"/>
  <c r="F16" i="1" l="1"/>
  <c r="G16" i="1"/>
  <c r="F21" i="1"/>
  <c r="G21" i="1"/>
  <c r="F20" i="1"/>
  <c r="C28" i="1" s="1"/>
  <c r="D28" i="1" s="1"/>
  <c r="G20" i="1"/>
  <c r="F14" i="1"/>
  <c r="G14" i="1"/>
  <c r="F18" i="1"/>
  <c r="D26" i="1" s="1"/>
  <c r="G18" i="1"/>
  <c r="F15" i="1"/>
  <c r="G15" i="1"/>
  <c r="F17" i="1"/>
  <c r="G17" i="1"/>
  <c r="F19" i="1"/>
  <c r="C27" i="1" s="1"/>
  <c r="D27" i="1" s="1"/>
  <c r="G19" i="1"/>
  <c r="C29" i="1" l="1"/>
  <c r="D29" i="1" s="1"/>
  <c r="D30" i="1" s="1"/>
  <c r="E28" i="1" l="1"/>
  <c r="F28" i="1" s="1"/>
  <c r="E27" i="1"/>
  <c r="F27" i="1" s="1"/>
  <c r="E26" i="1"/>
  <c r="F26" i="1" s="1"/>
  <c r="E29" i="1"/>
  <c r="F29" i="1" s="1"/>
  <c r="D31" i="1" l="1"/>
  <c r="D32" i="1" s="1"/>
  <c r="D34" i="1" s="1"/>
</calcChain>
</file>

<file path=xl/sharedStrings.xml><?xml version="1.0" encoding="utf-8"?>
<sst xmlns="http://schemas.openxmlformats.org/spreadsheetml/2006/main" count="65" uniqueCount="56">
  <si>
    <t>№ опыта</t>
  </si>
  <si>
    <t>Термоэдс, мВ</t>
  </si>
  <si>
    <t>Т, К</t>
  </si>
  <si>
    <t>С, нФ</t>
  </si>
  <si>
    <t>ε</t>
  </si>
  <si>
    <r>
      <rPr>
        <sz val="11"/>
        <color theme="1"/>
        <rFont val="Calibri"/>
        <family val="2"/>
        <charset val="204"/>
      </rPr>
      <t>°</t>
    </r>
    <r>
      <rPr>
        <sz val="12.65"/>
        <color theme="1"/>
        <rFont val="Calibri"/>
        <family val="2"/>
        <charset val="204"/>
      </rPr>
      <t>C</t>
    </r>
  </si>
  <si>
    <t>B</t>
  </si>
  <si>
    <t>S</t>
  </si>
  <si>
    <t>d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</si>
  <si>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</si>
  <si>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м</t>
  </si>
  <si>
    <t>Ф</t>
  </si>
  <si>
    <t>к</t>
  </si>
  <si>
    <t>В/м</t>
  </si>
  <si>
    <t>В*Ф/м</t>
  </si>
  <si>
    <t>Ф/м</t>
  </si>
  <si>
    <t>Метод парных точек</t>
  </si>
  <si>
    <t>13 и 17</t>
  </si>
  <si>
    <t>14 и 18</t>
  </si>
  <si>
    <t>15 и 19</t>
  </si>
  <si>
    <t>16 и 20</t>
  </si>
  <si>
    <t>Пары</t>
  </si>
  <si>
    <t>ΔT</t>
  </si>
  <si>
    <t>A</t>
  </si>
  <si>
    <t>t(0,68; 4)</t>
  </si>
  <si>
    <r>
      <t>T</t>
    </r>
    <r>
      <rPr>
        <b/>
        <vertAlign val="subscript"/>
        <sz val="11"/>
        <color theme="1"/>
        <rFont val="Calibri"/>
        <family val="2"/>
        <charset val="204"/>
        <scheme val="minor"/>
      </rPr>
      <t>комн</t>
    </r>
  </si>
  <si>
    <r>
      <t>C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</si>
  <si>
    <r>
      <t>ε</t>
    </r>
    <r>
      <rPr>
        <b/>
        <vertAlign val="subscript"/>
        <sz val="11"/>
        <color theme="1"/>
        <rFont val="Calibri"/>
        <family val="2"/>
        <charset val="204"/>
      </rPr>
      <t>0</t>
    </r>
  </si>
  <si>
    <r>
      <t>l</t>
    </r>
    <r>
      <rPr>
        <b/>
        <vertAlign val="subscript"/>
        <sz val="11"/>
        <color theme="1"/>
        <rFont val="Calibri"/>
        <family val="2"/>
        <charset val="204"/>
        <scheme val="minor"/>
      </rPr>
      <t>x</t>
    </r>
  </si>
  <si>
    <r>
      <t>m</t>
    </r>
    <r>
      <rPr>
        <b/>
        <vertAlign val="subscript"/>
        <sz val="11"/>
        <color theme="1"/>
        <rFont val="Calibri"/>
        <family val="2"/>
        <charset val="204"/>
        <scheme val="minor"/>
      </rPr>
      <t>x</t>
    </r>
  </si>
  <si>
    <r>
      <t>u</t>
    </r>
    <r>
      <rPr>
        <b/>
        <vertAlign val="subscript"/>
        <sz val="11"/>
        <color theme="1"/>
        <rFont val="Calibri"/>
        <family val="2"/>
        <charset val="204"/>
        <scheme val="minor"/>
      </rPr>
      <t>x</t>
    </r>
  </si>
  <si>
    <r>
      <t>l</t>
    </r>
    <r>
      <rPr>
        <b/>
        <vertAlign val="subscript"/>
        <sz val="11"/>
        <color theme="1"/>
        <rFont val="Calibri"/>
        <family val="2"/>
        <charset val="204"/>
        <scheme val="minor"/>
      </rPr>
      <t>y</t>
    </r>
  </si>
  <si>
    <r>
      <t>m</t>
    </r>
    <r>
      <rPr>
        <b/>
        <vertAlign val="subscript"/>
        <sz val="11"/>
        <color theme="1"/>
        <rFont val="Calibri"/>
        <family val="2"/>
        <charset val="204"/>
        <scheme val="minor"/>
      </rPr>
      <t>y</t>
    </r>
  </si>
  <si>
    <r>
      <t>u</t>
    </r>
    <r>
      <rPr>
        <b/>
        <vertAlign val="subscript"/>
        <sz val="11"/>
        <color theme="1"/>
        <rFont val="Calibri"/>
        <family val="2"/>
        <charset val="204"/>
        <scheme val="minor"/>
      </rPr>
      <t>y</t>
    </r>
  </si>
  <si>
    <r>
      <t>P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</si>
  <si>
    <r>
      <t>R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</si>
  <si>
    <r>
      <t>R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</si>
  <si>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r>
      <t>E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</si>
  <si>
    <t>α-&lt;α&gt;</t>
  </si>
  <si>
    <t>&lt;α&gt;</t>
  </si>
  <si>
    <t>Σ(α-&lt;α&gt;)2</t>
  </si>
  <si>
    <t>Δα</t>
  </si>
  <si>
    <t>α</t>
  </si>
  <si>
    <r>
      <t>σ</t>
    </r>
    <r>
      <rPr>
        <b/>
        <vertAlign val="subscript"/>
        <sz val="11"/>
        <color theme="1"/>
        <rFont val="Calibri"/>
        <family val="2"/>
        <charset val="204"/>
      </rPr>
      <t>&lt;α&gt;</t>
    </r>
  </si>
  <si>
    <r>
      <t>1/ε, 10</t>
    </r>
    <r>
      <rPr>
        <b/>
        <vertAlign val="superscript"/>
        <sz val="12"/>
        <color theme="1"/>
        <rFont val="Times New Roman"/>
        <family val="1"/>
        <charset val="204"/>
      </rPr>
      <t>-3</t>
    </r>
  </si>
  <si>
    <r>
      <t>(α-&lt;α&gt;)</t>
    </r>
    <r>
      <rPr>
        <b/>
        <vertAlign val="superscript"/>
        <sz val="11"/>
        <color theme="1"/>
        <rFont val="Calibri"/>
        <family val="2"/>
        <charset val="204"/>
      </rPr>
      <t>2</t>
    </r>
  </si>
  <si>
    <t>1/A=Δ(1/ε)/ΔT</t>
  </si>
  <si>
    <t>&lt;A&gt;</t>
  </si>
  <si>
    <t>Σ(A-&lt;A&gt;)2</t>
  </si>
  <si>
    <r>
      <t>σ</t>
    </r>
    <r>
      <rPr>
        <b/>
        <vertAlign val="subscript"/>
        <sz val="11"/>
        <color theme="1"/>
        <rFont val="Calibri"/>
        <family val="2"/>
        <charset val="204"/>
      </rPr>
      <t>&lt;A&gt;</t>
    </r>
  </si>
  <si>
    <t>ΔA</t>
  </si>
  <si>
    <r>
      <t>Δ(1/ε),10</t>
    </r>
    <r>
      <rPr>
        <b/>
        <vertAlign val="superscript"/>
        <sz val="11"/>
        <color theme="1"/>
        <rFont val="Calibri"/>
        <family val="2"/>
        <charset val="204"/>
      </rPr>
      <t>-3</t>
    </r>
  </si>
  <si>
    <t>ΔT, К</t>
  </si>
  <si>
    <t>A, К</t>
  </si>
  <si>
    <t>A-&lt;A&gt;, К</t>
  </si>
  <si>
    <r>
      <t>(A-&lt;A&gt;)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, К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</si>
</sst>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E+00"/>
    <numFmt numFmtId="165" formatCode="0.0"/>
    <numFmt numFmtId="166" formatCode="0.000"/>
    <numFmt numFmtId="167" formatCode="0.0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.65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vertAlign val="super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2" borderId="0" xfId="0" applyFont="1" applyFill="1"/>
    <xf numFmtId="0" fontId="5" fillId="0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/>
    <xf numFmtId="2" fontId="11" fillId="0" borderId="2" xfId="0" applyNumberFormat="1" applyFont="1" applyBorder="1"/>
    <xf numFmtId="165" fontId="11" fillId="0" borderId="2" xfId="0" applyNumberFormat="1" applyFont="1" applyBorder="1"/>
    <xf numFmtId="167" fontId="11" fillId="0" borderId="2" xfId="0" applyNumberFormat="1" applyFont="1" applyBorder="1"/>
    <xf numFmtId="0" fontId="11" fillId="0" borderId="4" xfId="0" applyFont="1" applyBorder="1"/>
    <xf numFmtId="2" fontId="11" fillId="0" borderId="4" xfId="0" applyNumberFormat="1" applyFont="1" applyBorder="1"/>
    <xf numFmtId="165" fontId="11" fillId="0" borderId="4" xfId="0" applyNumberFormat="1" applyFont="1" applyBorder="1"/>
    <xf numFmtId="167" fontId="11" fillId="0" borderId="4" xfId="0" applyNumberFormat="1" applyFont="1" applyBorder="1"/>
    <xf numFmtId="0" fontId="11" fillId="0" borderId="5" xfId="0" applyFont="1" applyBorder="1"/>
    <xf numFmtId="2" fontId="11" fillId="0" borderId="5" xfId="0" applyNumberFormat="1" applyFont="1" applyBorder="1"/>
    <xf numFmtId="165" fontId="11" fillId="0" borderId="5" xfId="0" applyNumberFormat="1" applyFont="1" applyBorder="1"/>
    <xf numFmtId="167" fontId="11" fillId="0" borderId="5" xfId="0" applyNumberFormat="1" applyFont="1" applyBorder="1"/>
    <xf numFmtId="0" fontId="9" fillId="0" borderId="6" xfId="0" applyFont="1" applyBorder="1"/>
    <xf numFmtId="2" fontId="9" fillId="0" borderId="7" xfId="0" applyNumberFormat="1" applyFont="1" applyBorder="1"/>
    <xf numFmtId="165" fontId="9" fillId="0" borderId="7" xfId="0" applyNumberFormat="1" applyFont="1" applyBorder="1"/>
    <xf numFmtId="167" fontId="11" fillId="0" borderId="8" xfId="0" applyNumberFormat="1" applyFont="1" applyBorder="1"/>
    <xf numFmtId="166" fontId="0" fillId="0" borderId="1" xfId="0" applyNumberFormat="1" applyBorder="1" applyAlignment="1">
      <alignment horizontal="right"/>
    </xf>
    <xf numFmtId="2" fontId="0" fillId="0" borderId="0" xfId="0" applyNumberFormat="1"/>
    <xf numFmtId="0" fontId="1" fillId="0" borderId="2" xfId="0" applyFont="1" applyBorder="1"/>
    <xf numFmtId="0" fontId="5" fillId="0" borderId="2" xfId="0" applyFont="1" applyBorder="1" applyAlignment="1">
      <alignment horizontal="center"/>
    </xf>
    <xf numFmtId="0" fontId="0" fillId="0" borderId="2" xfId="0" applyBorder="1"/>
    <xf numFmtId="165" fontId="0" fillId="0" borderId="2" xfId="0" applyNumberFormat="1" applyBorder="1"/>
    <xf numFmtId="167" fontId="0" fillId="0" borderId="2" xfId="0" applyNumberFormat="1" applyBorder="1"/>
    <xf numFmtId="11" fontId="0" fillId="0" borderId="2" xfId="0" applyNumberFormat="1" applyBorder="1"/>
    <xf numFmtId="2" fontId="0" fillId="0" borderId="2" xfId="0" applyNumberFormat="1" applyBorder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График 1. Температурная зависимость</a:t>
            </a:r>
            <a:r>
              <a:rPr lang="ru-RU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диэлектрической проницаемости сегнетоэлектрика</a:t>
            </a:r>
            <a:r>
              <a:rPr lang="ru-RU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l-GR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ε</a:t>
            </a:r>
            <a:r>
              <a:rPr lang="ru-RU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ru-RU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230623130169331"/>
          <c:y val="8.70558466683773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240158895980968E-2"/>
          <c:y val="0.12460328106346162"/>
          <c:w val="0.88194917147030472"/>
          <c:h val="0.7994980929768787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Лист1!$C$2:$C$21</c:f>
              <c:numCache>
                <c:formatCode>0.0</c:formatCode>
                <c:ptCount val="20"/>
                <c:pt idx="0">
                  <c:v>298.2</c:v>
                </c:pt>
                <c:pt idx="1">
                  <c:v>302</c:v>
                </c:pt>
                <c:pt idx="2">
                  <c:v>306</c:v>
                </c:pt>
                <c:pt idx="3">
                  <c:v>310</c:v>
                </c:pt>
                <c:pt idx="4">
                  <c:v>314</c:v>
                </c:pt>
                <c:pt idx="5">
                  <c:v>318</c:v>
                </c:pt>
                <c:pt idx="6">
                  <c:v>322</c:v>
                </c:pt>
                <c:pt idx="7">
                  <c:v>326</c:v>
                </c:pt>
                <c:pt idx="8">
                  <c:v>330</c:v>
                </c:pt>
                <c:pt idx="9">
                  <c:v>334</c:v>
                </c:pt>
                <c:pt idx="10">
                  <c:v>338</c:v>
                </c:pt>
                <c:pt idx="11">
                  <c:v>339.4</c:v>
                </c:pt>
                <c:pt idx="12">
                  <c:v>342</c:v>
                </c:pt>
                <c:pt idx="13">
                  <c:v>346</c:v>
                </c:pt>
                <c:pt idx="14">
                  <c:v>350</c:v>
                </c:pt>
                <c:pt idx="15">
                  <c:v>354</c:v>
                </c:pt>
                <c:pt idx="16">
                  <c:v>358</c:v>
                </c:pt>
                <c:pt idx="17">
                  <c:v>362</c:v>
                </c:pt>
                <c:pt idx="18">
                  <c:v>366</c:v>
                </c:pt>
                <c:pt idx="19">
                  <c:v>370</c:v>
                </c:pt>
              </c:numCache>
            </c:numRef>
          </c:xVal>
          <c:yVal>
            <c:numRef>
              <c:f>Лист1!$E$2:$E$21</c:f>
              <c:numCache>
                <c:formatCode>0.0</c:formatCode>
                <c:ptCount val="20"/>
                <c:pt idx="0">
                  <c:v>918.07909604519784</c:v>
                </c:pt>
                <c:pt idx="1">
                  <c:v>988.70056497175142</c:v>
                </c:pt>
                <c:pt idx="2">
                  <c:v>988.70056497175142</c:v>
                </c:pt>
                <c:pt idx="3">
                  <c:v>988.70056497175142</c:v>
                </c:pt>
                <c:pt idx="4">
                  <c:v>1059.3220338983053</c:v>
                </c:pt>
                <c:pt idx="5">
                  <c:v>1059.3220338983053</c:v>
                </c:pt>
                <c:pt idx="6">
                  <c:v>1129.943502824859</c:v>
                </c:pt>
                <c:pt idx="7">
                  <c:v>1200.5649717514127</c:v>
                </c:pt>
                <c:pt idx="8">
                  <c:v>1341.8079096045199</c:v>
                </c:pt>
                <c:pt idx="9">
                  <c:v>1553.6723163841812</c:v>
                </c:pt>
                <c:pt idx="10">
                  <c:v>4943.5028248587578</c:v>
                </c:pt>
                <c:pt idx="11">
                  <c:v>6144.0677966101694</c:v>
                </c:pt>
                <c:pt idx="12">
                  <c:v>4802.2598870056509</c:v>
                </c:pt>
                <c:pt idx="13">
                  <c:v>3531.073446327684</c:v>
                </c:pt>
                <c:pt idx="14">
                  <c:v>2824.8587570621476</c:v>
                </c:pt>
                <c:pt idx="15">
                  <c:v>2330.5084745762715</c:v>
                </c:pt>
                <c:pt idx="16">
                  <c:v>1977.4011299435028</c:v>
                </c:pt>
                <c:pt idx="17">
                  <c:v>1765.536723163842</c:v>
                </c:pt>
                <c:pt idx="18">
                  <c:v>1553.6723163841812</c:v>
                </c:pt>
                <c:pt idx="19">
                  <c:v>1412.4293785310738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68616"/>
        <c:axId val="384269792"/>
      </c:scatterChart>
      <c:valAx>
        <c:axId val="384268616"/>
        <c:scaling>
          <c:orientation val="minMax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269792"/>
        <c:crosses val="autoZero"/>
        <c:crossBetween val="midCat"/>
      </c:valAx>
      <c:valAx>
        <c:axId val="3842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26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График 2. Зависимость</a:t>
            </a:r>
            <a:r>
              <a:rPr lang="ru-RU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1/</a:t>
            </a:r>
            <a:r>
              <a:rPr lang="el-GR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ε</a:t>
            </a:r>
            <a:r>
              <a:rPr lang="ru-RU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от температуры 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 </a:t>
            </a:r>
            <a:r>
              <a:rPr lang="ru-RU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в области </a:t>
            </a:r>
            <a:br>
              <a:rPr lang="ru-RU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ru-RU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температур 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T&gt;T</a:t>
            </a:r>
            <a:r>
              <a:rPr lang="en-US" baseline="-25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</a:t>
            </a:r>
            <a:endParaRPr lang="ru-RU" baseline="-25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Лист1!$C$14:$C$21</c:f>
              <c:numCache>
                <c:formatCode>0.0</c:formatCode>
                <c:ptCount val="8"/>
                <c:pt idx="0">
                  <c:v>342</c:v>
                </c:pt>
                <c:pt idx="1">
                  <c:v>346</c:v>
                </c:pt>
                <c:pt idx="2">
                  <c:v>350</c:v>
                </c:pt>
                <c:pt idx="3">
                  <c:v>354</c:v>
                </c:pt>
                <c:pt idx="4">
                  <c:v>358</c:v>
                </c:pt>
                <c:pt idx="5">
                  <c:v>362</c:v>
                </c:pt>
                <c:pt idx="6">
                  <c:v>366</c:v>
                </c:pt>
                <c:pt idx="7">
                  <c:v>370</c:v>
                </c:pt>
              </c:numCache>
            </c:numRef>
          </c:xVal>
          <c:yVal>
            <c:numRef>
              <c:f>Лист1!$F$14:$F$21</c:f>
              <c:numCache>
                <c:formatCode>0.0000</c:formatCode>
                <c:ptCount val="8"/>
                <c:pt idx="0">
                  <c:v>0.20823529411764702</c:v>
                </c:pt>
                <c:pt idx="1">
                  <c:v>0.28319999999999995</c:v>
                </c:pt>
                <c:pt idx="2">
                  <c:v>0.35399999999999993</c:v>
                </c:pt>
                <c:pt idx="3">
                  <c:v>0.42909090909090902</c:v>
                </c:pt>
                <c:pt idx="4">
                  <c:v>0.50571428571428567</c:v>
                </c:pt>
                <c:pt idx="5">
                  <c:v>0.5663999999999999</c:v>
                </c:pt>
                <c:pt idx="6">
                  <c:v>0.64363636363636345</c:v>
                </c:pt>
                <c:pt idx="7">
                  <c:v>0.70799999999999985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79200"/>
        <c:axId val="384276064"/>
      </c:scatterChart>
      <c:valAx>
        <c:axId val="384279200"/>
        <c:scaling>
          <c:orientation val="minMax"/>
          <c:min val="3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276064"/>
        <c:crosses val="autoZero"/>
        <c:crossBetween val="midCat"/>
      </c:valAx>
      <c:valAx>
        <c:axId val="3842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2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197047</xdr:colOff>
      <xdr:row>0</xdr:row>
      <xdr:rowOff>19051</xdr:rowOff>
    </xdr:from>
    <xdr:to>
      <xdr:col>21</xdr:col>
      <xdr:colOff>68580</xdr:colOff>
      <xdr:row>20</xdr:row>
      <xdr:rowOff>53341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210671</xdr:colOff>
      <xdr:row>20</xdr:row>
      <xdr:rowOff>116541</xdr:rowOff>
    </xdr:from>
    <xdr:to>
      <xdr:col>21</xdr:col>
      <xdr:colOff>8965</xdr:colOff>
      <xdr:row>40</xdr:row>
      <xdr:rowOff>53787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132806</xdr:colOff>
      <xdr:row>26</xdr:row>
      <xdr:rowOff>184513</xdr:rowOff>
    </xdr:from>
    <xdr:ext cx="872547" cy="264560"/>
    <xdr:sp macro="" textlink="">
      <xdr:nvSpPr>
        <xdr:cNvPr id="7" name="TextBox 6"/>
        <xdr:cNvSpPr txBox="1"/>
      </xdr:nvSpPr>
      <xdr:spPr>
        <a:xfrm>
          <a:off x="5485856" y="5804263"/>
          <a:ext cx="872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</a:t>
          </a:r>
          <a:r>
            <a:rPr lang="en-US" sz="1100" baseline="-25000"/>
            <a:t>0</a:t>
          </a:r>
          <a:r>
            <a:rPr lang="en-US" sz="1100"/>
            <a:t>=330,</a:t>
          </a:r>
          <a:r>
            <a:rPr lang="ru-RU" sz="1100"/>
            <a:t>34 К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F21" zoomScaleNormal="100" workbookViewId="0">
      <selection activeCell="W28" sqref="W28"/>
    </sheetView>
  </sheetViews>
  <sheetFormatPr defaultRowHeight="15" x14ac:dyDescent="0.25"/>
  <cols>
    <col min="1" max="1" width="10.7109375" customWidth="1"/>
    <col min="2" max="2" width="10.5703125" customWidth="1"/>
    <col min="3" max="3" width="10.28515625" customWidth="1"/>
    <col min="4" max="4" width="14.140625" customWidth="1"/>
    <col min="5" max="5" width="11.28515625" customWidth="1"/>
    <col min="6" max="6" width="11.42578125" customWidth="1"/>
    <col min="7" max="7" width="11.85546875" customWidth="1"/>
  </cols>
  <sheetData>
    <row r="1" spans="1:10" ht="20.25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44</v>
      </c>
      <c r="G1" s="16"/>
      <c r="H1" s="6" t="s">
        <v>25</v>
      </c>
      <c r="I1">
        <v>21</v>
      </c>
      <c r="J1" s="1" t="s">
        <v>5</v>
      </c>
    </row>
    <row r="2" spans="1:10" ht="18" x14ac:dyDescent="0.35">
      <c r="A2" s="18">
        <v>1</v>
      </c>
      <c r="B2" s="19">
        <v>0.21</v>
      </c>
      <c r="C2" s="20">
        <f>B2*20+21+273</f>
        <v>298.2</v>
      </c>
      <c r="D2" s="20">
        <v>1.3</v>
      </c>
      <c r="E2" s="20">
        <f>D2*10^-9*$I$4/$I$7/$I$3</f>
        <v>918.07909604519784</v>
      </c>
      <c r="F2" s="21">
        <f>1/E2*1000</f>
        <v>1.0892307692307692</v>
      </c>
      <c r="H2" s="6" t="s">
        <v>26</v>
      </c>
      <c r="I2">
        <f>1*10^-5</f>
        <v>1.0000000000000001E-5</v>
      </c>
      <c r="J2" t="s">
        <v>11</v>
      </c>
    </row>
    <row r="3" spans="1:10" ht="17.25" x14ac:dyDescent="0.25">
      <c r="A3" s="18">
        <v>2</v>
      </c>
      <c r="B3" s="19">
        <v>0.4</v>
      </c>
      <c r="C3" s="20">
        <f t="shared" ref="C3:C21" si="0">B3*20+21+273</f>
        <v>302</v>
      </c>
      <c r="D3" s="20">
        <v>1.4</v>
      </c>
      <c r="E3" s="20">
        <f>D3*10^-9*$I$4/$I$7/$I$3</f>
        <v>988.70056497175142</v>
      </c>
      <c r="F3" s="21">
        <f t="shared" ref="F3:F21" si="1">1/E3*1000</f>
        <v>1.0114285714285713</v>
      </c>
      <c r="H3" s="6" t="s">
        <v>7</v>
      </c>
      <c r="I3" s="5">
        <f>8*10^-5</f>
        <v>8.0000000000000007E-5</v>
      </c>
      <c r="J3" t="s">
        <v>9</v>
      </c>
    </row>
    <row r="4" spans="1:10" ht="15.75" x14ac:dyDescent="0.25">
      <c r="A4" s="18">
        <v>3</v>
      </c>
      <c r="B4" s="19">
        <v>0.6</v>
      </c>
      <c r="C4" s="20">
        <f t="shared" si="0"/>
        <v>306</v>
      </c>
      <c r="D4" s="20">
        <v>1.4</v>
      </c>
      <c r="E4" s="20">
        <f t="shared" ref="E4:E21" si="2">D4*10^-9*$I$4/$I$7/$I$3</f>
        <v>988.70056497175142</v>
      </c>
      <c r="F4" s="21">
        <f t="shared" si="1"/>
        <v>1.0114285714285713</v>
      </c>
      <c r="H4" s="6" t="s">
        <v>8</v>
      </c>
      <c r="I4" s="5">
        <v>5.0000000000000001E-4</v>
      </c>
      <c r="J4" t="s">
        <v>10</v>
      </c>
    </row>
    <row r="5" spans="1:10" ht="18" x14ac:dyDescent="0.35">
      <c r="A5" s="18">
        <v>4</v>
      </c>
      <c r="B5" s="19">
        <v>0.8</v>
      </c>
      <c r="C5" s="20">
        <f t="shared" si="0"/>
        <v>310</v>
      </c>
      <c r="D5" s="20">
        <v>1.4</v>
      </c>
      <c r="E5" s="20">
        <f t="shared" si="2"/>
        <v>988.70056497175142</v>
      </c>
      <c r="F5" s="21">
        <f t="shared" si="1"/>
        <v>1.0114285714285713</v>
      </c>
      <c r="H5" s="6" t="s">
        <v>35</v>
      </c>
      <c r="I5">
        <v>68</v>
      </c>
      <c r="J5" t="s">
        <v>12</v>
      </c>
    </row>
    <row r="6" spans="1:10" ht="18" x14ac:dyDescent="0.35">
      <c r="A6" s="18">
        <v>5</v>
      </c>
      <c r="B6" s="19">
        <v>1</v>
      </c>
      <c r="C6" s="20">
        <f t="shared" si="0"/>
        <v>314</v>
      </c>
      <c r="D6" s="20">
        <v>1.5</v>
      </c>
      <c r="E6" s="20">
        <f t="shared" si="2"/>
        <v>1059.3220338983053</v>
      </c>
      <c r="F6" s="21">
        <f t="shared" si="1"/>
        <v>0.94399999999999973</v>
      </c>
      <c r="H6" s="6" t="s">
        <v>36</v>
      </c>
      <c r="I6">
        <v>1</v>
      </c>
      <c r="J6" t="s">
        <v>12</v>
      </c>
    </row>
    <row r="7" spans="1:10" ht="18" x14ac:dyDescent="0.35">
      <c r="A7" s="18">
        <v>6</v>
      </c>
      <c r="B7" s="19">
        <v>1.2</v>
      </c>
      <c r="C7" s="20">
        <f t="shared" si="0"/>
        <v>318</v>
      </c>
      <c r="D7" s="20">
        <v>1.5</v>
      </c>
      <c r="E7" s="20">
        <f t="shared" si="2"/>
        <v>1059.3220338983053</v>
      </c>
      <c r="F7" s="21">
        <f t="shared" si="1"/>
        <v>0.94399999999999973</v>
      </c>
      <c r="H7" s="7" t="s">
        <v>27</v>
      </c>
      <c r="I7" s="4">
        <f>8.85*10^-12</f>
        <v>8.8499999999999988E-12</v>
      </c>
      <c r="J7" t="s">
        <v>15</v>
      </c>
    </row>
    <row r="8" spans="1:10" ht="18" x14ac:dyDescent="0.35">
      <c r="A8" s="18">
        <v>7</v>
      </c>
      <c r="B8" s="19">
        <v>1.4</v>
      </c>
      <c r="C8" s="20">
        <f t="shared" si="0"/>
        <v>322</v>
      </c>
      <c r="D8" s="20">
        <v>1.6</v>
      </c>
      <c r="E8" s="20">
        <f t="shared" si="2"/>
        <v>1129.943502824859</v>
      </c>
      <c r="F8" s="21">
        <f t="shared" si="1"/>
        <v>0.88499999999999979</v>
      </c>
      <c r="H8" s="6" t="s">
        <v>28</v>
      </c>
      <c r="I8">
        <v>6</v>
      </c>
    </row>
    <row r="9" spans="1:10" ht="18" x14ac:dyDescent="0.35">
      <c r="A9" s="18">
        <v>8</v>
      </c>
      <c r="B9" s="19">
        <v>1.6</v>
      </c>
      <c r="C9" s="20">
        <f t="shared" si="0"/>
        <v>326</v>
      </c>
      <c r="D9" s="20">
        <v>1.7</v>
      </c>
      <c r="E9" s="20">
        <f t="shared" si="2"/>
        <v>1200.5649717514127</v>
      </c>
      <c r="F9" s="21">
        <f t="shared" si="1"/>
        <v>0.83294117647058807</v>
      </c>
      <c r="H9" s="6" t="s">
        <v>29</v>
      </c>
      <c r="I9">
        <v>0.3</v>
      </c>
    </row>
    <row r="10" spans="1:10" ht="18" x14ac:dyDescent="0.35">
      <c r="A10" s="18">
        <v>9</v>
      </c>
      <c r="B10" s="19">
        <v>1.8</v>
      </c>
      <c r="C10" s="20">
        <f t="shared" si="0"/>
        <v>330</v>
      </c>
      <c r="D10" s="20">
        <v>1.9</v>
      </c>
      <c r="E10" s="20">
        <f t="shared" si="2"/>
        <v>1341.8079096045199</v>
      </c>
      <c r="F10" s="21">
        <f t="shared" si="1"/>
        <v>0.74526315789473685</v>
      </c>
      <c r="H10" s="6" t="s">
        <v>30</v>
      </c>
      <c r="I10">
        <f>I8*I9</f>
        <v>1.7999999999999998</v>
      </c>
      <c r="J10" t="s">
        <v>6</v>
      </c>
    </row>
    <row r="11" spans="1:10" ht="18" x14ac:dyDescent="0.35">
      <c r="A11" s="18">
        <v>10</v>
      </c>
      <c r="B11" s="19">
        <v>2</v>
      </c>
      <c r="C11" s="20">
        <f t="shared" si="0"/>
        <v>334</v>
      </c>
      <c r="D11" s="20">
        <v>2.2000000000000002</v>
      </c>
      <c r="E11" s="20">
        <f t="shared" si="2"/>
        <v>1553.6723163841812</v>
      </c>
      <c r="F11" s="21">
        <f t="shared" si="1"/>
        <v>0.64363636363636345</v>
      </c>
      <c r="H11" s="6" t="s">
        <v>31</v>
      </c>
      <c r="I11">
        <v>7</v>
      </c>
    </row>
    <row r="12" spans="1:10" ht="18.75" thickBot="1" x14ac:dyDescent="0.4">
      <c r="A12" s="22">
        <v>11</v>
      </c>
      <c r="B12" s="23">
        <v>2.2000000000000002</v>
      </c>
      <c r="C12" s="24">
        <f t="shared" si="0"/>
        <v>338</v>
      </c>
      <c r="D12" s="24">
        <v>7</v>
      </c>
      <c r="E12" s="24">
        <f t="shared" si="2"/>
        <v>4943.5028248587578</v>
      </c>
      <c r="F12" s="25">
        <f t="shared" si="1"/>
        <v>0.20228571428571426</v>
      </c>
      <c r="H12" s="6" t="s">
        <v>32</v>
      </c>
      <c r="I12">
        <v>83</v>
      </c>
    </row>
    <row r="13" spans="1:10" ht="18.75" thickBot="1" x14ac:dyDescent="0.4">
      <c r="A13" s="30">
        <v>12</v>
      </c>
      <c r="B13" s="31">
        <v>2.27</v>
      </c>
      <c r="C13" s="32">
        <f t="shared" si="0"/>
        <v>339.4</v>
      </c>
      <c r="D13" s="32">
        <v>8.6999999999999993</v>
      </c>
      <c r="E13" s="32">
        <f t="shared" si="2"/>
        <v>6144.0677966101694</v>
      </c>
      <c r="F13" s="33">
        <f t="shared" si="1"/>
        <v>0.16275862068965519</v>
      </c>
      <c r="G13" s="15" t="s">
        <v>23</v>
      </c>
      <c r="H13" s="6" t="s">
        <v>33</v>
      </c>
      <c r="I13">
        <f>I11*I12</f>
        <v>581</v>
      </c>
      <c r="J13" t="s">
        <v>6</v>
      </c>
    </row>
    <row r="14" spans="1:10" ht="18" x14ac:dyDescent="0.35">
      <c r="A14" s="26">
        <v>13</v>
      </c>
      <c r="B14" s="27">
        <v>2.4</v>
      </c>
      <c r="C14" s="28">
        <f t="shared" si="0"/>
        <v>342</v>
      </c>
      <c r="D14" s="28">
        <v>6.8</v>
      </c>
      <c r="E14" s="28">
        <f t="shared" si="2"/>
        <v>4802.2598870056509</v>
      </c>
      <c r="F14" s="29">
        <f t="shared" si="1"/>
        <v>0.20823529411764702</v>
      </c>
      <c r="G14" s="15">
        <f>E14*(C14-330.5)</f>
        <v>55225.988700564987</v>
      </c>
      <c r="H14" s="6" t="s">
        <v>34</v>
      </c>
      <c r="I14">
        <f>I2*I13/I3</f>
        <v>72.625</v>
      </c>
      <c r="J14" t="s">
        <v>14</v>
      </c>
    </row>
    <row r="15" spans="1:10" ht="18" x14ac:dyDescent="0.35">
      <c r="A15" s="18">
        <v>14</v>
      </c>
      <c r="B15" s="19">
        <v>2.6</v>
      </c>
      <c r="C15" s="20">
        <f t="shared" si="0"/>
        <v>346</v>
      </c>
      <c r="D15" s="20">
        <v>5</v>
      </c>
      <c r="E15" s="20">
        <f t="shared" si="2"/>
        <v>3531.073446327684</v>
      </c>
      <c r="F15" s="21">
        <f t="shared" si="1"/>
        <v>0.28319999999999995</v>
      </c>
      <c r="G15" s="15">
        <f t="shared" ref="G15:G21" si="3">E15*(C15-330.5)</f>
        <v>54731.638418079099</v>
      </c>
      <c r="H15" s="6" t="s">
        <v>37</v>
      </c>
      <c r="I15" s="5">
        <f>(I5+I6)*I10/(I6*I4)</f>
        <v>248399.99999999997</v>
      </c>
      <c r="J15" t="s">
        <v>13</v>
      </c>
    </row>
    <row r="16" spans="1:10" ht="15.75" x14ac:dyDescent="0.25">
      <c r="A16" s="18">
        <v>15</v>
      </c>
      <c r="B16" s="19">
        <v>2.8</v>
      </c>
      <c r="C16" s="20">
        <f t="shared" si="0"/>
        <v>350</v>
      </c>
      <c r="D16" s="20">
        <v>4</v>
      </c>
      <c r="E16" s="20">
        <f t="shared" si="2"/>
        <v>2824.8587570621476</v>
      </c>
      <c r="F16" s="21">
        <f t="shared" si="1"/>
        <v>0.35399999999999993</v>
      </c>
      <c r="G16" s="15">
        <f t="shared" si="3"/>
        <v>55084.745762711878</v>
      </c>
      <c r="I16">
        <f>581/8</f>
        <v>72.625</v>
      </c>
    </row>
    <row r="17" spans="1:9" ht="15.75" x14ac:dyDescent="0.25">
      <c r="A17" s="18">
        <v>16</v>
      </c>
      <c r="B17" s="19">
        <v>3</v>
      </c>
      <c r="C17" s="20">
        <f t="shared" si="0"/>
        <v>354</v>
      </c>
      <c r="D17" s="20">
        <v>3.3</v>
      </c>
      <c r="E17" s="20">
        <f t="shared" si="2"/>
        <v>2330.5084745762715</v>
      </c>
      <c r="F17" s="21">
        <f t="shared" si="1"/>
        <v>0.42909090909090902</v>
      </c>
      <c r="G17" s="15">
        <f t="shared" si="3"/>
        <v>54766.94915254238</v>
      </c>
    </row>
    <row r="18" spans="1:9" ht="15.75" x14ac:dyDescent="0.25">
      <c r="A18" s="18">
        <v>17</v>
      </c>
      <c r="B18" s="19">
        <v>3.2</v>
      </c>
      <c r="C18" s="20">
        <f t="shared" si="0"/>
        <v>358</v>
      </c>
      <c r="D18" s="20">
        <v>2.8</v>
      </c>
      <c r="E18" s="20">
        <f t="shared" si="2"/>
        <v>1977.4011299435028</v>
      </c>
      <c r="F18" s="21">
        <f t="shared" si="1"/>
        <v>0.50571428571428567</v>
      </c>
      <c r="G18" s="15">
        <f t="shared" si="3"/>
        <v>54378.531073446327</v>
      </c>
      <c r="I18">
        <f>69/5*10000*1.8</f>
        <v>248400</v>
      </c>
    </row>
    <row r="19" spans="1:9" ht="15.75" x14ac:dyDescent="0.25">
      <c r="A19" s="18">
        <v>18</v>
      </c>
      <c r="B19" s="19">
        <v>3.4</v>
      </c>
      <c r="C19" s="20">
        <f t="shared" si="0"/>
        <v>362</v>
      </c>
      <c r="D19" s="20">
        <v>2.5</v>
      </c>
      <c r="E19" s="20">
        <f t="shared" si="2"/>
        <v>1765.536723163842</v>
      </c>
      <c r="F19" s="21">
        <f t="shared" si="1"/>
        <v>0.5663999999999999</v>
      </c>
      <c r="G19" s="15">
        <f t="shared" si="3"/>
        <v>55614.406779661025</v>
      </c>
    </row>
    <row r="20" spans="1:9" ht="15.75" x14ac:dyDescent="0.25">
      <c r="A20" s="18">
        <v>19</v>
      </c>
      <c r="B20" s="19">
        <v>3.6</v>
      </c>
      <c r="C20" s="20">
        <f t="shared" si="0"/>
        <v>366</v>
      </c>
      <c r="D20" s="20">
        <v>2.2000000000000002</v>
      </c>
      <c r="E20" s="20">
        <f t="shared" si="2"/>
        <v>1553.6723163841812</v>
      </c>
      <c r="F20" s="21">
        <f t="shared" si="1"/>
        <v>0.64363636363636345</v>
      </c>
      <c r="G20" s="15">
        <f t="shared" si="3"/>
        <v>55155.367231638433</v>
      </c>
    </row>
    <row r="21" spans="1:9" ht="15.75" x14ac:dyDescent="0.25">
      <c r="A21" s="18">
        <v>20</v>
      </c>
      <c r="B21" s="19">
        <v>3.8</v>
      </c>
      <c r="C21" s="20">
        <f t="shared" si="0"/>
        <v>370</v>
      </c>
      <c r="D21" s="20">
        <v>2</v>
      </c>
      <c r="E21" s="20">
        <f t="shared" si="2"/>
        <v>1412.4293785310738</v>
      </c>
      <c r="F21" s="21">
        <f t="shared" si="1"/>
        <v>0.70799999999999985</v>
      </c>
      <c r="G21" s="15">
        <f t="shared" si="3"/>
        <v>55790.960451977415</v>
      </c>
    </row>
    <row r="24" spans="1:9" x14ac:dyDescent="0.25">
      <c r="A24" s="43" t="s">
        <v>16</v>
      </c>
      <c r="B24" s="43"/>
      <c r="C24" s="2"/>
      <c r="D24" s="2"/>
      <c r="E24" s="2"/>
      <c r="F24" s="2"/>
    </row>
    <row r="25" spans="1:9" ht="17.25" x14ac:dyDescent="0.25">
      <c r="A25" s="8" t="s">
        <v>21</v>
      </c>
      <c r="B25" s="9" t="s">
        <v>22</v>
      </c>
      <c r="C25" s="9" t="s">
        <v>51</v>
      </c>
      <c r="D25" s="9" t="s">
        <v>42</v>
      </c>
      <c r="E25" s="9" t="s">
        <v>38</v>
      </c>
      <c r="F25" s="9" t="s">
        <v>45</v>
      </c>
    </row>
    <row r="26" spans="1:9" x14ac:dyDescent="0.25">
      <c r="A26" s="10" t="s">
        <v>17</v>
      </c>
      <c r="B26" s="11">
        <f>C18-C14</f>
        <v>16</v>
      </c>
      <c r="C26" s="34">
        <f>F18-F14</f>
        <v>0.29747899159663865</v>
      </c>
      <c r="D26" s="12">
        <f>C26/B26</f>
        <v>1.8592436974789916E-2</v>
      </c>
      <c r="E26" s="12">
        <f>D26-$D$30</f>
        <v>6.3580500381971508E-4</v>
      </c>
      <c r="F26" s="12">
        <f>E26*E26</f>
        <v>4.0424800288218793E-7</v>
      </c>
    </row>
    <row r="27" spans="1:9" x14ac:dyDescent="0.25">
      <c r="A27" s="10" t="s">
        <v>18</v>
      </c>
      <c r="B27" s="11">
        <f t="shared" ref="B27:B29" si="4">C19-C15</f>
        <v>16</v>
      </c>
      <c r="C27" s="34">
        <f t="shared" ref="C27:C29" si="5">F19-F15</f>
        <v>0.28319999999999995</v>
      </c>
      <c r="D27" s="12">
        <f t="shared" ref="D27:D29" si="6">C27/B27</f>
        <v>1.7699999999999997E-2</v>
      </c>
      <c r="E27" s="12">
        <f t="shared" ref="E27:E29" si="7">D27-$D$30</f>
        <v>-2.5663197097020377E-4</v>
      </c>
      <c r="F27" s="12">
        <f t="shared" ref="F27:F29" si="8">E27*E27</f>
        <v>6.5859968524051514E-8</v>
      </c>
    </row>
    <row r="28" spans="1:9" x14ac:dyDescent="0.25">
      <c r="A28" s="10" t="s">
        <v>19</v>
      </c>
      <c r="B28" s="11">
        <f t="shared" si="4"/>
        <v>16</v>
      </c>
      <c r="C28" s="34">
        <f t="shared" si="5"/>
        <v>0.28963636363636353</v>
      </c>
      <c r="D28" s="12">
        <f t="shared" si="6"/>
        <v>1.810227272727272E-2</v>
      </c>
      <c r="E28" s="12">
        <f t="shared" si="7"/>
        <v>1.4564075630251958E-4</v>
      </c>
      <c r="F28" s="12">
        <f t="shared" si="8"/>
        <v>2.1211229896369894E-8</v>
      </c>
    </row>
    <row r="29" spans="1:9" x14ac:dyDescent="0.25">
      <c r="A29" s="10" t="s">
        <v>20</v>
      </c>
      <c r="B29" s="11">
        <f t="shared" si="4"/>
        <v>16</v>
      </c>
      <c r="C29" s="34">
        <f t="shared" si="5"/>
        <v>0.27890909090909083</v>
      </c>
      <c r="D29" s="12">
        <f t="shared" si="6"/>
        <v>1.7431818181818177E-2</v>
      </c>
      <c r="E29" s="12">
        <f t="shared" si="7"/>
        <v>-5.2481378915202395E-4</v>
      </c>
      <c r="F29" s="12">
        <f t="shared" si="8"/>
        <v>2.7542951328410507E-7</v>
      </c>
    </row>
    <row r="30" spans="1:9" x14ac:dyDescent="0.25">
      <c r="A30" s="3"/>
      <c r="B30" s="3"/>
      <c r="C30" s="13" t="s">
        <v>39</v>
      </c>
      <c r="D30" s="12">
        <f>AVERAGE(D26:D29)</f>
        <v>1.7956631970970201E-2</v>
      </c>
      <c r="E30" s="3"/>
      <c r="F30" s="3"/>
    </row>
    <row r="31" spans="1:9" x14ac:dyDescent="0.25">
      <c r="A31" s="3"/>
      <c r="B31" s="3"/>
      <c r="C31" s="14" t="s">
        <v>40</v>
      </c>
      <c r="D31" s="12">
        <f>SUM(F26:F29)</f>
        <v>7.6674871458671442E-7</v>
      </c>
      <c r="E31" s="3"/>
      <c r="F31" s="3"/>
    </row>
    <row r="32" spans="1:9" ht="18" x14ac:dyDescent="0.35">
      <c r="A32" s="3"/>
      <c r="B32" s="3"/>
      <c r="C32" s="14" t="s">
        <v>43</v>
      </c>
      <c r="D32" s="12">
        <f>SQRT(D31/(4*3))</f>
        <v>2.5277603963896487E-4</v>
      </c>
      <c r="E32" s="3"/>
      <c r="F32" s="3"/>
    </row>
    <row r="33" spans="1:7" x14ac:dyDescent="0.25">
      <c r="A33" s="3"/>
      <c r="B33" s="3"/>
      <c r="C33" s="14" t="s">
        <v>24</v>
      </c>
      <c r="D33" s="10">
        <v>1.3</v>
      </c>
      <c r="E33" s="3"/>
      <c r="F33" s="3"/>
    </row>
    <row r="34" spans="1:7" x14ac:dyDescent="0.25">
      <c r="A34" s="3"/>
      <c r="B34" s="3"/>
      <c r="C34" s="14" t="s">
        <v>41</v>
      </c>
      <c r="D34" s="12">
        <f>D32*D33</f>
        <v>3.2860885153065435E-4</v>
      </c>
      <c r="E34" s="3"/>
      <c r="F34" s="3"/>
    </row>
    <row r="36" spans="1:7" ht="17.25" x14ac:dyDescent="0.25">
      <c r="A36" s="36" t="s">
        <v>21</v>
      </c>
      <c r="B36" s="37" t="s">
        <v>52</v>
      </c>
      <c r="C36" s="37" t="s">
        <v>51</v>
      </c>
      <c r="D36" s="36" t="s">
        <v>46</v>
      </c>
      <c r="E36" s="36" t="s">
        <v>53</v>
      </c>
      <c r="F36" s="36" t="s">
        <v>54</v>
      </c>
      <c r="G36" s="36" t="s">
        <v>55</v>
      </c>
    </row>
    <row r="37" spans="1:7" x14ac:dyDescent="0.25">
      <c r="A37" s="38" t="s">
        <v>17</v>
      </c>
      <c r="B37" s="39">
        <f>C18-C14</f>
        <v>16</v>
      </c>
      <c r="C37" s="40">
        <f>F18-F14</f>
        <v>0.29747899159663865</v>
      </c>
      <c r="D37" s="41">
        <f>C37*10^(-3)/B37</f>
        <v>1.8592436974789917E-5</v>
      </c>
      <c r="E37" s="42">
        <f>1/D37</f>
        <v>53785.310734463274</v>
      </c>
      <c r="F37" s="42">
        <f>E37-$E$41</f>
        <v>-1937.3219373219472</v>
      </c>
      <c r="G37" s="42">
        <f>F37^2</f>
        <v>3753216.2888288628</v>
      </c>
    </row>
    <row r="38" spans="1:7" x14ac:dyDescent="0.25">
      <c r="A38" s="38" t="s">
        <v>18</v>
      </c>
      <c r="B38" s="39">
        <f t="shared" ref="B38:B40" si="9">C19-C15</f>
        <v>16</v>
      </c>
      <c r="C38" s="40">
        <f t="shared" ref="C38:C40" si="10">F19-F15</f>
        <v>0.28319999999999995</v>
      </c>
      <c r="D38" s="41">
        <f t="shared" ref="D38:D40" si="11">C38*10^(-3)/B38</f>
        <v>1.7699999999999997E-5</v>
      </c>
      <c r="E38" s="42">
        <f t="shared" ref="E38:E40" si="12">1/D38</f>
        <v>56497.175141242951</v>
      </c>
      <c r="F38" s="42">
        <f t="shared" ref="F38:F40" si="13">E38-$E$41</f>
        <v>774.54246945773048</v>
      </c>
      <c r="G38" s="42">
        <f t="shared" ref="G38:G40" si="14">F38^2</f>
        <v>599916.03699367936</v>
      </c>
    </row>
    <row r="39" spans="1:7" x14ac:dyDescent="0.25">
      <c r="A39" s="38" t="s">
        <v>19</v>
      </c>
      <c r="B39" s="39">
        <f t="shared" si="9"/>
        <v>16</v>
      </c>
      <c r="C39" s="40">
        <f t="shared" si="10"/>
        <v>0.28963636363636353</v>
      </c>
      <c r="D39" s="41">
        <f t="shared" si="11"/>
        <v>1.8102272727272722E-5</v>
      </c>
      <c r="E39" s="42">
        <f t="shared" si="12"/>
        <v>55241.682360326442</v>
      </c>
      <c r="F39" s="42">
        <f t="shared" si="13"/>
        <v>-480.95031145877874</v>
      </c>
      <c r="G39" s="42">
        <f t="shared" si="14"/>
        <v>231313.20209229627</v>
      </c>
    </row>
    <row r="40" spans="1:7" x14ac:dyDescent="0.25">
      <c r="A40" s="38" t="s">
        <v>20</v>
      </c>
      <c r="B40" s="39">
        <f t="shared" si="9"/>
        <v>16</v>
      </c>
      <c r="C40" s="40">
        <f t="shared" si="10"/>
        <v>0.27890909090909083</v>
      </c>
      <c r="D40" s="41">
        <f t="shared" si="11"/>
        <v>1.7431818181818177E-5</v>
      </c>
      <c r="E40" s="42">
        <f t="shared" si="12"/>
        <v>57366.362451108231</v>
      </c>
      <c r="F40" s="42">
        <f t="shared" si="13"/>
        <v>1643.72977932301</v>
      </c>
      <c r="G40" s="42">
        <f t="shared" si="14"/>
        <v>2701847.5874332711</v>
      </c>
    </row>
    <row r="41" spans="1:7" x14ac:dyDescent="0.25">
      <c r="D41" t="s">
        <v>47</v>
      </c>
      <c r="E41" s="35">
        <f>AVERAGE(E37:E40)</f>
        <v>55722.632671785221</v>
      </c>
    </row>
    <row r="42" spans="1:7" x14ac:dyDescent="0.25">
      <c r="D42" s="14" t="s">
        <v>48</v>
      </c>
      <c r="E42" s="35">
        <f>SUM(G37:G40)</f>
        <v>7286293.11534811</v>
      </c>
    </row>
    <row r="43" spans="1:7" ht="18" x14ac:dyDescent="0.35">
      <c r="D43" s="14" t="s">
        <v>49</v>
      </c>
      <c r="E43" s="35">
        <f>SQRT(E42/12)</f>
        <v>779.22467424079673</v>
      </c>
    </row>
    <row r="44" spans="1:7" x14ac:dyDescent="0.25">
      <c r="D44" s="14" t="s">
        <v>24</v>
      </c>
      <c r="E44" s="35">
        <v>1.3</v>
      </c>
    </row>
    <row r="45" spans="1:7" x14ac:dyDescent="0.25">
      <c r="D45" s="14" t="s">
        <v>50</v>
      </c>
      <c r="E45" s="35">
        <f>E44*E43</f>
        <v>1012.9920765130358</v>
      </c>
    </row>
  </sheetData>
  <mergeCells count="1">
    <mergeCell ref="A24:B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Суджаев</dc:creator>
  <cp:lastModifiedBy>Natalya</cp:lastModifiedBy>
  <dcterms:created xsi:type="dcterms:W3CDTF">2016-04-18T18:21:19Z</dcterms:created>
  <dcterms:modified xsi:type="dcterms:W3CDTF">2016-04-29T04:51:15Z</dcterms:modified>
</cp:coreProperties>
</file>