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lya\Desktop\"/>
    </mc:Choice>
  </mc:AlternateContent>
  <bookViews>
    <workbookView xWindow="0" yWindow="0" windowWidth="1534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1" i="1" l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28" i="1"/>
  <c r="O4" i="1" l="1"/>
  <c r="O2" i="1"/>
  <c r="O3" i="1"/>
  <c r="O1" i="1"/>
  <c r="T28" i="1" l="1"/>
  <c r="T27" i="1"/>
  <c r="I6" i="1" l="1"/>
  <c r="L7" i="1" s="1"/>
  <c r="D9" i="1" s="1"/>
  <c r="L8" i="1"/>
  <c r="E3" i="1" s="1"/>
  <c r="E5" i="1" l="1"/>
  <c r="E13" i="1"/>
  <c r="E9" i="1"/>
  <c r="O35" i="1" s="1"/>
  <c r="Q35" i="1" s="1"/>
  <c r="B25" i="1"/>
  <c r="D13" i="1"/>
  <c r="D5" i="1"/>
  <c r="E11" i="1"/>
  <c r="E7" i="1"/>
  <c r="O6" i="1"/>
  <c r="D2" i="1"/>
  <c r="D12" i="1"/>
  <c r="D8" i="1"/>
  <c r="D4" i="1"/>
  <c r="E14" i="1"/>
  <c r="E10" i="1"/>
  <c r="E6" i="1"/>
  <c r="D15" i="1"/>
  <c r="D11" i="1"/>
  <c r="D7" i="1"/>
  <c r="D3" i="1"/>
  <c r="D14" i="1"/>
  <c r="D10" i="1"/>
  <c r="D6" i="1"/>
  <c r="E2" i="1"/>
  <c r="E12" i="1"/>
  <c r="E8" i="1"/>
  <c r="E4" i="1"/>
  <c r="E15" i="1"/>
  <c r="T30" i="1" l="1"/>
  <c r="T31" i="1" s="1"/>
  <c r="T29" i="1"/>
  <c r="T32" i="1" s="1"/>
  <c r="O41" i="1"/>
  <c r="Q41" i="1" s="1"/>
  <c r="O40" i="1"/>
  <c r="Q40" i="1" s="1"/>
  <c r="O38" i="1"/>
  <c r="Q38" i="1" s="1"/>
  <c r="O37" i="1"/>
  <c r="Q37" i="1" s="1"/>
  <c r="O36" i="1"/>
  <c r="Q36" i="1" s="1"/>
  <c r="O34" i="1"/>
  <c r="Q34" i="1" s="1"/>
  <c r="O33" i="1"/>
  <c r="Q33" i="1" s="1"/>
  <c r="O32" i="1"/>
  <c r="Q32" i="1" s="1"/>
  <c r="O31" i="1"/>
  <c r="Q31" i="1" s="1"/>
  <c r="O30" i="1"/>
  <c r="Q30" i="1" s="1"/>
  <c r="O28" i="1"/>
  <c r="B31" i="1"/>
  <c r="B29" i="1"/>
  <c r="O39" i="1"/>
  <c r="Q39" i="1" s="1"/>
  <c r="B21" i="1"/>
  <c r="B19" i="1"/>
  <c r="O29" i="1"/>
  <c r="Q29" i="1" s="1"/>
  <c r="B18" i="1"/>
  <c r="B24" i="1"/>
  <c r="B27" i="1"/>
  <c r="B20" i="1"/>
  <c r="B22" i="1"/>
  <c r="B23" i="1"/>
  <c r="B26" i="1"/>
  <c r="B28" i="1"/>
  <c r="B30" i="1"/>
  <c r="T33" i="1" l="1"/>
  <c r="O42" i="1"/>
  <c r="Q28" i="1" s="1"/>
  <c r="Q42" i="1" s="1"/>
  <c r="Q44" i="1" s="1"/>
  <c r="Q46" i="1" s="1"/>
</calcChain>
</file>

<file path=xl/sharedStrings.xml><?xml version="1.0" encoding="utf-8"?>
<sst xmlns="http://schemas.openxmlformats.org/spreadsheetml/2006/main" count="59" uniqueCount="52">
  <si>
    <t>№ опыта</t>
  </si>
  <si>
    <t>2x, дел</t>
  </si>
  <si>
    <t>2y, дел</t>
  </si>
  <si>
    <t>H, А/м</t>
  </si>
  <si>
    <t>B, Т</t>
  </si>
  <si>
    <t>V</t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</si>
  <si>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x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</si>
  <si>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y</t>
    </r>
  </si>
  <si>
    <t>Тл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</si>
  <si>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c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</si>
  <si>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0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</si>
  <si>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m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</si>
  <si>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m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</si>
  <si>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c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</si>
  <si>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0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</si>
  <si>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m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</si>
  <si>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m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</si>
  <si>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x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</si>
  <si>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y</t>
    </r>
  </si>
  <si>
    <t>n1</t>
  </si>
  <si>
    <t>n2</t>
  </si>
  <si>
    <t>r</t>
  </si>
  <si>
    <t>R1</t>
  </si>
  <si>
    <t>R2</t>
  </si>
  <si>
    <t>C</t>
  </si>
  <si>
    <t>S</t>
  </si>
  <si>
    <t>Ом</t>
  </si>
  <si>
    <t>Ф</t>
  </si>
  <si>
    <t>м</t>
  </si>
  <si>
    <t>м2</t>
  </si>
  <si>
    <r>
      <rPr>
        <sz val="11"/>
        <color theme="1"/>
        <rFont val="Calibri"/>
        <family val="2"/>
        <charset val="204"/>
      </rPr>
      <t>μ</t>
    </r>
    <r>
      <rPr>
        <vertAlign val="subscript"/>
        <sz val="11"/>
        <color theme="1"/>
        <rFont val="Calibri"/>
        <family val="2"/>
        <charset val="204"/>
      </rPr>
      <t>m</t>
    </r>
  </si>
  <si>
    <r>
      <t>μ</t>
    </r>
    <r>
      <rPr>
        <vertAlign val="subscript"/>
        <sz val="11"/>
        <color theme="1"/>
        <rFont val="Calibri"/>
        <family val="2"/>
        <charset val="204"/>
      </rPr>
      <t>0</t>
    </r>
  </si>
  <si>
    <r>
      <rPr>
        <sz val="11"/>
        <color theme="1"/>
        <rFont val="Calibri"/>
        <family val="2"/>
        <charset val="204"/>
      </rPr>
      <t xml:space="preserve">±0,00005 </t>
    </r>
    <r>
      <rPr>
        <sz val="11"/>
        <color theme="1"/>
        <rFont val="Calibri"/>
        <family val="2"/>
        <charset val="204"/>
        <scheme val="minor"/>
      </rPr>
      <t>м</t>
    </r>
  </si>
  <si>
    <r>
      <rPr>
        <sz val="11"/>
        <color theme="1"/>
        <rFont val="Calibri"/>
        <family val="2"/>
        <charset val="204"/>
      </rPr>
      <t xml:space="preserve">±0,0000005 </t>
    </r>
    <r>
      <rPr>
        <sz val="11"/>
        <color theme="1"/>
        <rFont val="Calibri"/>
        <family val="2"/>
        <charset val="204"/>
        <scheme val="minor"/>
      </rPr>
      <t>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</si>
  <si>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Расчёт погрешностей</t>
  </si>
  <si>
    <t>сигма=</t>
  </si>
  <si>
    <t>t(0,68;14)=</t>
  </si>
  <si>
    <t>дельта мю=</t>
  </si>
  <si>
    <t>&lt;-максимум?</t>
  </si>
  <si>
    <t>ЛИБО</t>
  </si>
  <si>
    <t>дельта r</t>
  </si>
  <si>
    <t>дельта S</t>
  </si>
  <si>
    <t>Мю'(S)</t>
  </si>
  <si>
    <t>Мю'(r)</t>
  </si>
  <si>
    <t>d мю r</t>
  </si>
  <si>
    <t>d мю S</t>
  </si>
  <si>
    <t>дельта мю</t>
  </si>
  <si>
    <t>А/м</t>
  </si>
  <si>
    <r>
      <t>μ, Н/А</t>
    </r>
    <r>
      <rPr>
        <vertAlign val="superscript"/>
        <sz val="12"/>
        <color theme="1"/>
        <rFont val="Times New Roman"/>
        <family val="1"/>
        <charset val="204"/>
      </rPr>
      <t>2</t>
    </r>
  </si>
  <si>
    <t>Гн/м</t>
  </si>
  <si>
    <t>μ</t>
  </si>
  <si>
    <t>μ-&lt;μ&gt;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</si>
</sst>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2" fillId="2" borderId="0" xfId="0" applyFont="1" applyFill="1"/>
    <xf numFmtId="0" fontId="2" fillId="0" borderId="0" xfId="0" applyFont="1" applyFill="1"/>
    <xf numFmtId="0" fontId="0" fillId="2" borderId="0" xfId="0" applyFill="1"/>
    <xf numFmtId="11" fontId="0" fillId="2" borderId="0" xfId="0" applyNumberFormat="1" applyFill="1"/>
    <xf numFmtId="0" fontId="0" fillId="0" borderId="0" xfId="0" applyFill="1"/>
    <xf numFmtId="0" fontId="5" fillId="0" borderId="1" xfId="0" applyFont="1" applyBorder="1"/>
    <xf numFmtId="164" fontId="5" fillId="0" borderId="1" xfId="0" applyNumberFormat="1" applyFont="1" applyBorder="1"/>
    <xf numFmtId="0" fontId="5" fillId="0" borderId="0" xfId="0" applyFont="1"/>
    <xf numFmtId="0" fontId="5" fillId="0" borderId="1" xfId="0" applyFont="1" applyFill="1" applyBorder="1"/>
    <xf numFmtId="11" fontId="5" fillId="0" borderId="1" xfId="0" applyNumberFormat="1" applyFont="1" applyBorder="1"/>
    <xf numFmtId="11" fontId="5" fillId="0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График 1. Основная</a:t>
            </a:r>
            <a:r>
              <a:rPr lang="ru-RU" sz="12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кривая намагничивания ферромагнетика</a:t>
            </a:r>
            <a:endParaRPr lang="ru-RU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Лист1!$D$2:$D$15</c:f>
              <c:numCache>
                <c:formatCode>0.000</c:formatCode>
                <c:ptCount val="14"/>
                <c:pt idx="0">
                  <c:v>115.75246335711083</c:v>
                </c:pt>
                <c:pt idx="1">
                  <c:v>104.17721702139974</c:v>
                </c:pt>
                <c:pt idx="2">
                  <c:v>92.60197068568867</c:v>
                </c:pt>
                <c:pt idx="3">
                  <c:v>86.814347517833113</c:v>
                </c:pt>
                <c:pt idx="4">
                  <c:v>81.02672434997757</c:v>
                </c:pt>
                <c:pt idx="5">
                  <c:v>72.34528959819427</c:v>
                </c:pt>
                <c:pt idx="6">
                  <c:v>66.557666430338713</c:v>
                </c:pt>
                <c:pt idx="7">
                  <c:v>57.876231678555413</c:v>
                </c:pt>
                <c:pt idx="8">
                  <c:v>54.982420094627642</c:v>
                </c:pt>
                <c:pt idx="9">
                  <c:v>46.300985342844335</c:v>
                </c:pt>
                <c:pt idx="10">
                  <c:v>40.513362174988785</c:v>
                </c:pt>
                <c:pt idx="11">
                  <c:v>37.619550591061021</c:v>
                </c:pt>
                <c:pt idx="12">
                  <c:v>31.831927423205482</c:v>
                </c:pt>
                <c:pt idx="13">
                  <c:v>26.044304255349935</c:v>
                </c:pt>
              </c:numCache>
            </c:numRef>
          </c:xVal>
          <c:yVal>
            <c:numRef>
              <c:f>Лист1!$E$2:$E$15</c:f>
              <c:numCache>
                <c:formatCode>0.000</c:formatCode>
                <c:ptCount val="14"/>
                <c:pt idx="0">
                  <c:v>0.27500000000000002</c:v>
                </c:pt>
                <c:pt idx="1">
                  <c:v>0.26400000000000001</c:v>
                </c:pt>
                <c:pt idx="2">
                  <c:v>0.253</c:v>
                </c:pt>
                <c:pt idx="3">
                  <c:v>0.253</c:v>
                </c:pt>
                <c:pt idx="4">
                  <c:v>0.24200000000000005</c:v>
                </c:pt>
                <c:pt idx="5">
                  <c:v>0.22000000000000003</c:v>
                </c:pt>
                <c:pt idx="6">
                  <c:v>0.22000000000000003</c:v>
                </c:pt>
                <c:pt idx="7">
                  <c:v>0.19800000000000004</c:v>
                </c:pt>
                <c:pt idx="8">
                  <c:v>0.17600000000000005</c:v>
                </c:pt>
                <c:pt idx="9">
                  <c:v>0.16500000000000004</c:v>
                </c:pt>
                <c:pt idx="10">
                  <c:v>0.14300000000000002</c:v>
                </c:pt>
                <c:pt idx="11">
                  <c:v>0.13200000000000001</c:v>
                </c:pt>
                <c:pt idx="12">
                  <c:v>0.11000000000000001</c:v>
                </c:pt>
                <c:pt idx="13">
                  <c:v>8.8000000000000023E-2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718896"/>
        <c:axId val="381720072"/>
      </c:scatterChart>
      <c:valAx>
        <c:axId val="38171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1720072"/>
        <c:crosses val="autoZero"/>
        <c:crossBetween val="midCat"/>
      </c:valAx>
      <c:valAx>
        <c:axId val="38172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171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График 2. Изменение магнитной проницаемости </a:t>
            </a:r>
            <a:br>
              <a:rPr lang="ru-RU" sz="12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</a:br>
            <a:r>
              <a:rPr lang="ru-RU" sz="12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при намагничивании ферромагнетика</a:t>
            </a:r>
          </a:p>
        </c:rich>
      </c:tx>
      <c:layout>
        <c:manualLayout>
          <c:xMode val="edge"/>
          <c:yMode val="edge"/>
          <c:x val="0.20570844269466315"/>
          <c:y val="2.50304577273407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Лист1!$B$17</c:f>
              <c:strCache>
                <c:ptCount val="1"/>
                <c:pt idx="0">
                  <c:v>μ, Н/А2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Лист1!$D$2:$D$15</c:f>
              <c:numCache>
                <c:formatCode>0.000</c:formatCode>
                <c:ptCount val="14"/>
                <c:pt idx="0">
                  <c:v>115.75246335711083</c:v>
                </c:pt>
                <c:pt idx="1">
                  <c:v>104.17721702139974</c:v>
                </c:pt>
                <c:pt idx="2">
                  <c:v>92.60197068568867</c:v>
                </c:pt>
                <c:pt idx="3">
                  <c:v>86.814347517833113</c:v>
                </c:pt>
                <c:pt idx="4">
                  <c:v>81.02672434997757</c:v>
                </c:pt>
                <c:pt idx="5">
                  <c:v>72.34528959819427</c:v>
                </c:pt>
                <c:pt idx="6">
                  <c:v>66.557666430338713</c:v>
                </c:pt>
                <c:pt idx="7">
                  <c:v>57.876231678555413</c:v>
                </c:pt>
                <c:pt idx="8">
                  <c:v>54.982420094627642</c:v>
                </c:pt>
                <c:pt idx="9">
                  <c:v>46.300985342844335</c:v>
                </c:pt>
                <c:pt idx="10">
                  <c:v>40.513362174988785</c:v>
                </c:pt>
                <c:pt idx="11">
                  <c:v>37.619550591061021</c:v>
                </c:pt>
                <c:pt idx="12">
                  <c:v>31.831927423205482</c:v>
                </c:pt>
                <c:pt idx="13">
                  <c:v>26.044304255349935</c:v>
                </c:pt>
              </c:numCache>
            </c:numRef>
          </c:xVal>
          <c:yVal>
            <c:numRef>
              <c:f>Лист1!$B$18:$B$31</c:f>
              <c:numCache>
                <c:formatCode>0.00E+00</c:formatCode>
                <c:ptCount val="14"/>
                <c:pt idx="0">
                  <c:v>1890.6250000000002</c:v>
                </c:pt>
                <c:pt idx="1">
                  <c:v>2016.666666666667</c:v>
                </c:pt>
                <c:pt idx="2">
                  <c:v>2174.2187499999995</c:v>
                </c:pt>
                <c:pt idx="3">
                  <c:v>2319.1666666666665</c:v>
                </c:pt>
                <c:pt idx="4">
                  <c:v>2376.7857142857147</c:v>
                </c:pt>
                <c:pt idx="5">
                  <c:v>2420</c:v>
                </c:pt>
                <c:pt idx="6">
                  <c:v>2630.4347826086964</c:v>
                </c:pt>
                <c:pt idx="7">
                  <c:v>2722.5000000000005</c:v>
                </c:pt>
                <c:pt idx="8">
                  <c:v>2547.3684210526321</c:v>
                </c:pt>
                <c:pt idx="9">
                  <c:v>2835.9375</c:v>
                </c:pt>
                <c:pt idx="10">
                  <c:v>2808.928571428572</c:v>
                </c:pt>
                <c:pt idx="11">
                  <c:v>2792.3076923076924</c:v>
                </c:pt>
                <c:pt idx="12">
                  <c:v>2749.9999999999995</c:v>
                </c:pt>
                <c:pt idx="13">
                  <c:v>2688.8888888888896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714584"/>
        <c:axId val="381709096"/>
      </c:scatterChart>
      <c:valAx>
        <c:axId val="381714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1709096"/>
        <c:crosses val="autoZero"/>
        <c:crossBetween val="midCat"/>
      </c:valAx>
      <c:valAx>
        <c:axId val="38170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1714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6</xdr:row>
      <xdr:rowOff>219075</xdr:rowOff>
    </xdr:from>
    <xdr:to>
      <xdr:col>19</xdr:col>
      <xdr:colOff>581025</xdr:colOff>
      <xdr:row>21</xdr:row>
      <xdr:rowOff>109537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476250</xdr:colOff>
      <xdr:row>16</xdr:row>
      <xdr:rowOff>14287</xdr:rowOff>
    </xdr:from>
    <xdr:to>
      <xdr:col>12</xdr:col>
      <xdr:colOff>171450</xdr:colOff>
      <xdr:row>36</xdr:row>
      <xdr:rowOff>104775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abSelected="1" topLeftCell="D25" workbookViewId="0">
      <selection activeCell="K44" sqref="K44"/>
    </sheetView>
  </sheetViews>
  <sheetFormatPr defaultRowHeight="15" x14ac:dyDescent="0.25"/>
  <cols>
    <col min="1" max="1" width="9.28515625" bestFit="1" customWidth="1"/>
    <col min="2" max="2" width="9.85546875" bestFit="1" customWidth="1"/>
    <col min="3" max="5" width="9.28515625" bestFit="1" customWidth="1"/>
    <col min="10" max="10" width="19" customWidth="1"/>
    <col min="20" max="20" width="10" bestFit="1" customWidth="1"/>
  </cols>
  <sheetData>
    <row r="1" spans="1:16" ht="18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H1" t="s">
        <v>6</v>
      </c>
      <c r="I1">
        <v>2</v>
      </c>
      <c r="J1" t="s">
        <v>5</v>
      </c>
      <c r="K1" t="s">
        <v>9</v>
      </c>
      <c r="L1">
        <v>0.6</v>
      </c>
      <c r="N1" t="s">
        <v>13</v>
      </c>
      <c r="O1">
        <f>L1*L7</f>
        <v>17.362869503566625</v>
      </c>
      <c r="P1" t="s">
        <v>47</v>
      </c>
    </row>
    <row r="2" spans="1:16" ht="18" x14ac:dyDescent="0.35">
      <c r="A2" s="7">
        <v>1</v>
      </c>
      <c r="B2" s="7">
        <v>8</v>
      </c>
      <c r="C2" s="7">
        <v>5</v>
      </c>
      <c r="D2" s="8">
        <f>$L$7*B2/2</f>
        <v>115.75246335711083</v>
      </c>
      <c r="E2" s="8">
        <f>$L$8*C2/2</f>
        <v>0.27500000000000002</v>
      </c>
      <c r="H2" t="s">
        <v>7</v>
      </c>
      <c r="I2">
        <v>0.2</v>
      </c>
      <c r="J2" t="s">
        <v>5</v>
      </c>
      <c r="K2" t="s">
        <v>10</v>
      </c>
      <c r="L2">
        <v>0.9</v>
      </c>
      <c r="N2" t="s">
        <v>14</v>
      </c>
      <c r="O2">
        <f>L2*L8</f>
        <v>9.9000000000000019E-2</v>
      </c>
      <c r="P2" t="s">
        <v>8</v>
      </c>
    </row>
    <row r="3" spans="1:16" ht="18" x14ac:dyDescent="0.35">
      <c r="A3" s="7">
        <v>2</v>
      </c>
      <c r="B3" s="7">
        <v>7.2</v>
      </c>
      <c r="C3" s="7">
        <v>4.8</v>
      </c>
      <c r="D3" s="8">
        <f t="shared" ref="D3:D15" si="0">$L$7*B3/2</f>
        <v>104.17721702139974</v>
      </c>
      <c r="E3" s="8">
        <f t="shared" ref="E3:E15" si="1">$L$8*C3/2</f>
        <v>0.26400000000000001</v>
      </c>
      <c r="K3" t="s">
        <v>11</v>
      </c>
      <c r="L3">
        <v>3.2</v>
      </c>
      <c r="N3" s="6" t="s">
        <v>15</v>
      </c>
      <c r="O3" s="6">
        <f>L3*L7</f>
        <v>92.60197068568867</v>
      </c>
      <c r="P3" s="6" t="s">
        <v>47</v>
      </c>
    </row>
    <row r="4" spans="1:16" ht="18" x14ac:dyDescent="0.35">
      <c r="A4" s="7">
        <v>3</v>
      </c>
      <c r="B4" s="7">
        <v>6.4</v>
      </c>
      <c r="C4" s="7">
        <v>4.5999999999999996</v>
      </c>
      <c r="D4" s="8">
        <f t="shared" si="0"/>
        <v>92.60197068568867</v>
      </c>
      <c r="E4" s="8">
        <f t="shared" si="1"/>
        <v>0.253</v>
      </c>
      <c r="H4" t="s">
        <v>19</v>
      </c>
      <c r="I4">
        <v>100</v>
      </c>
      <c r="K4" t="s">
        <v>12</v>
      </c>
      <c r="L4">
        <v>2.4</v>
      </c>
      <c r="N4" s="6" t="s">
        <v>16</v>
      </c>
      <c r="O4" s="6">
        <f>L4*L8</f>
        <v>0.26400000000000001</v>
      </c>
      <c r="P4" s="6" t="s">
        <v>8</v>
      </c>
    </row>
    <row r="5" spans="1:16" ht="15.75" x14ac:dyDescent="0.25">
      <c r="A5" s="7">
        <v>4</v>
      </c>
      <c r="B5" s="7">
        <v>6</v>
      </c>
      <c r="C5" s="7">
        <v>4.5999999999999996</v>
      </c>
      <c r="D5" s="8">
        <f t="shared" si="0"/>
        <v>86.814347517833113</v>
      </c>
      <c r="E5" s="8">
        <f t="shared" si="1"/>
        <v>0.253</v>
      </c>
      <c r="H5" t="s">
        <v>20</v>
      </c>
      <c r="I5">
        <v>100</v>
      </c>
      <c r="N5" s="6"/>
      <c r="O5" s="6"/>
      <c r="P5" s="6"/>
    </row>
    <row r="6" spans="1:16" ht="18" x14ac:dyDescent="0.35">
      <c r="A6" s="7">
        <v>5</v>
      </c>
      <c r="B6" s="7">
        <v>5.6</v>
      </c>
      <c r="C6" s="7">
        <v>4.4000000000000004</v>
      </c>
      <c r="D6" s="8">
        <f t="shared" si="0"/>
        <v>81.02672434997757</v>
      </c>
      <c r="E6" s="8">
        <f t="shared" si="1"/>
        <v>0.24200000000000005</v>
      </c>
      <c r="H6" t="s">
        <v>21</v>
      </c>
      <c r="I6">
        <f>0.011</f>
        <v>1.0999999999999999E-2</v>
      </c>
      <c r="J6" t="s">
        <v>32</v>
      </c>
      <c r="N6" s="2" t="s">
        <v>30</v>
      </c>
      <c r="O6" s="5">
        <f>O4/(O3*I12)</f>
        <v>2268.7499999999995</v>
      </c>
      <c r="P6" s="4"/>
    </row>
    <row r="7" spans="1:16" ht="18" x14ac:dyDescent="0.35">
      <c r="A7" s="7">
        <v>6</v>
      </c>
      <c r="B7" s="7">
        <v>5</v>
      </c>
      <c r="C7" s="7">
        <v>4</v>
      </c>
      <c r="D7" s="8">
        <f t="shared" si="0"/>
        <v>72.34528959819427</v>
      </c>
      <c r="E7" s="8">
        <f t="shared" si="1"/>
        <v>0.22000000000000003</v>
      </c>
      <c r="H7" t="s">
        <v>22</v>
      </c>
      <c r="I7">
        <v>100</v>
      </c>
      <c r="J7" t="s">
        <v>26</v>
      </c>
      <c r="K7" t="s">
        <v>17</v>
      </c>
      <c r="L7">
        <f>I4*I1/(2*3.1415*I6*I7)</f>
        <v>28.938115839277707</v>
      </c>
    </row>
    <row r="8" spans="1:16" ht="18" x14ac:dyDescent="0.35">
      <c r="A8" s="7">
        <v>7</v>
      </c>
      <c r="B8" s="7">
        <v>4.5999999999999996</v>
      </c>
      <c r="C8" s="7">
        <v>4</v>
      </c>
      <c r="D8" s="8">
        <f t="shared" si="0"/>
        <v>66.557666430338713</v>
      </c>
      <c r="E8" s="8">
        <f t="shared" si="1"/>
        <v>0.22000000000000003</v>
      </c>
      <c r="H8" t="s">
        <v>23</v>
      </c>
      <c r="I8">
        <v>11000</v>
      </c>
      <c r="J8" t="s">
        <v>26</v>
      </c>
      <c r="K8" t="s">
        <v>18</v>
      </c>
      <c r="L8">
        <f>I8*I9*I2/(I10*I5)</f>
        <v>0.11000000000000001</v>
      </c>
    </row>
    <row r="9" spans="1:16" ht="15.75" x14ac:dyDescent="0.25">
      <c r="A9" s="7">
        <v>8</v>
      </c>
      <c r="B9" s="7">
        <v>4</v>
      </c>
      <c r="C9" s="7">
        <v>3.6</v>
      </c>
      <c r="D9" s="8">
        <f t="shared" si="0"/>
        <v>57.876231678555413</v>
      </c>
      <c r="E9" s="8">
        <f t="shared" si="1"/>
        <v>0.19800000000000004</v>
      </c>
      <c r="H9" t="s">
        <v>24</v>
      </c>
      <c r="I9" s="1">
        <v>2.7000000000000001E-7</v>
      </c>
      <c r="J9" t="s">
        <v>27</v>
      </c>
    </row>
    <row r="10" spans="1:16" ht="17.25" x14ac:dyDescent="0.25">
      <c r="A10" s="7">
        <v>9</v>
      </c>
      <c r="B10" s="7">
        <v>3.8</v>
      </c>
      <c r="C10" s="7">
        <v>3.2</v>
      </c>
      <c r="D10" s="8">
        <f t="shared" si="0"/>
        <v>54.982420094627642</v>
      </c>
      <c r="E10" s="8">
        <f t="shared" si="1"/>
        <v>0.17600000000000005</v>
      </c>
      <c r="H10" t="s">
        <v>25</v>
      </c>
      <c r="I10" s="1">
        <v>5.3999999999999998E-5</v>
      </c>
      <c r="J10" t="s">
        <v>33</v>
      </c>
    </row>
    <row r="11" spans="1:16" ht="15.75" x14ac:dyDescent="0.25">
      <c r="A11" s="7">
        <v>10</v>
      </c>
      <c r="B11" s="7">
        <v>3.2</v>
      </c>
      <c r="C11" s="7">
        <v>3</v>
      </c>
      <c r="D11" s="8">
        <f t="shared" si="0"/>
        <v>46.300985342844335</v>
      </c>
      <c r="E11" s="8">
        <f t="shared" si="1"/>
        <v>0.16500000000000004</v>
      </c>
    </row>
    <row r="12" spans="1:16" ht="18" x14ac:dyDescent="0.35">
      <c r="A12" s="7">
        <v>11</v>
      </c>
      <c r="B12" s="7">
        <v>2.8</v>
      </c>
      <c r="C12" s="7">
        <v>2.6</v>
      </c>
      <c r="D12" s="8">
        <f t="shared" si="0"/>
        <v>40.513362174988785</v>
      </c>
      <c r="E12" s="8">
        <f t="shared" si="1"/>
        <v>0.14300000000000002</v>
      </c>
      <c r="H12" s="3" t="s">
        <v>31</v>
      </c>
      <c r="I12" s="1">
        <v>1.2566E-6</v>
      </c>
      <c r="J12" t="s">
        <v>49</v>
      </c>
    </row>
    <row r="13" spans="1:16" ht="15.75" x14ac:dyDescent="0.25">
      <c r="A13" s="7">
        <v>12</v>
      </c>
      <c r="B13" s="7">
        <v>2.6</v>
      </c>
      <c r="C13" s="7">
        <v>2.4</v>
      </c>
      <c r="D13" s="8">
        <f t="shared" si="0"/>
        <v>37.619550591061021</v>
      </c>
      <c r="E13" s="8">
        <f t="shared" si="1"/>
        <v>0.13200000000000001</v>
      </c>
    </row>
    <row r="14" spans="1:16" ht="15.75" x14ac:dyDescent="0.25">
      <c r="A14" s="7">
        <v>13</v>
      </c>
      <c r="B14" s="7">
        <v>2.2000000000000002</v>
      </c>
      <c r="C14" s="7">
        <v>2</v>
      </c>
      <c r="D14" s="8">
        <f t="shared" si="0"/>
        <v>31.831927423205482</v>
      </c>
      <c r="E14" s="8">
        <f t="shared" si="1"/>
        <v>0.11000000000000001</v>
      </c>
    </row>
    <row r="15" spans="1:16" ht="15.75" x14ac:dyDescent="0.25">
      <c r="A15" s="7">
        <v>14</v>
      </c>
      <c r="B15" s="7">
        <v>1.8</v>
      </c>
      <c r="C15" s="7">
        <v>1.6</v>
      </c>
      <c r="D15" s="8">
        <f t="shared" si="0"/>
        <v>26.044304255349935</v>
      </c>
      <c r="E15" s="8">
        <f t="shared" si="1"/>
        <v>8.8000000000000023E-2</v>
      </c>
    </row>
    <row r="16" spans="1:16" ht="15.75" x14ac:dyDescent="0.25">
      <c r="A16" s="9"/>
      <c r="B16" s="9"/>
      <c r="C16" s="9"/>
      <c r="D16" s="9"/>
      <c r="E16" s="9"/>
    </row>
    <row r="17" spans="1:21" ht="18.75" x14ac:dyDescent="0.25">
      <c r="A17" s="7" t="s">
        <v>0</v>
      </c>
      <c r="B17" s="10" t="s">
        <v>48</v>
      </c>
      <c r="C17" s="9"/>
      <c r="D17" s="9"/>
      <c r="E17" s="9"/>
    </row>
    <row r="18" spans="1:21" ht="15.75" x14ac:dyDescent="0.25">
      <c r="A18" s="7">
        <v>1</v>
      </c>
      <c r="B18" s="11">
        <f t="shared" ref="B18:B31" si="2">E2/(D2*$I$12)</f>
        <v>1890.6250000000002</v>
      </c>
      <c r="C18" s="9"/>
      <c r="D18" s="9"/>
      <c r="E18" s="9"/>
    </row>
    <row r="19" spans="1:21" ht="15.75" x14ac:dyDescent="0.25">
      <c r="A19" s="7">
        <v>2</v>
      </c>
      <c r="B19" s="11">
        <f t="shared" si="2"/>
        <v>2016.666666666667</v>
      </c>
      <c r="C19" s="9"/>
      <c r="D19" s="9"/>
      <c r="E19" s="9"/>
    </row>
    <row r="20" spans="1:21" ht="15.75" x14ac:dyDescent="0.25">
      <c r="A20" s="7">
        <v>3</v>
      </c>
      <c r="B20" s="11">
        <f t="shared" si="2"/>
        <v>2174.2187499999995</v>
      </c>
      <c r="C20" s="9"/>
      <c r="D20" s="9"/>
      <c r="E20" s="9"/>
    </row>
    <row r="21" spans="1:21" ht="15.75" x14ac:dyDescent="0.25">
      <c r="A21" s="7">
        <v>4</v>
      </c>
      <c r="B21" s="11">
        <f t="shared" si="2"/>
        <v>2319.1666666666665</v>
      </c>
      <c r="C21" s="9"/>
      <c r="D21" s="9"/>
      <c r="E21" s="9"/>
    </row>
    <row r="22" spans="1:21" ht="15.75" x14ac:dyDescent="0.25">
      <c r="A22" s="7">
        <v>5</v>
      </c>
      <c r="B22" s="11">
        <f t="shared" si="2"/>
        <v>2376.7857142857147</v>
      </c>
      <c r="C22" s="9"/>
      <c r="D22" s="9"/>
      <c r="E22" s="9"/>
    </row>
    <row r="23" spans="1:21" ht="15.75" x14ac:dyDescent="0.25">
      <c r="A23" s="7">
        <v>6</v>
      </c>
      <c r="B23" s="11">
        <f t="shared" si="2"/>
        <v>2420</v>
      </c>
      <c r="C23" s="9"/>
      <c r="D23" s="9"/>
      <c r="E23" s="9"/>
    </row>
    <row r="24" spans="1:21" ht="15.75" x14ac:dyDescent="0.25">
      <c r="A24" s="7">
        <v>7</v>
      </c>
      <c r="B24" s="11">
        <f t="shared" si="2"/>
        <v>2630.4347826086964</v>
      </c>
      <c r="C24" s="9"/>
      <c r="D24" s="9"/>
      <c r="E24" s="9"/>
    </row>
    <row r="25" spans="1:21" ht="15.75" x14ac:dyDescent="0.25">
      <c r="A25" s="7">
        <v>8</v>
      </c>
      <c r="B25" s="11">
        <f t="shared" si="2"/>
        <v>2722.5000000000005</v>
      </c>
      <c r="C25" s="9"/>
      <c r="D25" s="9"/>
      <c r="E25" s="9"/>
    </row>
    <row r="26" spans="1:21" ht="15.75" x14ac:dyDescent="0.25">
      <c r="A26" s="7">
        <v>9</v>
      </c>
      <c r="B26" s="11">
        <f t="shared" si="2"/>
        <v>2547.3684210526321</v>
      </c>
      <c r="C26" s="9"/>
      <c r="D26" s="9"/>
      <c r="E26" s="9"/>
      <c r="N26" t="s">
        <v>34</v>
      </c>
      <c r="S26" s="4" t="s">
        <v>39</v>
      </c>
    </row>
    <row r="27" spans="1:21" ht="15.75" x14ac:dyDescent="0.25">
      <c r="A27" s="7">
        <v>10</v>
      </c>
      <c r="B27" s="12">
        <f t="shared" si="2"/>
        <v>2835.9375</v>
      </c>
      <c r="C27" s="9" t="s">
        <v>38</v>
      </c>
      <c r="D27" s="9"/>
      <c r="E27" s="9"/>
      <c r="N27" t="s">
        <v>0</v>
      </c>
      <c r="O27" s="3" t="s">
        <v>50</v>
      </c>
      <c r="P27" t="s">
        <v>51</v>
      </c>
      <c r="Q27" t="s">
        <v>51</v>
      </c>
      <c r="S27" t="s">
        <v>40</v>
      </c>
      <c r="T27">
        <f>0.00005</f>
        <v>5.0000000000000002E-5</v>
      </c>
      <c r="U27" t="s">
        <v>28</v>
      </c>
    </row>
    <row r="28" spans="1:21" ht="15.75" x14ac:dyDescent="0.25">
      <c r="A28" s="7">
        <v>11</v>
      </c>
      <c r="B28" s="11">
        <f t="shared" si="2"/>
        <v>2808.928571428572</v>
      </c>
      <c r="C28" s="9"/>
      <c r="D28" s="9"/>
      <c r="E28" s="9"/>
      <c r="N28">
        <v>1</v>
      </c>
      <c r="O28" s="1">
        <f>E2/(D2*$I$12)</f>
        <v>1890.6250000000002</v>
      </c>
      <c r="P28" s="1">
        <f>O28-$O$42</f>
        <v>-607.50561813610898</v>
      </c>
      <c r="Q28" s="1">
        <f>P28^2</f>
        <v>369063.07606693584</v>
      </c>
      <c r="S28" t="s">
        <v>41</v>
      </c>
      <c r="T28">
        <f>0.0000005</f>
        <v>4.9999999999999998E-7</v>
      </c>
      <c r="U28" t="s">
        <v>29</v>
      </c>
    </row>
    <row r="29" spans="1:21" ht="15.75" x14ac:dyDescent="0.25">
      <c r="A29" s="7">
        <v>12</v>
      </c>
      <c r="B29" s="11">
        <f t="shared" si="2"/>
        <v>2792.3076923076924</v>
      </c>
      <c r="C29" s="9"/>
      <c r="D29" s="9"/>
      <c r="E29" s="9"/>
      <c r="N29">
        <v>2</v>
      </c>
      <c r="O29" s="1">
        <f t="shared" ref="O29:O41" si="3">E3/(D3*$I$12)</f>
        <v>2016.666666666667</v>
      </c>
      <c r="P29" s="1">
        <f t="shared" ref="P29:P41" si="4">O29-$O$42</f>
        <v>-481.46395146944224</v>
      </c>
      <c r="Q29" s="1">
        <f t="shared" ref="Q29:Q41" si="5">P29^2</f>
        <v>231807.53656456943</v>
      </c>
      <c r="S29" t="s">
        <v>42</v>
      </c>
      <c r="T29" s="1">
        <f>-O6/I10</f>
        <v>-42013888.888888881</v>
      </c>
    </row>
    <row r="30" spans="1:21" ht="15.75" x14ac:dyDescent="0.25">
      <c r="A30" s="7">
        <v>13</v>
      </c>
      <c r="B30" s="11">
        <f t="shared" si="2"/>
        <v>2749.9999999999995</v>
      </c>
      <c r="C30" s="9"/>
      <c r="D30" s="9"/>
      <c r="E30" s="9"/>
      <c r="N30">
        <v>3</v>
      </c>
      <c r="O30" s="1">
        <f t="shared" si="3"/>
        <v>2174.2187499999995</v>
      </c>
      <c r="P30" s="1">
        <f t="shared" si="4"/>
        <v>-323.91186813610966</v>
      </c>
      <c r="Q30" s="1">
        <f t="shared" si="5"/>
        <v>104918.89831942449</v>
      </c>
      <c r="S30" t="s">
        <v>43</v>
      </c>
      <c r="T30" s="1">
        <f>O6/I6</f>
        <v>206249.99999999997</v>
      </c>
    </row>
    <row r="31" spans="1:21" ht="15.75" x14ac:dyDescent="0.25">
      <c r="A31" s="7">
        <v>14</v>
      </c>
      <c r="B31" s="11">
        <f t="shared" si="2"/>
        <v>2688.8888888888896</v>
      </c>
      <c r="C31" s="9"/>
      <c r="D31" s="9"/>
      <c r="E31" s="9"/>
      <c r="N31">
        <v>4</v>
      </c>
      <c r="O31" s="1">
        <f t="shared" si="3"/>
        <v>2319.1666666666665</v>
      </c>
      <c r="P31" s="1">
        <f t="shared" si="4"/>
        <v>-178.96395146944269</v>
      </c>
      <c r="Q31" s="1">
        <f t="shared" si="5"/>
        <v>32028.095925557038</v>
      </c>
      <c r="S31" t="s">
        <v>44</v>
      </c>
      <c r="T31" s="1">
        <f>T30*T27</f>
        <v>10.312499999999998</v>
      </c>
    </row>
    <row r="32" spans="1:21" ht="15.75" x14ac:dyDescent="0.25">
      <c r="A32" s="9"/>
      <c r="B32" s="9"/>
      <c r="C32" s="9"/>
      <c r="D32" s="9"/>
      <c r="E32" s="9"/>
      <c r="N32">
        <v>5</v>
      </c>
      <c r="O32" s="1">
        <f t="shared" si="3"/>
        <v>2376.7857142857147</v>
      </c>
      <c r="P32" s="1">
        <f t="shared" si="4"/>
        <v>-121.34490385039453</v>
      </c>
      <c r="Q32" s="1">
        <f t="shared" si="5"/>
        <v>14724.585690461494</v>
      </c>
      <c r="S32" t="s">
        <v>45</v>
      </c>
      <c r="T32" s="1">
        <f>T29*T28</f>
        <v>-21.006944444444439</v>
      </c>
    </row>
    <row r="33" spans="12:20" x14ac:dyDescent="0.25">
      <c r="N33">
        <v>6</v>
      </c>
      <c r="O33" s="1">
        <f t="shared" si="3"/>
        <v>2420</v>
      </c>
      <c r="P33" s="1">
        <f t="shared" si="4"/>
        <v>-78.130618136109206</v>
      </c>
      <c r="Q33" s="1">
        <f t="shared" si="5"/>
        <v>6104.3934903305171</v>
      </c>
      <c r="S33" t="s">
        <v>46</v>
      </c>
      <c r="T33">
        <f>SQRT(T31^2+T32^2)</f>
        <v>23.401695903117258</v>
      </c>
    </row>
    <row r="34" spans="12:20" x14ac:dyDescent="0.25">
      <c r="N34">
        <v>7</v>
      </c>
      <c r="O34" s="1">
        <f t="shared" si="3"/>
        <v>2630.4347826086964</v>
      </c>
      <c r="P34" s="1">
        <f t="shared" si="4"/>
        <v>132.30416447258722</v>
      </c>
      <c r="Q34" s="1">
        <f t="shared" si="5"/>
        <v>17504.391936789409</v>
      </c>
    </row>
    <row r="35" spans="12:20" x14ac:dyDescent="0.25">
      <c r="N35">
        <v>8</v>
      </c>
      <c r="O35" s="1">
        <f t="shared" si="3"/>
        <v>2722.5000000000005</v>
      </c>
      <c r="P35" s="1">
        <f t="shared" si="4"/>
        <v>224.36938186389125</v>
      </c>
      <c r="Q35" s="1">
        <f t="shared" si="5"/>
        <v>50341.619517984655</v>
      </c>
    </row>
    <row r="36" spans="12:20" x14ac:dyDescent="0.25">
      <c r="N36">
        <v>9</v>
      </c>
      <c r="O36" s="1">
        <f t="shared" si="3"/>
        <v>2547.3684210526321</v>
      </c>
      <c r="P36" s="1">
        <f t="shared" si="4"/>
        <v>49.237802916522924</v>
      </c>
      <c r="Q36" s="1">
        <f t="shared" si="5"/>
        <v>2424.3612360463535</v>
      </c>
    </row>
    <row r="37" spans="12:20" x14ac:dyDescent="0.25">
      <c r="N37">
        <v>10</v>
      </c>
      <c r="O37" s="1">
        <f t="shared" si="3"/>
        <v>2835.9375</v>
      </c>
      <c r="P37" s="1">
        <f t="shared" si="4"/>
        <v>337.80688186389079</v>
      </c>
      <c r="Q37" s="1">
        <f t="shared" si="5"/>
        <v>114113.48943460466</v>
      </c>
    </row>
    <row r="38" spans="12:20" x14ac:dyDescent="0.25">
      <c r="N38">
        <v>11</v>
      </c>
      <c r="O38" s="1">
        <f t="shared" si="3"/>
        <v>2808.928571428572</v>
      </c>
      <c r="P38" s="1">
        <f t="shared" si="4"/>
        <v>310.79795329246281</v>
      </c>
      <c r="Q38" s="1">
        <f t="shared" si="5"/>
        <v>96595.367770783894</v>
      </c>
    </row>
    <row r="39" spans="12:20" x14ac:dyDescent="0.25">
      <c r="N39">
        <v>12</v>
      </c>
      <c r="O39" s="1">
        <f t="shared" si="3"/>
        <v>2792.3076923076924</v>
      </c>
      <c r="P39" s="1">
        <f t="shared" si="4"/>
        <v>294.17707417158317</v>
      </c>
      <c r="Q39" s="1">
        <f t="shared" si="5"/>
        <v>86540.150968153146</v>
      </c>
    </row>
    <row r="40" spans="12:20" x14ac:dyDescent="0.25">
      <c r="N40">
        <v>13</v>
      </c>
      <c r="O40" s="1">
        <f t="shared" si="3"/>
        <v>2749.9999999999995</v>
      </c>
      <c r="P40" s="1">
        <f t="shared" si="4"/>
        <v>251.86938186389034</v>
      </c>
      <c r="Q40" s="1">
        <f t="shared" si="5"/>
        <v>63438.185520498213</v>
      </c>
    </row>
    <row r="41" spans="12:20" x14ac:dyDescent="0.25">
      <c r="L41" s="1">
        <f t="shared" ref="L41" si="6">B15/(A15*$I$12)</f>
        <v>102316.90957458904</v>
      </c>
      <c r="N41">
        <v>14</v>
      </c>
      <c r="O41" s="1">
        <f t="shared" si="3"/>
        <v>2688.8888888888896</v>
      </c>
      <c r="P41" s="1">
        <f t="shared" si="4"/>
        <v>190.75827075278039</v>
      </c>
      <c r="Q41" s="1">
        <f t="shared" si="5"/>
        <v>36388.717860591074</v>
      </c>
    </row>
    <row r="42" spans="12:20" x14ac:dyDescent="0.25">
      <c r="O42" s="1">
        <f>AVERAGE(O28:O41)</f>
        <v>2498.1306181361092</v>
      </c>
      <c r="Q42" s="1">
        <f>SUM(Q28:Q41)</f>
        <v>1225992.8703027305</v>
      </c>
    </row>
    <row r="44" spans="12:20" x14ac:dyDescent="0.25">
      <c r="P44" t="s">
        <v>35</v>
      </c>
      <c r="Q44">
        <f>SQRT(Q42/(14*13))</f>
        <v>82.07450616423418</v>
      </c>
    </row>
    <row r="45" spans="12:20" x14ac:dyDescent="0.25">
      <c r="P45" t="s">
        <v>36</v>
      </c>
      <c r="Q45">
        <v>1.1000000000000001</v>
      </c>
    </row>
    <row r="46" spans="12:20" x14ac:dyDescent="0.25">
      <c r="P46" t="s">
        <v>37</v>
      </c>
      <c r="Q46">
        <f>Q45*Q44</f>
        <v>90.281956780657609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</dc:creator>
  <cp:lastModifiedBy>Natalya</cp:lastModifiedBy>
  <dcterms:created xsi:type="dcterms:W3CDTF">2016-05-06T19:16:15Z</dcterms:created>
  <dcterms:modified xsi:type="dcterms:W3CDTF">2016-05-26T21:55:17Z</dcterms:modified>
</cp:coreProperties>
</file>