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alya\Desktop\"/>
    </mc:Choice>
  </mc:AlternateContent>
  <bookViews>
    <workbookView xWindow="0" yWindow="0" windowWidth="15345" windowHeight="46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6" i="1" l="1"/>
  <c r="L25" i="1"/>
  <c r="L24" i="1"/>
  <c r="N16" i="1"/>
  <c r="N17" i="1"/>
  <c r="N18" i="1"/>
  <c r="N19" i="1"/>
  <c r="N20" i="1"/>
  <c r="O20" i="1" s="1"/>
  <c r="N15" i="1"/>
  <c r="M20" i="1"/>
  <c r="M16" i="1"/>
  <c r="M17" i="1"/>
  <c r="M18" i="1"/>
  <c r="M19" i="1"/>
  <c r="M15" i="1"/>
  <c r="L16" i="1"/>
  <c r="L17" i="1"/>
  <c r="L18" i="1"/>
  <c r="L19" i="1"/>
  <c r="L20" i="1"/>
  <c r="L15" i="1"/>
  <c r="K16" i="1"/>
  <c r="K17" i="1"/>
  <c r="K18" i="1"/>
  <c r="K19" i="1"/>
  <c r="K20" i="1"/>
  <c r="K15" i="1"/>
  <c r="O19" i="1"/>
  <c r="O17" i="1"/>
  <c r="O16" i="1"/>
  <c r="H13" i="1"/>
  <c r="H14" i="1"/>
  <c r="H15" i="1"/>
  <c r="H16" i="1"/>
  <c r="H17" i="1"/>
  <c r="H18" i="1"/>
  <c r="H19" i="1"/>
  <c r="H20" i="1"/>
  <c r="H21" i="1"/>
  <c r="H22" i="1"/>
  <c r="H23" i="1"/>
  <c r="H24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3" i="1"/>
  <c r="O18" i="1" l="1"/>
  <c r="O15" i="1"/>
  <c r="O21" i="1" s="1"/>
  <c r="R25" i="1" s="1"/>
  <c r="M21" i="1"/>
  <c r="F23" i="1"/>
  <c r="F22" i="1"/>
  <c r="F21" i="1"/>
  <c r="F20" i="1"/>
  <c r="F19" i="1"/>
  <c r="R26" i="1" l="1"/>
</calcChain>
</file>

<file path=xl/sharedStrings.xml><?xml version="1.0" encoding="utf-8"?>
<sst xmlns="http://schemas.openxmlformats.org/spreadsheetml/2006/main" count="24" uniqueCount="24">
  <si>
    <t>Прямая ветвь ВАХ</t>
  </si>
  <si>
    <t>Обратная ветвь ВАХ</t>
  </si>
  <si>
    <t>№ опыта</t>
  </si>
  <si>
    <r>
      <t>U</t>
    </r>
    <r>
      <rPr>
        <b/>
        <vertAlign val="subscript"/>
        <sz val="12"/>
        <color theme="1"/>
        <rFont val="Times New Roman"/>
        <family val="1"/>
        <charset val="204"/>
      </rPr>
      <t>пр</t>
    </r>
    <r>
      <rPr>
        <b/>
        <sz val="12"/>
        <color theme="1"/>
        <rFont val="Times New Roman"/>
        <family val="1"/>
        <charset val="204"/>
      </rPr>
      <t>, В</t>
    </r>
  </si>
  <si>
    <r>
      <t>I</t>
    </r>
    <r>
      <rPr>
        <b/>
        <vertAlign val="subscript"/>
        <sz val="12"/>
        <color theme="1"/>
        <rFont val="Times New Roman"/>
        <family val="1"/>
        <charset val="204"/>
      </rPr>
      <t>пр</t>
    </r>
    <r>
      <rPr>
        <b/>
        <sz val="12"/>
        <color theme="1"/>
        <rFont val="Times New Roman"/>
        <family val="1"/>
        <charset val="204"/>
      </rPr>
      <t>, мА</t>
    </r>
  </si>
  <si>
    <r>
      <t>U</t>
    </r>
    <r>
      <rPr>
        <b/>
        <vertAlign val="subscript"/>
        <sz val="12"/>
        <color theme="1"/>
        <rFont val="Times New Roman"/>
        <family val="1"/>
        <charset val="204"/>
      </rPr>
      <t>пр</t>
    </r>
    <r>
      <rPr>
        <b/>
        <vertAlign val="superscript"/>
        <sz val="12"/>
        <color theme="1"/>
        <rFont val="Times New Roman"/>
        <family val="1"/>
        <charset val="204"/>
      </rPr>
      <t>3/2</t>
    </r>
    <r>
      <rPr>
        <b/>
        <sz val="12"/>
        <color theme="1"/>
        <rFont val="Times New Roman"/>
        <family val="1"/>
        <charset val="204"/>
      </rPr>
      <t>, В</t>
    </r>
  </si>
  <si>
    <r>
      <t>U</t>
    </r>
    <r>
      <rPr>
        <b/>
        <vertAlign val="subscript"/>
        <sz val="12"/>
        <color theme="1"/>
        <rFont val="Times New Roman"/>
        <family val="1"/>
        <charset val="204"/>
      </rPr>
      <t>обр</t>
    </r>
    <r>
      <rPr>
        <b/>
        <sz val="12"/>
        <color theme="1"/>
        <rFont val="Times New Roman"/>
        <family val="1"/>
        <charset val="204"/>
      </rPr>
      <t>, В</t>
    </r>
  </si>
  <si>
    <r>
      <t>I</t>
    </r>
    <r>
      <rPr>
        <b/>
        <vertAlign val="subscript"/>
        <sz val="12"/>
        <color theme="1"/>
        <rFont val="Times New Roman"/>
        <family val="1"/>
        <charset val="204"/>
      </rPr>
      <t>обр</t>
    </r>
    <r>
      <rPr>
        <b/>
        <sz val="12"/>
        <color theme="1"/>
        <rFont val="Times New Roman"/>
        <family val="1"/>
        <charset val="204"/>
      </rPr>
      <t>, мкА</t>
    </r>
  </si>
  <si>
    <r>
      <t>lnI</t>
    </r>
    <r>
      <rPr>
        <b/>
        <vertAlign val="subscript"/>
        <sz val="12"/>
        <color theme="1"/>
        <rFont val="Times New Roman"/>
        <family val="1"/>
        <charset val="204"/>
      </rPr>
      <t>обр</t>
    </r>
  </si>
  <si>
    <t>|U|</t>
  </si>
  <si>
    <t>Метод парных точек</t>
  </si>
  <si>
    <t>a</t>
  </si>
  <si>
    <t>a-&lt;a&gt;</t>
  </si>
  <si>
    <t>t(0,68, 5)</t>
  </si>
  <si>
    <t>ΔlnI</t>
  </si>
  <si>
    <r>
      <t>σ</t>
    </r>
    <r>
      <rPr>
        <b/>
        <vertAlign val="subscript"/>
        <sz val="12"/>
        <color theme="1"/>
        <rFont val="Times New Roman"/>
        <family val="1"/>
        <charset val="204"/>
      </rPr>
      <t>&lt;a&gt;</t>
    </r>
  </si>
  <si>
    <t>Δa</t>
  </si>
  <si>
    <t>&lt;a&gt;=</t>
  </si>
  <si>
    <r>
      <t>Δ|U</t>
    </r>
    <r>
      <rPr>
        <vertAlign val="subscript"/>
        <sz val="12"/>
        <color theme="1"/>
        <rFont val="Times New Roman"/>
        <family val="1"/>
        <charset val="204"/>
      </rPr>
      <t>обр</t>
    </r>
    <r>
      <rPr>
        <sz val="12"/>
        <color theme="1"/>
        <rFont val="Times New Roman"/>
        <family val="1"/>
        <charset val="204"/>
      </rPr>
      <t>|</t>
    </r>
  </si>
  <si>
    <r>
      <t>(a-&lt;a&gt;)</t>
    </r>
    <r>
      <rPr>
        <vertAlign val="superscript"/>
        <sz val="12"/>
        <color theme="1"/>
        <rFont val="Times New Roman"/>
        <family val="1"/>
        <charset val="204"/>
      </rPr>
      <t>2</t>
    </r>
  </si>
  <si>
    <r>
      <t>Σ(a-&lt;a&gt;)</t>
    </r>
    <r>
      <rPr>
        <vertAlign val="superscript"/>
        <sz val="12"/>
        <color theme="1"/>
        <rFont val="Times New Roman"/>
        <family val="1"/>
        <charset val="204"/>
      </rPr>
      <t>2</t>
    </r>
    <r>
      <rPr>
        <sz val="12"/>
        <color theme="1"/>
        <rFont val="Times New Roman"/>
        <family val="1"/>
        <charset val="204"/>
      </rPr>
      <t>=</t>
    </r>
  </si>
  <si>
    <t>T</t>
  </si>
  <si>
    <t>Т'_a</t>
  </si>
  <si>
    <t>d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</si>
</sst>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7" formatCode="0.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vertAlign val="subscript"/>
      <sz val="12"/>
      <color theme="1"/>
      <name val="Times New Roman"/>
      <family val="1"/>
      <charset val="204"/>
    </font>
    <font>
      <b/>
      <vertAlign val="superscript"/>
      <sz val="12"/>
      <color theme="1"/>
      <name val="Times New Roman"/>
      <family val="1"/>
      <charset val="204"/>
    </font>
    <font>
      <vertAlign val="subscript"/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164" fontId="2" fillId="0" borderId="1" xfId="0" applyNumberFormat="1" applyFont="1" applyBorder="1"/>
    <xf numFmtId="0" fontId="2" fillId="0" borderId="1" xfId="0" applyFont="1" applyBorder="1"/>
    <xf numFmtId="2" fontId="2" fillId="0" borderId="1" xfId="0" applyNumberFormat="1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167" fontId="2" fillId="0" borderId="1" xfId="0" applyNumberFormat="1" applyFont="1" applyBorder="1"/>
    <xf numFmtId="0" fontId="3" fillId="0" borderId="1" xfId="0" applyFont="1" applyBorder="1"/>
    <xf numFmtId="0" fontId="2" fillId="0" borderId="0" xfId="0" applyFont="1" applyBorder="1"/>
    <xf numFmtId="0" fontId="1" fillId="0" borderId="0" xfId="0" applyFont="1" applyBorder="1"/>
    <xf numFmtId="0" fontId="2" fillId="0" borderId="1" xfId="0" applyFont="1" applyBorder="1" applyAlignment="1"/>
    <xf numFmtId="164" fontId="1" fillId="0" borderId="0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График 1. Положительная ветвь ВАХ диода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tx1">
                  <a:lumMod val="85000"/>
                  <a:lumOff val="15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Лист1!$B$3:$B$26</c:f>
              <c:numCache>
                <c:formatCode>0.000</c:formatCode>
                <c:ptCount val="24"/>
                <c:pt idx="0">
                  <c:v>0.1772</c:v>
                </c:pt>
                <c:pt idx="1">
                  <c:v>2.1030000000000002</c:v>
                </c:pt>
                <c:pt idx="2">
                  <c:v>4.1710000000000003</c:v>
                </c:pt>
                <c:pt idx="3">
                  <c:v>6.1787000000000001</c:v>
                </c:pt>
                <c:pt idx="4">
                  <c:v>8.1389999999999993</c:v>
                </c:pt>
                <c:pt idx="5">
                  <c:v>10.176</c:v>
                </c:pt>
                <c:pt idx="6" formatCode="0.00">
                  <c:v>12.15</c:v>
                </c:pt>
                <c:pt idx="7" formatCode="0.00">
                  <c:v>14.11</c:v>
                </c:pt>
                <c:pt idx="8" formatCode="0.00">
                  <c:v>17.11</c:v>
                </c:pt>
                <c:pt idx="9" formatCode="0.00">
                  <c:v>24.12</c:v>
                </c:pt>
                <c:pt idx="10" formatCode="0.00">
                  <c:v>27.85</c:v>
                </c:pt>
                <c:pt idx="11" formatCode="0.00">
                  <c:v>33.880000000000003</c:v>
                </c:pt>
                <c:pt idx="12" formatCode="0.00">
                  <c:v>38.56</c:v>
                </c:pt>
                <c:pt idx="13" formatCode="0.00">
                  <c:v>43.91</c:v>
                </c:pt>
                <c:pt idx="14" formatCode="0.00">
                  <c:v>48.89</c:v>
                </c:pt>
                <c:pt idx="15" formatCode="0.00">
                  <c:v>54.35</c:v>
                </c:pt>
                <c:pt idx="16" formatCode="0.00">
                  <c:v>59.53</c:v>
                </c:pt>
                <c:pt idx="17" formatCode="0.00">
                  <c:v>80.709999999999994</c:v>
                </c:pt>
                <c:pt idx="18" formatCode="0.00">
                  <c:v>105.26</c:v>
                </c:pt>
                <c:pt idx="19" formatCode="0.00">
                  <c:v>120.8</c:v>
                </c:pt>
                <c:pt idx="20" formatCode="0.00">
                  <c:v>142</c:v>
                </c:pt>
                <c:pt idx="21" formatCode="0.00">
                  <c:v>161.9</c:v>
                </c:pt>
                <c:pt idx="22" formatCode="0.00">
                  <c:v>182.2</c:v>
                </c:pt>
                <c:pt idx="23" formatCode="0.00">
                  <c:v>201.5</c:v>
                </c:pt>
              </c:numCache>
            </c:numRef>
          </c:xVal>
          <c:yVal>
            <c:numRef>
              <c:f>Лист1!$C$3:$C$26</c:f>
              <c:numCache>
                <c:formatCode>General</c:formatCode>
                <c:ptCount val="24"/>
                <c:pt idx="0">
                  <c:v>0.11600000000000001</c:v>
                </c:pt>
                <c:pt idx="1">
                  <c:v>0.24199999999999999</c:v>
                </c:pt>
                <c:pt idx="2">
                  <c:v>0.28299999999999997</c:v>
                </c:pt>
                <c:pt idx="3">
                  <c:v>0.31900000000000001</c:v>
                </c:pt>
                <c:pt idx="4">
                  <c:v>0.36199999999999999</c:v>
                </c:pt>
                <c:pt idx="5">
                  <c:v>0.40200000000000002</c:v>
                </c:pt>
                <c:pt idx="6">
                  <c:v>0.47199999999999998</c:v>
                </c:pt>
                <c:pt idx="7">
                  <c:v>0.54600000000000004</c:v>
                </c:pt>
                <c:pt idx="8">
                  <c:v>0.64900000000000002</c:v>
                </c:pt>
                <c:pt idx="9">
                  <c:v>0.91400000000000003</c:v>
                </c:pt>
                <c:pt idx="10">
                  <c:v>1.0629999999999999</c:v>
                </c:pt>
                <c:pt idx="11">
                  <c:v>1.2130000000000001</c:v>
                </c:pt>
                <c:pt idx="12">
                  <c:v>1.4610000000000001</c:v>
                </c:pt>
                <c:pt idx="13">
                  <c:v>1.621</c:v>
                </c:pt>
                <c:pt idx="14">
                  <c:v>1.736</c:v>
                </c:pt>
                <c:pt idx="15">
                  <c:v>1.879</c:v>
                </c:pt>
                <c:pt idx="16">
                  <c:v>2.0129999999999999</c:v>
                </c:pt>
                <c:pt idx="17">
                  <c:v>2.6669999999999998</c:v>
                </c:pt>
                <c:pt idx="18">
                  <c:v>3.2530000000000001</c:v>
                </c:pt>
                <c:pt idx="19">
                  <c:v>3.4569999999999999</c:v>
                </c:pt>
                <c:pt idx="20">
                  <c:v>3.581</c:v>
                </c:pt>
                <c:pt idx="21">
                  <c:v>3.6789999999999998</c:v>
                </c:pt>
                <c:pt idx="22">
                  <c:v>3.9510000000000001</c:v>
                </c:pt>
                <c:pt idx="23">
                  <c:v>4.056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6437960"/>
        <c:axId val="372579352"/>
      </c:scatterChart>
      <c:valAx>
        <c:axId val="376437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2579352"/>
        <c:crosses val="autoZero"/>
        <c:crossBetween val="midCat"/>
      </c:valAx>
      <c:valAx>
        <c:axId val="372579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6437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График 2. Зависимость тока диода </a:t>
            </a:r>
            <a:r>
              <a:rPr lang="en-US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I </a:t>
            </a:r>
            <a:r>
              <a:rPr lang="ru-RU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от </a:t>
            </a:r>
            <a:r>
              <a:rPr lang="en-US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U</a:t>
            </a:r>
            <a:r>
              <a:rPr lang="en-US" baseline="30000">
                <a:solidFill>
                  <a:schemeClr val="tx1"/>
                </a:solidFill>
              </a:rPr>
              <a:t>3/2</a:t>
            </a:r>
            <a:endParaRPr lang="ru-RU" baseline="30000">
              <a:solidFill>
                <a:schemeClr val="tx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Лист1!$D$3:$D$19</c:f>
              <c:numCache>
                <c:formatCode>0.0</c:formatCode>
                <c:ptCount val="17"/>
                <c:pt idx="0">
                  <c:v>7.4592570997385518E-2</c:v>
                </c:pt>
                <c:pt idx="1">
                  <c:v>3.0497125646526104</c:v>
                </c:pt>
                <c:pt idx="2">
                  <c:v>8.5184442365375617</c:v>
                </c:pt>
                <c:pt idx="3">
                  <c:v>15.358389009606546</c:v>
                </c:pt>
                <c:pt idx="4">
                  <c:v>23.219698310249413</c:v>
                </c:pt>
                <c:pt idx="5">
                  <c:v>32.461280501175544</c:v>
                </c:pt>
                <c:pt idx="6">
                  <c:v>42.351072890778106</c:v>
                </c:pt>
                <c:pt idx="7">
                  <c:v>53.001787998142099</c:v>
                </c:pt>
                <c:pt idx="8">
                  <c:v>70.774207385176709</c:v>
                </c:pt>
                <c:pt idx="9">
                  <c:v>118.45842531453816</c:v>
                </c:pt>
                <c:pt idx="10">
                  <c:v>146.97308129382066</c:v>
                </c:pt>
                <c:pt idx="11">
                  <c:v>197.20371972151037</c:v>
                </c:pt>
                <c:pt idx="12">
                  <c:v>239.4448705151147</c:v>
                </c:pt>
                <c:pt idx="13">
                  <c:v>290.96795093446286</c:v>
                </c:pt>
                <c:pt idx="14">
                  <c:v>341.84564845701925</c:v>
                </c:pt>
                <c:pt idx="15">
                  <c:v>400.68152924111666</c:v>
                </c:pt>
                <c:pt idx="16">
                  <c:v>459.3078033051475</c:v>
                </c:pt>
              </c:numCache>
            </c:numRef>
          </c:xVal>
          <c:yVal>
            <c:numRef>
              <c:f>Лист1!$C$3:$C$19</c:f>
              <c:numCache>
                <c:formatCode>General</c:formatCode>
                <c:ptCount val="17"/>
                <c:pt idx="0">
                  <c:v>0.11600000000000001</c:v>
                </c:pt>
                <c:pt idx="1">
                  <c:v>0.24199999999999999</c:v>
                </c:pt>
                <c:pt idx="2">
                  <c:v>0.28299999999999997</c:v>
                </c:pt>
                <c:pt idx="3">
                  <c:v>0.31900000000000001</c:v>
                </c:pt>
                <c:pt idx="4">
                  <c:v>0.36199999999999999</c:v>
                </c:pt>
                <c:pt idx="5">
                  <c:v>0.40200000000000002</c:v>
                </c:pt>
                <c:pt idx="6">
                  <c:v>0.47199999999999998</c:v>
                </c:pt>
                <c:pt idx="7">
                  <c:v>0.54600000000000004</c:v>
                </c:pt>
                <c:pt idx="8">
                  <c:v>0.64900000000000002</c:v>
                </c:pt>
                <c:pt idx="9">
                  <c:v>0.91400000000000003</c:v>
                </c:pt>
                <c:pt idx="10">
                  <c:v>1.0629999999999999</c:v>
                </c:pt>
                <c:pt idx="11">
                  <c:v>1.2130000000000001</c:v>
                </c:pt>
                <c:pt idx="12">
                  <c:v>1.4610000000000001</c:v>
                </c:pt>
                <c:pt idx="13">
                  <c:v>1.621</c:v>
                </c:pt>
                <c:pt idx="14">
                  <c:v>1.736</c:v>
                </c:pt>
                <c:pt idx="15">
                  <c:v>1.879</c:v>
                </c:pt>
                <c:pt idx="16">
                  <c:v>2.0129999999999999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6470104"/>
        <c:axId val="376469320"/>
      </c:scatterChart>
      <c:valAx>
        <c:axId val="376470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6469320"/>
        <c:crosses val="autoZero"/>
        <c:crossBetween val="midCat"/>
      </c:valAx>
      <c:valAx>
        <c:axId val="376469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6470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График 3. Отрицательная ветвь ВАХ диода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Лист1!$E$3:$E$24</c:f>
              <c:numCache>
                <c:formatCode>General</c:formatCode>
                <c:ptCount val="22"/>
                <c:pt idx="0">
                  <c:v>-8.0000000000000002E-3</c:v>
                </c:pt>
                <c:pt idx="1">
                  <c:v>-0.19950000000000001</c:v>
                </c:pt>
                <c:pt idx="2">
                  <c:v>-0.39250000000000002</c:v>
                </c:pt>
                <c:pt idx="3">
                  <c:v>-0.61799999999999999</c:v>
                </c:pt>
                <c:pt idx="4">
                  <c:v>-0.80969999999999998</c:v>
                </c:pt>
                <c:pt idx="5">
                  <c:v>-1.0133000000000001</c:v>
                </c:pt>
                <c:pt idx="6">
                  <c:v>-1.2050000000000001</c:v>
                </c:pt>
                <c:pt idx="7">
                  <c:v>-1.417</c:v>
                </c:pt>
                <c:pt idx="8">
                  <c:v>-1.613</c:v>
                </c:pt>
                <c:pt idx="9">
                  <c:v>-1.8520000000000001</c:v>
                </c:pt>
                <c:pt idx="10">
                  <c:v>-2.0099999999999998</c:v>
                </c:pt>
                <c:pt idx="11">
                  <c:v>-2.1040000000000001</c:v>
                </c:pt>
                <c:pt idx="12">
                  <c:v>-2.202</c:v>
                </c:pt>
                <c:pt idx="13">
                  <c:v>-2.302</c:v>
                </c:pt>
                <c:pt idx="14">
                  <c:v>-2.4079999999999999</c:v>
                </c:pt>
                <c:pt idx="15">
                  <c:v>-2.5169999999999999</c:v>
                </c:pt>
                <c:pt idx="16">
                  <c:v>-2.61</c:v>
                </c:pt>
                <c:pt idx="17">
                  <c:v>-2.7040000000000002</c:v>
                </c:pt>
                <c:pt idx="18">
                  <c:v>-2.8010000000000002</c:v>
                </c:pt>
                <c:pt idx="19">
                  <c:v>-2.9049999999999998</c:v>
                </c:pt>
                <c:pt idx="20">
                  <c:v>-3</c:v>
                </c:pt>
                <c:pt idx="21">
                  <c:v>-3.2040000000000002</c:v>
                </c:pt>
              </c:numCache>
            </c:numRef>
          </c:xVal>
          <c:yVal>
            <c:numRef>
              <c:f>Лист1!$F$3:$F$24</c:f>
              <c:numCache>
                <c:formatCode>General</c:formatCode>
                <c:ptCount val="22"/>
                <c:pt idx="0">
                  <c:v>83.2</c:v>
                </c:pt>
                <c:pt idx="1">
                  <c:v>75.400000000000006</c:v>
                </c:pt>
                <c:pt idx="2">
                  <c:v>61.7</c:v>
                </c:pt>
                <c:pt idx="3">
                  <c:v>47.4</c:v>
                </c:pt>
                <c:pt idx="4">
                  <c:v>36.9</c:v>
                </c:pt>
                <c:pt idx="5">
                  <c:v>27.5</c:v>
                </c:pt>
                <c:pt idx="6">
                  <c:v>20.6</c:v>
                </c:pt>
                <c:pt idx="7">
                  <c:v>14.7</c:v>
                </c:pt>
                <c:pt idx="8">
                  <c:v>10.5</c:v>
                </c:pt>
                <c:pt idx="9">
                  <c:v>6.6</c:v>
                </c:pt>
                <c:pt idx="10">
                  <c:v>4.5</c:v>
                </c:pt>
                <c:pt idx="11">
                  <c:v>3.7</c:v>
                </c:pt>
                <c:pt idx="12">
                  <c:v>2.9</c:v>
                </c:pt>
                <c:pt idx="13">
                  <c:v>2.1</c:v>
                </c:pt>
                <c:pt idx="14">
                  <c:v>1.5</c:v>
                </c:pt>
                <c:pt idx="15">
                  <c:v>1.02</c:v>
                </c:pt>
                <c:pt idx="16">
                  <c:v>0.58939999999999992</c:v>
                </c:pt>
                <c:pt idx="17">
                  <c:v>0.41289999999999999</c:v>
                </c:pt>
                <c:pt idx="18">
                  <c:v>0.29020000000000001</c:v>
                </c:pt>
                <c:pt idx="19">
                  <c:v>0.19319999999999998</c:v>
                </c:pt>
                <c:pt idx="20">
                  <c:v>0.13</c:v>
                </c:pt>
                <c:pt idx="21">
                  <c:v>1E-4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6459912"/>
        <c:axId val="376459128"/>
      </c:scatterChart>
      <c:valAx>
        <c:axId val="376459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6459128"/>
        <c:crosses val="autoZero"/>
        <c:crossBetween val="midCat"/>
      </c:valAx>
      <c:valAx>
        <c:axId val="376459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6459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График 4. Зависимость </a:t>
            </a:r>
            <a:r>
              <a:rPr lang="en-US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lnI </a:t>
            </a:r>
            <a:r>
              <a:rPr lang="ru-RU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от </a:t>
            </a:r>
            <a:r>
              <a:rPr lang="en-US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|U|</a:t>
            </a:r>
            <a:endParaRPr lang="ru-RU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Лист1!$H$13:$H$24</c:f>
              <c:numCache>
                <c:formatCode>General</c:formatCode>
                <c:ptCount val="12"/>
                <c:pt idx="0">
                  <c:v>2.0099999999999998</c:v>
                </c:pt>
                <c:pt idx="1">
                  <c:v>2.1040000000000001</c:v>
                </c:pt>
                <c:pt idx="2">
                  <c:v>2.202</c:v>
                </c:pt>
                <c:pt idx="3">
                  <c:v>2.302</c:v>
                </c:pt>
                <c:pt idx="4">
                  <c:v>2.4079999999999999</c:v>
                </c:pt>
                <c:pt idx="5">
                  <c:v>2.5169999999999999</c:v>
                </c:pt>
                <c:pt idx="6">
                  <c:v>2.61</c:v>
                </c:pt>
                <c:pt idx="7">
                  <c:v>2.7040000000000002</c:v>
                </c:pt>
                <c:pt idx="8">
                  <c:v>2.8010000000000002</c:v>
                </c:pt>
                <c:pt idx="9">
                  <c:v>2.9049999999999998</c:v>
                </c:pt>
                <c:pt idx="10">
                  <c:v>3</c:v>
                </c:pt>
                <c:pt idx="11">
                  <c:v>3.2040000000000002</c:v>
                </c:pt>
              </c:numCache>
            </c:numRef>
          </c:xVal>
          <c:yVal>
            <c:numRef>
              <c:f>Лист1!$G$13:$G$24</c:f>
              <c:numCache>
                <c:formatCode>0.000</c:formatCode>
                <c:ptCount val="12"/>
                <c:pt idx="0">
                  <c:v>1.5040773967762742</c:v>
                </c:pt>
                <c:pt idx="1">
                  <c:v>1.3083328196501789</c:v>
                </c:pt>
                <c:pt idx="2">
                  <c:v>1.0647107369924282</c:v>
                </c:pt>
                <c:pt idx="3">
                  <c:v>0.74193734472937733</c:v>
                </c:pt>
                <c:pt idx="4">
                  <c:v>0.40546510810816438</c:v>
                </c:pt>
                <c:pt idx="5">
                  <c:v>1.980262729617973E-2</c:v>
                </c:pt>
                <c:pt idx="6">
                  <c:v>-0.52865020867854284</c:v>
                </c:pt>
                <c:pt idx="7">
                  <c:v>-0.88454984609009257</c:v>
                </c:pt>
                <c:pt idx="8">
                  <c:v>-1.2371849385320495</c:v>
                </c:pt>
                <c:pt idx="9">
                  <c:v>-1.6440293572037195</c:v>
                </c:pt>
                <c:pt idx="10">
                  <c:v>-2.0402208285265546</c:v>
                </c:pt>
                <c:pt idx="11">
                  <c:v>-9.2103403719761818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6472456"/>
        <c:axId val="376477552"/>
      </c:scatterChart>
      <c:valAx>
        <c:axId val="376472456"/>
        <c:scaling>
          <c:orientation val="minMax"/>
          <c:max val="3.3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6477552"/>
        <c:crosses val="autoZero"/>
        <c:crossBetween val="midCat"/>
      </c:valAx>
      <c:valAx>
        <c:axId val="37647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6472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График 3. Отрицательная ветвь ВАХ диода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Лист1!$E$3:$E$24</c:f>
              <c:numCache>
                <c:formatCode>General</c:formatCode>
                <c:ptCount val="22"/>
                <c:pt idx="0">
                  <c:v>-8.0000000000000002E-3</c:v>
                </c:pt>
                <c:pt idx="1">
                  <c:v>-0.19950000000000001</c:v>
                </c:pt>
                <c:pt idx="2">
                  <c:v>-0.39250000000000002</c:v>
                </c:pt>
                <c:pt idx="3">
                  <c:v>-0.61799999999999999</c:v>
                </c:pt>
                <c:pt idx="4">
                  <c:v>-0.80969999999999998</c:v>
                </c:pt>
                <c:pt idx="5">
                  <c:v>-1.0133000000000001</c:v>
                </c:pt>
                <c:pt idx="6">
                  <c:v>-1.2050000000000001</c:v>
                </c:pt>
                <c:pt idx="7">
                  <c:v>-1.417</c:v>
                </c:pt>
                <c:pt idx="8">
                  <c:v>-1.613</c:v>
                </c:pt>
                <c:pt idx="9">
                  <c:v>-1.8520000000000001</c:v>
                </c:pt>
                <c:pt idx="10">
                  <c:v>-2.0099999999999998</c:v>
                </c:pt>
                <c:pt idx="11">
                  <c:v>-2.1040000000000001</c:v>
                </c:pt>
                <c:pt idx="12">
                  <c:v>-2.202</c:v>
                </c:pt>
                <c:pt idx="13">
                  <c:v>-2.302</c:v>
                </c:pt>
                <c:pt idx="14">
                  <c:v>-2.4079999999999999</c:v>
                </c:pt>
                <c:pt idx="15">
                  <c:v>-2.5169999999999999</c:v>
                </c:pt>
                <c:pt idx="16">
                  <c:v>-2.61</c:v>
                </c:pt>
                <c:pt idx="17">
                  <c:v>-2.7040000000000002</c:v>
                </c:pt>
                <c:pt idx="18">
                  <c:v>-2.8010000000000002</c:v>
                </c:pt>
                <c:pt idx="19">
                  <c:v>-2.9049999999999998</c:v>
                </c:pt>
                <c:pt idx="20">
                  <c:v>-3</c:v>
                </c:pt>
                <c:pt idx="21">
                  <c:v>-3.2040000000000002</c:v>
                </c:pt>
              </c:numCache>
            </c:numRef>
          </c:xVal>
          <c:yVal>
            <c:numRef>
              <c:f>Лист1!$F$3:$F$24</c:f>
              <c:numCache>
                <c:formatCode>General</c:formatCode>
                <c:ptCount val="22"/>
                <c:pt idx="0">
                  <c:v>83.2</c:v>
                </c:pt>
                <c:pt idx="1">
                  <c:v>75.400000000000006</c:v>
                </c:pt>
                <c:pt idx="2">
                  <c:v>61.7</c:v>
                </c:pt>
                <c:pt idx="3">
                  <c:v>47.4</c:v>
                </c:pt>
                <c:pt idx="4">
                  <c:v>36.9</c:v>
                </c:pt>
                <c:pt idx="5">
                  <c:v>27.5</c:v>
                </c:pt>
                <c:pt idx="6">
                  <c:v>20.6</c:v>
                </c:pt>
                <c:pt idx="7">
                  <c:v>14.7</c:v>
                </c:pt>
                <c:pt idx="8">
                  <c:v>10.5</c:v>
                </c:pt>
                <c:pt idx="9">
                  <c:v>6.6</c:v>
                </c:pt>
                <c:pt idx="10">
                  <c:v>4.5</c:v>
                </c:pt>
                <c:pt idx="11">
                  <c:v>3.7</c:v>
                </c:pt>
                <c:pt idx="12">
                  <c:v>2.9</c:v>
                </c:pt>
                <c:pt idx="13">
                  <c:v>2.1</c:v>
                </c:pt>
                <c:pt idx="14">
                  <c:v>1.5</c:v>
                </c:pt>
                <c:pt idx="15">
                  <c:v>1.02</c:v>
                </c:pt>
                <c:pt idx="16">
                  <c:v>0.58939999999999992</c:v>
                </c:pt>
                <c:pt idx="17">
                  <c:v>0.41289999999999999</c:v>
                </c:pt>
                <c:pt idx="18">
                  <c:v>0.29020000000000001</c:v>
                </c:pt>
                <c:pt idx="19">
                  <c:v>0.19319999999999998</c:v>
                </c:pt>
                <c:pt idx="20">
                  <c:v>0.13</c:v>
                </c:pt>
                <c:pt idx="21">
                  <c:v>1E-4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6426984"/>
        <c:axId val="376423848"/>
      </c:scatterChart>
      <c:valAx>
        <c:axId val="376426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6423848"/>
        <c:crosses val="autoZero"/>
        <c:crossBetween val="midCat"/>
      </c:valAx>
      <c:valAx>
        <c:axId val="376423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6426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76199</xdr:colOff>
      <xdr:row>1</xdr:row>
      <xdr:rowOff>33337</xdr:rowOff>
    </xdr:from>
    <xdr:to>
      <xdr:col>12</xdr:col>
      <xdr:colOff>457200</xdr:colOff>
      <xdr:row>9</xdr:row>
      <xdr:rowOff>85726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19050</xdr:colOff>
      <xdr:row>1</xdr:row>
      <xdr:rowOff>0</xdr:rowOff>
    </xdr:from>
    <xdr:to>
      <xdr:col>17</xdr:col>
      <xdr:colOff>342900</xdr:colOff>
      <xdr:row>8</xdr:row>
      <xdr:rowOff>171449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180975</xdr:colOff>
      <xdr:row>36</xdr:row>
      <xdr:rowOff>14287</xdr:rowOff>
    </xdr:from>
    <xdr:to>
      <xdr:col>13</xdr:col>
      <xdr:colOff>438150</xdr:colOff>
      <xdr:row>49</xdr:row>
      <xdr:rowOff>157162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52387</xdr:colOff>
      <xdr:row>13</xdr:row>
      <xdr:rowOff>166687</xdr:rowOff>
    </xdr:from>
    <xdr:to>
      <xdr:col>20</xdr:col>
      <xdr:colOff>590550</xdr:colOff>
      <xdr:row>21</xdr:row>
      <xdr:rowOff>76200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304800</xdr:colOff>
      <xdr:row>4</xdr:row>
      <xdr:rowOff>9525</xdr:rowOff>
    </xdr:from>
    <xdr:to>
      <xdr:col>20</xdr:col>
      <xdr:colOff>571500</xdr:colOff>
      <xdr:row>13</xdr:row>
      <xdr:rowOff>76200</xdr:rowOff>
    </xdr:to>
    <xdr:graphicFrame macro="">
      <xdr:nvGraphicFramePr>
        <xdr:cNvPr id="8" name="Диаграмма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tabSelected="1" topLeftCell="B7" workbookViewId="0">
      <selection activeCell="L27" sqref="L27"/>
    </sheetView>
  </sheetViews>
  <sheetFormatPr defaultRowHeight="15.75" x14ac:dyDescent="0.25"/>
  <cols>
    <col min="1" max="7" width="9.85546875" style="2" customWidth="1"/>
    <col min="8" max="11" width="9.140625" style="1"/>
    <col min="12" max="12" width="12.42578125" style="1" bestFit="1" customWidth="1"/>
    <col min="13" max="13" width="9.140625" style="1"/>
    <col min="14" max="14" width="12" style="1" customWidth="1"/>
    <col min="15" max="15" width="10.85546875" style="1" customWidth="1"/>
    <col min="16" max="20" width="9.140625" style="1"/>
  </cols>
  <sheetData>
    <row r="1" spans="1:20" s="4" customFormat="1" x14ac:dyDescent="0.25">
      <c r="A1" s="5" t="s">
        <v>2</v>
      </c>
      <c r="B1" s="6" t="s">
        <v>0</v>
      </c>
      <c r="C1" s="6"/>
      <c r="D1" s="6"/>
      <c r="E1" s="6" t="s">
        <v>1</v>
      </c>
      <c r="F1" s="6"/>
      <c r="G1" s="6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s="4" customFormat="1" ht="19.5" x14ac:dyDescent="0.3">
      <c r="A2" s="5"/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3" t="s">
        <v>9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x14ac:dyDescent="0.25">
      <c r="A3" s="8">
        <v>1</v>
      </c>
      <c r="B3" s="9">
        <v>0.1772</v>
      </c>
      <c r="C3" s="10">
        <v>0.11600000000000001</v>
      </c>
      <c r="D3" s="21">
        <f>B3^(3/2)</f>
        <v>7.4592570997385518E-2</v>
      </c>
      <c r="E3" s="10">
        <v>-8.0000000000000002E-3</v>
      </c>
      <c r="F3" s="10">
        <v>83.2</v>
      </c>
      <c r="G3" s="9">
        <f>LN(F3)</f>
        <v>4.4212473478271628</v>
      </c>
    </row>
    <row r="4" spans="1:20" x14ac:dyDescent="0.25">
      <c r="A4" s="8">
        <v>2</v>
      </c>
      <c r="B4" s="9">
        <v>2.1030000000000002</v>
      </c>
      <c r="C4" s="10">
        <v>0.24199999999999999</v>
      </c>
      <c r="D4" s="21">
        <f t="shared" ref="D4:D19" si="0">B4^(3/2)</f>
        <v>3.0497125646526104</v>
      </c>
      <c r="E4" s="10">
        <v>-0.19950000000000001</v>
      </c>
      <c r="F4" s="10">
        <v>75.400000000000006</v>
      </c>
      <c r="G4" s="9">
        <f t="shared" ref="G4:G24" si="1">LN(F4)</f>
        <v>4.3228072750139104</v>
      </c>
    </row>
    <row r="5" spans="1:20" x14ac:dyDescent="0.25">
      <c r="A5" s="8">
        <v>3</v>
      </c>
      <c r="B5" s="9">
        <v>4.1710000000000003</v>
      </c>
      <c r="C5" s="10">
        <v>0.28299999999999997</v>
      </c>
      <c r="D5" s="21">
        <f t="shared" si="0"/>
        <v>8.5184442365375617</v>
      </c>
      <c r="E5" s="10">
        <v>-0.39250000000000002</v>
      </c>
      <c r="F5" s="10">
        <v>61.7</v>
      </c>
      <c r="G5" s="9">
        <f t="shared" si="1"/>
        <v>4.1222839309113422</v>
      </c>
    </row>
    <row r="6" spans="1:20" x14ac:dyDescent="0.25">
      <c r="A6" s="8">
        <v>4</v>
      </c>
      <c r="B6" s="9">
        <v>6.1787000000000001</v>
      </c>
      <c r="C6" s="10">
        <v>0.31900000000000001</v>
      </c>
      <c r="D6" s="21">
        <f t="shared" si="0"/>
        <v>15.358389009606546</v>
      </c>
      <c r="E6" s="10">
        <v>-0.61799999999999999</v>
      </c>
      <c r="F6" s="10">
        <v>47.4</v>
      </c>
      <c r="G6" s="9">
        <f t="shared" si="1"/>
        <v>3.858622228701031</v>
      </c>
    </row>
    <row r="7" spans="1:20" x14ac:dyDescent="0.25">
      <c r="A7" s="8">
        <v>5</v>
      </c>
      <c r="B7" s="9">
        <v>8.1389999999999993</v>
      </c>
      <c r="C7" s="10">
        <v>0.36199999999999999</v>
      </c>
      <c r="D7" s="21">
        <f t="shared" si="0"/>
        <v>23.219698310249413</v>
      </c>
      <c r="E7" s="10">
        <v>-0.80969999999999998</v>
      </c>
      <c r="F7" s="10">
        <v>36.9</v>
      </c>
      <c r="G7" s="9">
        <f t="shared" si="1"/>
        <v>3.6082115510464816</v>
      </c>
    </row>
    <row r="8" spans="1:20" x14ac:dyDescent="0.25">
      <c r="A8" s="8">
        <v>6</v>
      </c>
      <c r="B8" s="9">
        <v>10.176</v>
      </c>
      <c r="C8" s="10">
        <v>0.40200000000000002</v>
      </c>
      <c r="D8" s="21">
        <f t="shared" si="0"/>
        <v>32.461280501175544</v>
      </c>
      <c r="E8" s="10">
        <v>-1.0133000000000001</v>
      </c>
      <c r="F8" s="10">
        <v>27.5</v>
      </c>
      <c r="G8" s="9">
        <f t="shared" si="1"/>
        <v>3.3141860046725258</v>
      </c>
    </row>
    <row r="9" spans="1:20" x14ac:dyDescent="0.25">
      <c r="A9" s="8">
        <v>7</v>
      </c>
      <c r="B9" s="11">
        <v>12.15</v>
      </c>
      <c r="C9" s="10">
        <v>0.47199999999999998</v>
      </c>
      <c r="D9" s="21">
        <f t="shared" si="0"/>
        <v>42.351072890778106</v>
      </c>
      <c r="E9" s="10">
        <v>-1.2050000000000001</v>
      </c>
      <c r="F9" s="10">
        <v>20.6</v>
      </c>
      <c r="G9" s="9">
        <f t="shared" si="1"/>
        <v>3.0252910757955354</v>
      </c>
    </row>
    <row r="10" spans="1:20" x14ac:dyDescent="0.25">
      <c r="A10" s="8">
        <v>8</v>
      </c>
      <c r="B10" s="11">
        <v>14.11</v>
      </c>
      <c r="C10" s="10">
        <v>0.54600000000000004</v>
      </c>
      <c r="D10" s="21">
        <f t="shared" si="0"/>
        <v>53.001787998142099</v>
      </c>
      <c r="E10" s="10">
        <v>-1.417</v>
      </c>
      <c r="F10" s="10">
        <v>14.7</v>
      </c>
      <c r="G10" s="9">
        <f t="shared" si="1"/>
        <v>2.6878474937846906</v>
      </c>
    </row>
    <row r="11" spans="1:20" x14ac:dyDescent="0.25">
      <c r="A11" s="8">
        <v>9</v>
      </c>
      <c r="B11" s="11">
        <v>17.11</v>
      </c>
      <c r="C11" s="10">
        <v>0.64900000000000002</v>
      </c>
      <c r="D11" s="21">
        <f t="shared" si="0"/>
        <v>70.774207385176709</v>
      </c>
      <c r="E11" s="10">
        <v>-1.613</v>
      </c>
      <c r="F11" s="10">
        <v>10.5</v>
      </c>
      <c r="G11" s="9">
        <f t="shared" si="1"/>
        <v>2.3513752571634776</v>
      </c>
    </row>
    <row r="12" spans="1:20" x14ac:dyDescent="0.25">
      <c r="A12" s="8">
        <v>10</v>
      </c>
      <c r="B12" s="11">
        <v>24.12</v>
      </c>
      <c r="C12" s="10">
        <v>0.91400000000000003</v>
      </c>
      <c r="D12" s="21">
        <f t="shared" si="0"/>
        <v>118.45842531453816</v>
      </c>
      <c r="E12" s="10">
        <v>-1.8520000000000001</v>
      </c>
      <c r="F12" s="10">
        <v>6.6</v>
      </c>
      <c r="G12" s="9">
        <f t="shared" si="1"/>
        <v>1.8870696490323797</v>
      </c>
    </row>
    <row r="13" spans="1:20" x14ac:dyDescent="0.25">
      <c r="A13" s="8">
        <v>11</v>
      </c>
      <c r="B13" s="11">
        <v>27.85</v>
      </c>
      <c r="C13" s="10">
        <v>1.0629999999999999</v>
      </c>
      <c r="D13" s="21">
        <f t="shared" si="0"/>
        <v>146.97308129382066</v>
      </c>
      <c r="E13" s="10">
        <v>-2.0099999999999998</v>
      </c>
      <c r="F13" s="10">
        <v>4.5</v>
      </c>
      <c r="G13" s="9">
        <f t="shared" si="1"/>
        <v>1.5040773967762742</v>
      </c>
      <c r="H13" s="1">
        <f t="shared" ref="H4:H24" si="2">-E13</f>
        <v>2.0099999999999998</v>
      </c>
      <c r="I13" s="1">
        <v>1</v>
      </c>
      <c r="K13" s="25" t="s">
        <v>10</v>
      </c>
      <c r="L13" s="25"/>
      <c r="M13" s="25"/>
      <c r="N13" s="25"/>
      <c r="O13" s="25"/>
    </row>
    <row r="14" spans="1:20" ht="20.25" x14ac:dyDescent="0.35">
      <c r="A14" s="8">
        <v>12</v>
      </c>
      <c r="B14" s="11">
        <v>33.880000000000003</v>
      </c>
      <c r="C14" s="10">
        <v>1.2130000000000001</v>
      </c>
      <c r="D14" s="21">
        <f t="shared" si="0"/>
        <v>197.20371972151037</v>
      </c>
      <c r="E14" s="10">
        <v>-2.1040000000000001</v>
      </c>
      <c r="F14" s="10">
        <v>3.7</v>
      </c>
      <c r="G14" s="9">
        <f t="shared" si="1"/>
        <v>1.3083328196501789</v>
      </c>
      <c r="H14" s="1">
        <f t="shared" si="2"/>
        <v>2.1040000000000001</v>
      </c>
      <c r="I14" s="1">
        <v>2</v>
      </c>
      <c r="K14" s="10" t="s">
        <v>18</v>
      </c>
      <c r="L14" s="10" t="s">
        <v>14</v>
      </c>
      <c r="M14" s="10" t="s">
        <v>11</v>
      </c>
      <c r="N14" s="10" t="s">
        <v>12</v>
      </c>
      <c r="O14" s="10" t="s">
        <v>19</v>
      </c>
    </row>
    <row r="15" spans="1:20" x14ac:dyDescent="0.25">
      <c r="A15" s="8">
        <v>13</v>
      </c>
      <c r="B15" s="11">
        <v>38.56</v>
      </c>
      <c r="C15" s="10">
        <v>1.4610000000000001</v>
      </c>
      <c r="D15" s="21">
        <f t="shared" si="0"/>
        <v>239.4448705151147</v>
      </c>
      <c r="E15" s="10">
        <v>-2.202</v>
      </c>
      <c r="F15" s="10">
        <v>2.9</v>
      </c>
      <c r="G15" s="9">
        <f t="shared" si="1"/>
        <v>1.0647107369924282</v>
      </c>
      <c r="H15" s="1">
        <f t="shared" si="2"/>
        <v>2.202</v>
      </c>
      <c r="I15" s="1">
        <v>3</v>
      </c>
      <c r="K15" s="9">
        <f>H18-H13</f>
        <v>0.50700000000000012</v>
      </c>
      <c r="L15" s="9">
        <f>G18-G13</f>
        <v>-1.4842747694800944</v>
      </c>
      <c r="M15" s="9">
        <f>L15/K15*(-1)</f>
        <v>2.9275636478897318</v>
      </c>
      <c r="N15" s="9">
        <f>M15-$M$21</f>
        <v>-0.87175656088014364</v>
      </c>
      <c r="O15" s="9">
        <f>N15^2</f>
        <v>0.75995950143757562</v>
      </c>
    </row>
    <row r="16" spans="1:20" x14ac:dyDescent="0.25">
      <c r="A16" s="8">
        <v>14</v>
      </c>
      <c r="B16" s="11">
        <v>43.91</v>
      </c>
      <c r="C16" s="10">
        <v>1.621</v>
      </c>
      <c r="D16" s="21">
        <f t="shared" si="0"/>
        <v>290.96795093446286</v>
      </c>
      <c r="E16" s="10">
        <v>-2.302</v>
      </c>
      <c r="F16" s="10">
        <v>2.1</v>
      </c>
      <c r="G16" s="9">
        <f t="shared" si="1"/>
        <v>0.74193734472937733</v>
      </c>
      <c r="H16" s="1">
        <f t="shared" si="2"/>
        <v>2.302</v>
      </c>
      <c r="I16" s="1">
        <v>4</v>
      </c>
      <c r="K16" s="9">
        <f t="shared" ref="K16:K20" si="3">H19-H14</f>
        <v>0.50599999999999978</v>
      </c>
      <c r="L16" s="9">
        <f t="shared" ref="L16:L20" si="4">G19-G14</f>
        <v>-1.8369830283287216</v>
      </c>
      <c r="M16" s="9">
        <f t="shared" ref="M16:M20" si="5">L16/K16*(-1)</f>
        <v>3.6304012417563682</v>
      </c>
      <c r="N16" s="9">
        <f t="shared" ref="N16:N20" si="6">M16-$M$21</f>
        <v>-0.16891896701350717</v>
      </c>
      <c r="O16" s="9">
        <f t="shared" ref="O16:O20" si="7">N16^2</f>
        <v>2.8533617416910323E-2</v>
      </c>
    </row>
    <row r="17" spans="1:18" x14ac:dyDescent="0.25">
      <c r="A17" s="8">
        <v>15</v>
      </c>
      <c r="B17" s="11">
        <v>48.89</v>
      </c>
      <c r="C17" s="10">
        <v>1.736</v>
      </c>
      <c r="D17" s="21">
        <f t="shared" si="0"/>
        <v>341.84564845701925</v>
      </c>
      <c r="E17" s="10">
        <v>-2.4079999999999999</v>
      </c>
      <c r="F17" s="10">
        <v>1.5</v>
      </c>
      <c r="G17" s="9">
        <f t="shared" si="1"/>
        <v>0.40546510810816438</v>
      </c>
      <c r="H17" s="1">
        <f t="shared" si="2"/>
        <v>2.4079999999999999</v>
      </c>
      <c r="I17" s="1">
        <v>5</v>
      </c>
      <c r="K17" s="9">
        <f t="shared" si="3"/>
        <v>0.50200000000000022</v>
      </c>
      <c r="L17" s="9">
        <f t="shared" si="4"/>
        <v>-1.9492605830825207</v>
      </c>
      <c r="M17" s="9">
        <f t="shared" si="5"/>
        <v>3.8829892093277287</v>
      </c>
      <c r="N17" s="9">
        <f t="shared" si="6"/>
        <v>8.3669000557853312E-2</v>
      </c>
      <c r="O17" s="9">
        <f t="shared" si="7"/>
        <v>7.0005016543500578E-3</v>
      </c>
    </row>
    <row r="18" spans="1:18" x14ac:dyDescent="0.25">
      <c r="A18" s="8">
        <v>16</v>
      </c>
      <c r="B18" s="11">
        <v>54.35</v>
      </c>
      <c r="C18" s="10">
        <v>1.879</v>
      </c>
      <c r="D18" s="21">
        <f t="shared" si="0"/>
        <v>400.68152924111666</v>
      </c>
      <c r="E18" s="10">
        <v>-2.5169999999999999</v>
      </c>
      <c r="F18" s="10">
        <v>1.02</v>
      </c>
      <c r="G18" s="9">
        <f t="shared" si="1"/>
        <v>1.980262729617973E-2</v>
      </c>
      <c r="H18" s="1">
        <f t="shared" si="2"/>
        <v>2.5169999999999999</v>
      </c>
      <c r="I18" s="1">
        <v>6</v>
      </c>
      <c r="K18" s="9">
        <f t="shared" si="3"/>
        <v>0.49900000000000011</v>
      </c>
      <c r="L18" s="9">
        <f t="shared" si="4"/>
        <v>-1.9791222832614268</v>
      </c>
      <c r="M18" s="9">
        <f t="shared" si="5"/>
        <v>3.9661769203635799</v>
      </c>
      <c r="N18" s="9">
        <f t="shared" si="6"/>
        <v>0.16685671159370452</v>
      </c>
      <c r="O18" s="9">
        <f t="shared" si="7"/>
        <v>2.7841162203864688E-2</v>
      </c>
    </row>
    <row r="19" spans="1:18" x14ac:dyDescent="0.25">
      <c r="A19" s="8">
        <v>17</v>
      </c>
      <c r="B19" s="11">
        <v>59.53</v>
      </c>
      <c r="C19" s="10">
        <v>2.0129999999999999</v>
      </c>
      <c r="D19" s="21">
        <f t="shared" si="0"/>
        <v>459.3078033051475</v>
      </c>
      <c r="E19" s="10">
        <v>-2.61</v>
      </c>
      <c r="F19" s="10">
        <f>589.4/1000</f>
        <v>0.58939999999999992</v>
      </c>
      <c r="G19" s="9">
        <f t="shared" si="1"/>
        <v>-0.52865020867854284</v>
      </c>
      <c r="H19" s="1">
        <f t="shared" si="2"/>
        <v>2.61</v>
      </c>
      <c r="I19" s="1">
        <v>7</v>
      </c>
      <c r="K19" s="9">
        <f t="shared" si="3"/>
        <v>0.49699999999999989</v>
      </c>
      <c r="L19" s="9">
        <f t="shared" si="4"/>
        <v>-2.0494944653118838</v>
      </c>
      <c r="M19" s="9">
        <f t="shared" si="5"/>
        <v>4.1237313185349782</v>
      </c>
      <c r="N19" s="9">
        <f t="shared" si="6"/>
        <v>0.32441110976510279</v>
      </c>
      <c r="O19" s="9">
        <f t="shared" si="7"/>
        <v>0.10524256813902558</v>
      </c>
    </row>
    <row r="20" spans="1:18" x14ac:dyDescent="0.25">
      <c r="A20" s="8">
        <v>18</v>
      </c>
      <c r="B20" s="11">
        <v>80.709999999999994</v>
      </c>
      <c r="C20" s="10">
        <v>2.6669999999999998</v>
      </c>
      <c r="D20" s="12"/>
      <c r="E20" s="10">
        <v>-2.7040000000000002</v>
      </c>
      <c r="F20" s="10">
        <f>412.9/1000</f>
        <v>0.41289999999999999</v>
      </c>
      <c r="G20" s="9">
        <f t="shared" si="1"/>
        <v>-0.88454984609009257</v>
      </c>
      <c r="H20" s="1">
        <f t="shared" si="2"/>
        <v>2.7040000000000002</v>
      </c>
      <c r="I20" s="1">
        <v>8</v>
      </c>
      <c r="K20" s="9">
        <f t="shared" si="3"/>
        <v>0.4830000000000001</v>
      </c>
      <c r="L20" s="9">
        <f t="shared" si="4"/>
        <v>-2.0600234558227344</v>
      </c>
      <c r="M20" s="9">
        <f t="shared" si="5"/>
        <v>4.2650589147468612</v>
      </c>
      <c r="N20" s="9">
        <f t="shared" si="6"/>
        <v>0.46573870597698575</v>
      </c>
      <c r="O20" s="9">
        <f t="shared" si="7"/>
        <v>0.21691254224511719</v>
      </c>
    </row>
    <row r="21" spans="1:18" ht="18.75" x14ac:dyDescent="0.25">
      <c r="A21" s="8">
        <v>19</v>
      </c>
      <c r="B21" s="11">
        <v>105.26</v>
      </c>
      <c r="C21" s="10">
        <v>3.2530000000000001</v>
      </c>
      <c r="D21" s="13"/>
      <c r="E21" s="10">
        <v>-2.8010000000000002</v>
      </c>
      <c r="F21" s="10">
        <f>290.2/1000</f>
        <v>0.29020000000000001</v>
      </c>
      <c r="G21" s="9">
        <f t="shared" si="1"/>
        <v>-1.2371849385320495</v>
      </c>
      <c r="H21" s="1">
        <f t="shared" si="2"/>
        <v>2.8010000000000002</v>
      </c>
      <c r="I21" s="1">
        <v>9</v>
      </c>
      <c r="K21" s="10"/>
      <c r="L21" s="8" t="s">
        <v>17</v>
      </c>
      <c r="M21" s="9">
        <f>AVERAGE(M15:M20)</f>
        <v>3.7993202087698754</v>
      </c>
      <c r="N21" s="8" t="s">
        <v>20</v>
      </c>
      <c r="O21" s="9">
        <f>SUM(O15:O20)</f>
        <v>1.1454898930968433</v>
      </c>
    </row>
    <row r="22" spans="1:18" x14ac:dyDescent="0.25">
      <c r="A22" s="8">
        <v>20</v>
      </c>
      <c r="B22" s="11">
        <v>120.8</v>
      </c>
      <c r="C22" s="10">
        <v>3.4569999999999999</v>
      </c>
      <c r="D22" s="13"/>
      <c r="E22" s="10">
        <v>-2.9049999999999998</v>
      </c>
      <c r="F22" s="10">
        <f>193.2/1000</f>
        <v>0.19319999999999998</v>
      </c>
      <c r="G22" s="9">
        <f t="shared" si="1"/>
        <v>-1.6440293572037195</v>
      </c>
      <c r="H22" s="1">
        <f t="shared" si="2"/>
        <v>2.9049999999999998</v>
      </c>
      <c r="I22" s="1">
        <v>10</v>
      </c>
      <c r="K22" s="23"/>
      <c r="L22" s="24"/>
      <c r="M22" s="24"/>
      <c r="N22" s="23"/>
      <c r="O22" s="23"/>
    </row>
    <row r="23" spans="1:18" x14ac:dyDescent="0.25">
      <c r="A23" s="8">
        <v>21</v>
      </c>
      <c r="B23" s="11">
        <v>142</v>
      </c>
      <c r="C23" s="10">
        <v>3.581</v>
      </c>
      <c r="D23" s="13"/>
      <c r="E23" s="10">
        <v>-3</v>
      </c>
      <c r="F23" s="10">
        <f>130/1000</f>
        <v>0.13</v>
      </c>
      <c r="G23" s="9">
        <f t="shared" si="1"/>
        <v>-2.0402208285265546</v>
      </c>
      <c r="H23" s="1">
        <f t="shared" si="2"/>
        <v>3</v>
      </c>
      <c r="K23" s="23"/>
      <c r="L23" s="24"/>
      <c r="M23" s="24"/>
      <c r="N23" s="23"/>
      <c r="O23" s="23"/>
    </row>
    <row r="24" spans="1:18" x14ac:dyDescent="0.25">
      <c r="A24" s="8">
        <v>22</v>
      </c>
      <c r="B24" s="11">
        <v>161.9</v>
      </c>
      <c r="C24" s="10">
        <v>3.6789999999999998</v>
      </c>
      <c r="D24" s="14"/>
      <c r="E24" s="10">
        <v>-3.2040000000000002</v>
      </c>
      <c r="F24" s="10">
        <v>1E-4</v>
      </c>
      <c r="G24" s="9">
        <f t="shared" si="1"/>
        <v>-9.2103403719761818</v>
      </c>
      <c r="H24" s="1">
        <f t="shared" si="2"/>
        <v>3.2040000000000002</v>
      </c>
      <c r="K24" s="23" t="s">
        <v>21</v>
      </c>
      <c r="L24" s="24">
        <f>1.6E-19/(M21*1.38E-23)</f>
        <v>3051.651943362951</v>
      </c>
      <c r="M24" s="26"/>
      <c r="N24" s="23"/>
      <c r="O24" s="23"/>
      <c r="Q24" s="22" t="s">
        <v>13</v>
      </c>
      <c r="R24" s="21">
        <v>1.2</v>
      </c>
    </row>
    <row r="25" spans="1:18" ht="17.25" x14ac:dyDescent="0.3">
      <c r="A25" s="8">
        <v>23</v>
      </c>
      <c r="B25" s="11">
        <v>182.2</v>
      </c>
      <c r="C25" s="10">
        <v>3.9510000000000001</v>
      </c>
      <c r="D25" s="15"/>
      <c r="E25" s="16"/>
      <c r="F25" s="16"/>
      <c r="G25" s="17"/>
      <c r="K25" s="1" t="s">
        <v>22</v>
      </c>
      <c r="L25" s="1">
        <f>-L24/M21</f>
        <v>-803.20998907091314</v>
      </c>
      <c r="Q25" s="22" t="s">
        <v>15</v>
      </c>
      <c r="R25" s="9">
        <f>SQRT(O21/30)</f>
        <v>0.19540469911586425</v>
      </c>
    </row>
    <row r="26" spans="1:18" x14ac:dyDescent="0.25">
      <c r="A26" s="8">
        <v>24</v>
      </c>
      <c r="B26" s="11">
        <v>201.5</v>
      </c>
      <c r="C26" s="10">
        <v>4.056</v>
      </c>
      <c r="D26" s="18"/>
      <c r="E26" s="19"/>
      <c r="F26" s="19"/>
      <c r="G26" s="20"/>
      <c r="K26" s="1" t="s">
        <v>23</v>
      </c>
      <c r="L26" s="1">
        <f>L25*R26</f>
        <v>-188.34120748951008</v>
      </c>
      <c r="Q26" s="22" t="s">
        <v>16</v>
      </c>
      <c r="R26" s="9">
        <f>R25*R24</f>
        <v>0.23448563893903709</v>
      </c>
    </row>
  </sheetData>
  <mergeCells count="6">
    <mergeCell ref="A1:A2"/>
    <mergeCell ref="B1:D1"/>
    <mergeCell ref="E1:G1"/>
    <mergeCell ref="D25:G26"/>
    <mergeCell ref="D20:D24"/>
    <mergeCell ref="K13:O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Natalya</dc:creator>
  <cp:lastModifiedBy>Natalya</cp:lastModifiedBy>
  <dcterms:created xsi:type="dcterms:W3CDTF">2016-05-26T18:01:25Z</dcterms:created>
  <dcterms:modified xsi:type="dcterms:W3CDTF">2016-05-26T21:23:29Z</dcterms:modified>
</cp:coreProperties>
</file>