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d4bd23a8f9ff34a1/Documents/GitHub/"/>
    </mc:Choice>
  </mc:AlternateContent>
  <xr:revisionPtr revIDLastSave="7" documentId="13_ncr:1_{3F9C5647-4508-4B49-8161-15C9A6F31394}" xr6:coauthVersionLast="47" xr6:coauthVersionMax="47" xr10:uidLastSave="{777419CD-9E71-4D9E-BE88-CE1CF6E43703}"/>
  <bookViews>
    <workbookView xWindow="-90" yWindow="0" windowWidth="12980" windowHeight="15370" tabRatio="500" xr2:uid="{00000000-000D-0000-FFFF-FFFF00000000}"/>
  </bookViews>
  <sheets>
    <sheet name="Independent point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4" i="5" l="1"/>
  <c r="S2" i="5"/>
  <c r="S5" i="5"/>
  <c r="R5" i="5"/>
  <c r="R4" i="5"/>
  <c r="R2" i="5"/>
  <c r="N17" i="5"/>
  <c r="L17" i="5"/>
  <c r="M17" i="5" s="1"/>
  <c r="L16" i="5"/>
  <c r="N16" i="5" s="1"/>
  <c r="M15" i="5"/>
  <c r="L15" i="5"/>
  <c r="S12" i="5" s="1"/>
  <c r="L14" i="5"/>
  <c r="N14" i="5" s="1"/>
  <c r="N13" i="5"/>
  <c r="L13" i="5"/>
  <c r="M13" i="5" s="1"/>
  <c r="L12" i="5"/>
  <c r="N12" i="5" s="1"/>
  <c r="N11" i="5"/>
  <c r="L11" i="5"/>
  <c r="M11" i="5" s="1"/>
  <c r="N10" i="5"/>
  <c r="M10" i="5"/>
  <c r="L10" i="5"/>
  <c r="L9" i="5"/>
  <c r="M9" i="5" s="1"/>
  <c r="N8" i="5"/>
  <c r="L8" i="5"/>
  <c r="M8" i="5" s="1"/>
  <c r="L7" i="5"/>
  <c r="N7" i="5" s="1"/>
  <c r="L6" i="5"/>
  <c r="N6" i="5" s="1"/>
  <c r="L5" i="5"/>
  <c r="N5" i="5" s="1"/>
  <c r="N4" i="5"/>
  <c r="M4" i="5"/>
  <c r="L4" i="5"/>
  <c r="N3" i="5"/>
  <c r="M3" i="5"/>
  <c r="L3" i="5"/>
  <c r="N2" i="5"/>
  <c r="M2" i="5"/>
  <c r="L2" i="5"/>
  <c r="N15" i="5" l="1"/>
  <c r="R12" i="5"/>
  <c r="M7" i="5"/>
  <c r="M5" i="5"/>
  <c r="M16" i="5"/>
  <c r="N9" i="5"/>
  <c r="M6" i="5"/>
  <c r="M12" i="5"/>
  <c r="M14" i="5"/>
</calcChain>
</file>

<file path=xl/sharedStrings.xml><?xml version="1.0" encoding="utf-8"?>
<sst xmlns="http://schemas.openxmlformats.org/spreadsheetml/2006/main" count="152" uniqueCount="81">
  <si>
    <t>Direct/Indirect</t>
  </si>
  <si>
    <t>Type</t>
  </si>
  <si>
    <t>First Author</t>
  </si>
  <si>
    <t>et al</t>
  </si>
  <si>
    <t>Year</t>
  </si>
  <si>
    <t>Datasets</t>
  </si>
  <si>
    <t>Value</t>
  </si>
  <si>
    <t>Lower</t>
  </si>
  <si>
    <t>Upper</t>
  </si>
  <si>
    <t>ArXiv</t>
  </si>
  <si>
    <t>Average Error</t>
  </si>
  <si>
    <t>Variance</t>
  </si>
  <si>
    <t>Noise</t>
  </si>
  <si>
    <t>Indirect</t>
  </si>
  <si>
    <t>CMB with Planck</t>
  </si>
  <si>
    <t>Aghanim</t>
  </si>
  <si>
    <t>Y</t>
  </si>
  <si>
    <t>Planck18</t>
  </si>
  <si>
    <t>CMB</t>
  </si>
  <si>
    <t>CMB without Planck</t>
  </si>
  <si>
    <t>Aiola</t>
  </si>
  <si>
    <t>ACT</t>
  </si>
  <si>
    <t>No CMB; with BBN</t>
  </si>
  <si>
    <t>D'Amico</t>
  </si>
  <si>
    <t>BOSS DR12+BBN</t>
  </si>
  <si>
    <t>BAO</t>
  </si>
  <si>
    <t>Direct</t>
  </si>
  <si>
    <t>Cepheids-SNIa</t>
  </si>
  <si>
    <t>Riess</t>
  </si>
  <si>
    <t>R20</t>
  </si>
  <si>
    <t>LDL</t>
  </si>
  <si>
    <t>TRGB-SNIa</t>
  </si>
  <si>
    <t>Soltis</t>
  </si>
  <si>
    <t>SNIa</t>
  </si>
  <si>
    <t>JAGB - SNIa</t>
  </si>
  <si>
    <t>Lee</t>
  </si>
  <si>
    <t>JWST</t>
  </si>
  <si>
    <t>Tully-Fisher Relation</t>
  </si>
  <si>
    <t>Kourkchi</t>
  </si>
  <si>
    <t>TFR</t>
  </si>
  <si>
    <t>Surface Brightness Fluctuations</t>
  </si>
  <si>
    <t>Blakeslee</t>
  </si>
  <si>
    <t>SBF</t>
  </si>
  <si>
    <t>SNII</t>
  </si>
  <si>
    <t>de Jaeger</t>
  </si>
  <si>
    <t>HII galaxies</t>
  </si>
  <si>
    <t>Fernandez Arenas</t>
  </si>
  <si>
    <t>HII</t>
  </si>
  <si>
    <t>GW related</t>
  </si>
  <si>
    <t>Gayathri</t>
  </si>
  <si>
    <t>GW170817</t>
  </si>
  <si>
    <t>One Step</t>
  </si>
  <si>
    <t>Observations of dispersion measures/Fast Radio Bursts (FRBs)</t>
  </si>
  <si>
    <t>Wu</t>
  </si>
  <si>
    <t>Fast Radio Bursts (FRBs)</t>
  </si>
  <si>
    <t>EPM + Kilonovae</t>
  </si>
  <si>
    <t>Sneppen</t>
  </si>
  <si>
    <t>EPM + Kilonovae (VLT/X-shooter spectra AT2017gfo)</t>
  </si>
  <si>
    <t>Gamma ray attenuation</t>
  </si>
  <si>
    <t>Dominguez</t>
  </si>
  <si>
    <t>HST/CANDELS</t>
  </si>
  <si>
    <t>Time Delay Cosmography (Quasars)</t>
  </si>
  <si>
    <t>Li</t>
  </si>
  <si>
    <t>TDCOSMO</t>
  </si>
  <si>
    <t>Masers</t>
  </si>
  <si>
    <t>Pesce</t>
  </si>
  <si>
    <t>0.5/1.2/3</t>
  </si>
  <si>
    <t>0-0.52</t>
  </si>
  <si>
    <t>Reshift</t>
  </si>
  <si>
    <t>0.2-0.4</t>
  </si>
  <si>
    <t>0.016-0.026</t>
  </si>
  <si>
    <t>0.01-0.05</t>
  </si>
  <si>
    <t>0-0.05</t>
  </si>
  <si>
    <t>Distant One Step</t>
  </si>
  <si>
    <t>Local One Step</t>
  </si>
  <si>
    <t>Old Category</t>
  </si>
  <si>
    <t>New Category</t>
  </si>
  <si>
    <t>Local</t>
  </si>
  <si>
    <t>Local/distant</t>
  </si>
  <si>
    <t>Distant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</si>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</sst>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abSelected="1" topLeftCell="C1" zoomScale="75" zoomScaleNormal="75" workbookViewId="0">
      <selection activeCell="K23" sqref="K23"/>
    </sheetView>
  </sheetViews>
  <sheetFormatPr defaultColWidth="8.6328125" defaultRowHeight="14.5" x14ac:dyDescent="0.35"/>
  <cols>
    <col min="1" max="1" width="13.26953125" customWidth="1"/>
    <col min="2" max="2" width="51.81640625" customWidth="1"/>
    <col min="3" max="3" width="15.36328125" customWidth="1"/>
    <col min="4" max="4" width="4.36328125" customWidth="1"/>
    <col min="5" max="5" width="4.81640625" customWidth="1"/>
    <col min="6" max="6" width="42.90625" customWidth="1"/>
    <col min="7" max="7" width="5.81640625" customWidth="1"/>
    <col min="8" max="8" width="5.7265625" customWidth="1"/>
    <col min="9" max="9" width="5.90625" customWidth="1"/>
    <col min="10" max="10" width="10.81640625" customWidth="1"/>
    <col min="12" max="13" width="11.6328125" customWidth="1"/>
    <col min="14" max="14" width="11.81640625" customWidth="1"/>
    <col min="21" max="21" width="11.36328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P1" s="1" t="s">
        <v>75</v>
      </c>
      <c r="Q1" s="1" t="s">
        <v>76</v>
      </c>
      <c r="S1" s="1" t="s">
        <v>80</v>
      </c>
      <c r="U1" s="3" t="s">
        <v>68</v>
      </c>
      <c r="V1" s="3" t="s">
        <v>78</v>
      </c>
    </row>
    <row r="2" spans="1:22" ht="15" customHeight="1" x14ac:dyDescent="0.35">
      <c r="A2" t="s">
        <v>13</v>
      </c>
      <c r="B2" t="s">
        <v>14</v>
      </c>
      <c r="C2" t="s">
        <v>15</v>
      </c>
      <c r="D2" t="s">
        <v>16</v>
      </c>
      <c r="E2">
        <v>2020</v>
      </c>
      <c r="F2" t="s">
        <v>17</v>
      </c>
      <c r="G2">
        <v>67.27</v>
      </c>
      <c r="H2">
        <v>0.6</v>
      </c>
      <c r="I2">
        <v>0.6</v>
      </c>
      <c r="J2">
        <v>1807.0620899999999</v>
      </c>
      <c r="L2">
        <f t="shared" ref="L2:L17" si="0">AVERAGE(H2:I2)</f>
        <v>0.6</v>
      </c>
      <c r="M2">
        <f t="shared" ref="M2:M17" si="1">L2^2</f>
        <v>0.36</v>
      </c>
      <c r="N2" s="2">
        <f t="shared" ref="N2:N17" si="2">SQRT(L2)</f>
        <v>0.7745966692414834</v>
      </c>
      <c r="P2" t="s">
        <v>18</v>
      </c>
      <c r="Q2" t="s">
        <v>18</v>
      </c>
      <c r="R2">
        <f>SQRT(((L2^2)+(L3^2))/2)</f>
        <v>1.1423659658795862</v>
      </c>
      <c r="S2">
        <f>MEDIAN(L2:L3)</f>
        <v>1.05</v>
      </c>
      <c r="U2">
        <v>1090</v>
      </c>
      <c r="V2" t="s">
        <v>79</v>
      </c>
    </row>
    <row r="3" spans="1:22" ht="15" customHeight="1" x14ac:dyDescent="0.35">
      <c r="A3" t="s">
        <v>13</v>
      </c>
      <c r="B3" t="s">
        <v>19</v>
      </c>
      <c r="C3" t="s">
        <v>20</v>
      </c>
      <c r="D3" t="s">
        <v>16</v>
      </c>
      <c r="E3">
        <v>2020</v>
      </c>
      <c r="F3" t="s">
        <v>21</v>
      </c>
      <c r="G3">
        <v>67.900000000000006</v>
      </c>
      <c r="H3">
        <v>1.5</v>
      </c>
      <c r="I3">
        <v>1.5</v>
      </c>
      <c r="J3">
        <v>2007.0728799999999</v>
      </c>
      <c r="L3">
        <f t="shared" si="0"/>
        <v>1.5</v>
      </c>
      <c r="M3">
        <f t="shared" si="1"/>
        <v>2.25</v>
      </c>
      <c r="N3">
        <f t="shared" si="2"/>
        <v>1.2247448713915889</v>
      </c>
      <c r="P3" t="s">
        <v>18</v>
      </c>
      <c r="Q3" t="s">
        <v>18</v>
      </c>
      <c r="U3">
        <v>1090</v>
      </c>
      <c r="V3" t="s">
        <v>79</v>
      </c>
    </row>
    <row r="4" spans="1:22" ht="15" customHeight="1" x14ac:dyDescent="0.35">
      <c r="A4" t="s">
        <v>13</v>
      </c>
      <c r="B4" t="s">
        <v>22</v>
      </c>
      <c r="C4" t="s">
        <v>23</v>
      </c>
      <c r="D4" t="s">
        <v>16</v>
      </c>
      <c r="E4">
        <v>2020</v>
      </c>
      <c r="F4" t="s">
        <v>24</v>
      </c>
      <c r="G4">
        <v>68.5</v>
      </c>
      <c r="H4">
        <v>2.2000000000000002</v>
      </c>
      <c r="I4">
        <v>2.2000000000000002</v>
      </c>
      <c r="J4">
        <v>1909.0527099999999</v>
      </c>
      <c r="L4">
        <f t="shared" si="0"/>
        <v>2.2000000000000002</v>
      </c>
      <c r="M4">
        <f t="shared" si="1"/>
        <v>4.8400000000000007</v>
      </c>
      <c r="N4">
        <f t="shared" si="2"/>
        <v>1.4832396974191326</v>
      </c>
      <c r="P4" t="s">
        <v>25</v>
      </c>
      <c r="Q4" t="s">
        <v>25</v>
      </c>
      <c r="R4">
        <f>L4</f>
        <v>2.2000000000000002</v>
      </c>
      <c r="U4">
        <v>0.5</v>
      </c>
      <c r="V4" t="s">
        <v>79</v>
      </c>
    </row>
    <row r="5" spans="1:22" ht="15" customHeight="1" x14ac:dyDescent="0.35">
      <c r="A5" t="s">
        <v>26</v>
      </c>
      <c r="B5" t="s">
        <v>27</v>
      </c>
      <c r="C5" t="s">
        <v>28</v>
      </c>
      <c r="D5" t="s">
        <v>16</v>
      </c>
      <c r="E5">
        <v>2020</v>
      </c>
      <c r="F5" t="s">
        <v>29</v>
      </c>
      <c r="G5">
        <v>73.2</v>
      </c>
      <c r="H5">
        <v>1.3</v>
      </c>
      <c r="I5">
        <v>1.3</v>
      </c>
      <c r="J5">
        <v>2012.0853400000001</v>
      </c>
      <c r="L5">
        <f t="shared" si="0"/>
        <v>1.3</v>
      </c>
      <c r="M5">
        <f t="shared" si="1"/>
        <v>1.6900000000000002</v>
      </c>
      <c r="N5">
        <f t="shared" si="2"/>
        <v>1.1401754250991381</v>
      </c>
      <c r="P5" t="s">
        <v>30</v>
      </c>
      <c r="Q5" t="s">
        <v>30</v>
      </c>
      <c r="R5">
        <f>SQRT(((L5^2)+(L6^2)+(L7^2)+(L8^2)+(L9^2)+(L10^2)+(L11^2))/2)</f>
        <v>5.6454627799676445</v>
      </c>
      <c r="S5">
        <f>MEDIAN(L5:L11)</f>
        <v>2.6</v>
      </c>
      <c r="U5">
        <v>0</v>
      </c>
      <c r="V5" t="s">
        <v>77</v>
      </c>
    </row>
    <row r="6" spans="1:22" ht="15" customHeight="1" x14ac:dyDescent="0.35">
      <c r="A6" t="s">
        <v>26</v>
      </c>
      <c r="B6" t="s">
        <v>31</v>
      </c>
      <c r="C6" t="s">
        <v>32</v>
      </c>
      <c r="D6" t="s">
        <v>16</v>
      </c>
      <c r="E6">
        <v>2020</v>
      </c>
      <c r="F6" t="s">
        <v>33</v>
      </c>
      <c r="G6">
        <v>72.099999999999994</v>
      </c>
      <c r="H6">
        <v>2</v>
      </c>
      <c r="I6">
        <v>2</v>
      </c>
      <c r="J6">
        <v>2012.09196</v>
      </c>
      <c r="L6">
        <f t="shared" si="0"/>
        <v>2</v>
      </c>
      <c r="M6">
        <f t="shared" si="1"/>
        <v>4</v>
      </c>
      <c r="N6">
        <f t="shared" si="2"/>
        <v>1.4142135623730951</v>
      </c>
      <c r="P6" t="s">
        <v>30</v>
      </c>
      <c r="Q6" t="s">
        <v>30</v>
      </c>
      <c r="U6">
        <v>0</v>
      </c>
      <c r="V6" t="s">
        <v>77</v>
      </c>
    </row>
    <row r="7" spans="1:22" x14ac:dyDescent="0.35">
      <c r="A7" t="s">
        <v>26</v>
      </c>
      <c r="B7" t="s">
        <v>34</v>
      </c>
      <c r="C7" t="s">
        <v>35</v>
      </c>
      <c r="D7" t="s">
        <v>16</v>
      </c>
      <c r="E7">
        <v>2024</v>
      </c>
      <c r="F7" t="s">
        <v>36</v>
      </c>
      <c r="G7">
        <v>68</v>
      </c>
      <c r="H7">
        <v>2.7</v>
      </c>
      <c r="I7">
        <v>2.7</v>
      </c>
      <c r="J7">
        <v>2408.0347400000001</v>
      </c>
      <c r="L7">
        <f t="shared" si="0"/>
        <v>2.7</v>
      </c>
      <c r="M7">
        <f t="shared" si="1"/>
        <v>7.2900000000000009</v>
      </c>
      <c r="N7">
        <f t="shared" si="2"/>
        <v>1.6431676725154984</v>
      </c>
      <c r="P7" t="s">
        <v>30</v>
      </c>
      <c r="Q7" t="s">
        <v>30</v>
      </c>
      <c r="U7" t="s">
        <v>71</v>
      </c>
      <c r="V7" t="s">
        <v>77</v>
      </c>
    </row>
    <row r="8" spans="1:22" ht="15" customHeight="1" x14ac:dyDescent="0.35">
      <c r="A8" t="s">
        <v>26</v>
      </c>
      <c r="B8" t="s">
        <v>37</v>
      </c>
      <c r="C8" t="s">
        <v>38</v>
      </c>
      <c r="D8" t="s">
        <v>16</v>
      </c>
      <c r="E8">
        <v>2020</v>
      </c>
      <c r="F8" t="s">
        <v>39</v>
      </c>
      <c r="G8">
        <v>76</v>
      </c>
      <c r="H8">
        <v>2.6</v>
      </c>
      <c r="I8">
        <v>2.6</v>
      </c>
      <c r="J8">
        <v>2004.14499</v>
      </c>
      <c r="L8">
        <f t="shared" si="0"/>
        <v>2.6</v>
      </c>
      <c r="M8">
        <f t="shared" si="1"/>
        <v>6.7600000000000007</v>
      </c>
      <c r="N8">
        <f t="shared" si="2"/>
        <v>1.61245154965971</v>
      </c>
      <c r="P8" t="s">
        <v>30</v>
      </c>
      <c r="Q8" t="s">
        <v>30</v>
      </c>
      <c r="U8" t="s">
        <v>72</v>
      </c>
      <c r="V8" t="s">
        <v>77</v>
      </c>
    </row>
    <row r="9" spans="1:22" ht="15" customHeight="1" x14ac:dyDescent="0.35">
      <c r="A9" t="s">
        <v>26</v>
      </c>
      <c r="B9" t="s">
        <v>40</v>
      </c>
      <c r="C9" t="s">
        <v>41</v>
      </c>
      <c r="D9" t="s">
        <v>16</v>
      </c>
      <c r="E9">
        <v>2021</v>
      </c>
      <c r="F9" t="s">
        <v>42</v>
      </c>
      <c r="G9">
        <v>73.3</v>
      </c>
      <c r="H9">
        <v>2.5</v>
      </c>
      <c r="I9">
        <v>2.5</v>
      </c>
      <c r="J9">
        <v>2101.0222100000001</v>
      </c>
      <c r="L9">
        <f t="shared" si="0"/>
        <v>2.5</v>
      </c>
      <c r="M9">
        <f t="shared" si="1"/>
        <v>6.25</v>
      </c>
      <c r="N9">
        <f t="shared" si="2"/>
        <v>1.5811388300841898</v>
      </c>
      <c r="P9" t="s">
        <v>30</v>
      </c>
      <c r="Q9" t="s">
        <v>30</v>
      </c>
      <c r="U9" t="s">
        <v>70</v>
      </c>
      <c r="V9" t="s">
        <v>77</v>
      </c>
    </row>
    <row r="10" spans="1:22" ht="15" customHeight="1" x14ac:dyDescent="0.35">
      <c r="A10" t="s">
        <v>26</v>
      </c>
      <c r="B10" t="s">
        <v>43</v>
      </c>
      <c r="C10" t="s">
        <v>44</v>
      </c>
      <c r="D10" t="s">
        <v>16</v>
      </c>
      <c r="E10">
        <v>2020</v>
      </c>
      <c r="F10" t="s">
        <v>43</v>
      </c>
      <c r="G10">
        <v>75.8</v>
      </c>
      <c r="H10">
        <v>4.9000000000000004</v>
      </c>
      <c r="I10">
        <v>5.2</v>
      </c>
      <c r="J10">
        <v>2006.03412</v>
      </c>
      <c r="L10">
        <f t="shared" si="0"/>
        <v>5.0500000000000007</v>
      </c>
      <c r="M10">
        <f t="shared" si="1"/>
        <v>25.502500000000008</v>
      </c>
      <c r="N10">
        <f t="shared" si="2"/>
        <v>2.2472205054244232</v>
      </c>
      <c r="P10" t="s">
        <v>30</v>
      </c>
      <c r="Q10" t="s">
        <v>30</v>
      </c>
      <c r="U10">
        <v>0.05</v>
      </c>
      <c r="V10" t="s">
        <v>77</v>
      </c>
    </row>
    <row r="11" spans="1:22" ht="15" customHeight="1" x14ac:dyDescent="0.35">
      <c r="A11" t="s">
        <v>26</v>
      </c>
      <c r="B11" t="s">
        <v>45</v>
      </c>
      <c r="C11" t="s">
        <v>46</v>
      </c>
      <c r="D11" t="s">
        <v>16</v>
      </c>
      <c r="E11">
        <v>2018</v>
      </c>
      <c r="F11" t="s">
        <v>47</v>
      </c>
      <c r="G11">
        <v>71</v>
      </c>
      <c r="H11">
        <v>3.5</v>
      </c>
      <c r="I11">
        <v>3.5</v>
      </c>
      <c r="J11">
        <v>1710.05951</v>
      </c>
      <c r="L11">
        <f t="shared" si="0"/>
        <v>3.5</v>
      </c>
      <c r="M11">
        <f t="shared" si="1"/>
        <v>12.25</v>
      </c>
      <c r="N11">
        <f t="shared" si="2"/>
        <v>1.8708286933869707</v>
      </c>
      <c r="P11" t="s">
        <v>30</v>
      </c>
      <c r="Q11" t="s">
        <v>30</v>
      </c>
      <c r="U11" t="s">
        <v>69</v>
      </c>
      <c r="V11" t="s">
        <v>77</v>
      </c>
    </row>
    <row r="12" spans="1:22" x14ac:dyDescent="0.35">
      <c r="A12" t="s">
        <v>26</v>
      </c>
      <c r="B12" t="s">
        <v>48</v>
      </c>
      <c r="C12" t="s">
        <v>49</v>
      </c>
      <c r="D12" t="s">
        <v>16</v>
      </c>
      <c r="E12">
        <v>2020</v>
      </c>
      <c r="F12" t="s">
        <v>50</v>
      </c>
      <c r="G12">
        <v>73.400000000000006</v>
      </c>
      <c r="H12">
        <v>10.7</v>
      </c>
      <c r="I12">
        <v>6.9</v>
      </c>
      <c r="J12">
        <v>2009.14247</v>
      </c>
      <c r="L12">
        <f t="shared" si="0"/>
        <v>8.8000000000000007</v>
      </c>
      <c r="M12">
        <f t="shared" si="1"/>
        <v>77.440000000000012</v>
      </c>
      <c r="N12">
        <f t="shared" si="2"/>
        <v>2.9664793948382653</v>
      </c>
      <c r="P12" t="s">
        <v>51</v>
      </c>
      <c r="Q12" t="s">
        <v>73</v>
      </c>
      <c r="R12">
        <f>SQRT(((L12^2)+(L13^2)+(L14^2)+(L15^2)+(L16^2)+(L17^2))/2)</f>
        <v>8.8831188216751897</v>
      </c>
      <c r="S12">
        <f>MEDIAN(L12:L13,L15:L16)</f>
        <v>4.57</v>
      </c>
      <c r="U12">
        <v>0.438</v>
      </c>
      <c r="V12" t="s">
        <v>79</v>
      </c>
    </row>
    <row r="13" spans="1:22" x14ac:dyDescent="0.35">
      <c r="A13" t="s">
        <v>26</v>
      </c>
      <c r="B13" t="s">
        <v>52</v>
      </c>
      <c r="C13" t="s">
        <v>53</v>
      </c>
      <c r="D13" t="s">
        <v>16</v>
      </c>
      <c r="E13">
        <v>2021</v>
      </c>
      <c r="F13" t="s">
        <v>54</v>
      </c>
      <c r="G13">
        <v>64.67</v>
      </c>
      <c r="H13">
        <v>4.66</v>
      </c>
      <c r="I13">
        <v>5.62</v>
      </c>
      <c r="J13">
        <v>2108.0058100000001</v>
      </c>
      <c r="L13">
        <f t="shared" si="0"/>
        <v>5.1400000000000006</v>
      </c>
      <c r="M13">
        <f t="shared" si="1"/>
        <v>26.419600000000006</v>
      </c>
      <c r="N13">
        <f t="shared" si="2"/>
        <v>2.2671568097509267</v>
      </c>
      <c r="P13" t="s">
        <v>51</v>
      </c>
      <c r="Q13" t="s">
        <v>73</v>
      </c>
      <c r="U13" t="s">
        <v>67</v>
      </c>
      <c r="V13" t="s">
        <v>79</v>
      </c>
    </row>
    <row r="14" spans="1:22" x14ac:dyDescent="0.35">
      <c r="A14" t="s">
        <v>26</v>
      </c>
      <c r="B14" t="s">
        <v>55</v>
      </c>
      <c r="C14" t="s">
        <v>56</v>
      </c>
      <c r="D14" t="s">
        <v>16</v>
      </c>
      <c r="E14">
        <v>2023</v>
      </c>
      <c r="F14" t="s">
        <v>57</v>
      </c>
      <c r="G14">
        <v>67</v>
      </c>
      <c r="H14">
        <v>3.6</v>
      </c>
      <c r="I14">
        <v>3.6</v>
      </c>
      <c r="J14">
        <v>2306.1246799999999</v>
      </c>
      <c r="L14">
        <f t="shared" si="0"/>
        <v>3.6</v>
      </c>
      <c r="M14">
        <f t="shared" si="1"/>
        <v>12.96</v>
      </c>
      <c r="N14">
        <f t="shared" si="2"/>
        <v>1.8973665961010275</v>
      </c>
      <c r="P14" t="s">
        <v>51</v>
      </c>
      <c r="Q14" t="s">
        <v>74</v>
      </c>
      <c r="S14">
        <f>MEDIAN(L14,L17)</f>
        <v>3.3</v>
      </c>
      <c r="U14">
        <v>0.01</v>
      </c>
      <c r="V14" t="s">
        <v>77</v>
      </c>
    </row>
    <row r="15" spans="1:22" x14ac:dyDescent="0.35">
      <c r="A15" t="s">
        <v>26</v>
      </c>
      <c r="B15" t="s">
        <v>58</v>
      </c>
      <c r="C15" t="s">
        <v>59</v>
      </c>
      <c r="D15" t="s">
        <v>16</v>
      </c>
      <c r="E15">
        <v>2023</v>
      </c>
      <c r="F15" t="s">
        <v>60</v>
      </c>
      <c r="G15">
        <v>62.4</v>
      </c>
      <c r="H15">
        <v>3.9</v>
      </c>
      <c r="I15">
        <v>4.0999999999999996</v>
      </c>
      <c r="J15">
        <v>2306.0987799999998</v>
      </c>
      <c r="L15">
        <f t="shared" si="0"/>
        <v>4</v>
      </c>
      <c r="M15">
        <f t="shared" si="1"/>
        <v>16</v>
      </c>
      <c r="N15">
        <f t="shared" si="2"/>
        <v>2</v>
      </c>
      <c r="P15" t="s">
        <v>51</v>
      </c>
      <c r="Q15" t="s">
        <v>73</v>
      </c>
      <c r="U15">
        <v>0.6</v>
      </c>
      <c r="V15" t="s">
        <v>79</v>
      </c>
    </row>
    <row r="16" spans="1:22" x14ac:dyDescent="0.35">
      <c r="A16" t="s">
        <v>26</v>
      </c>
      <c r="B16" t="s">
        <v>61</v>
      </c>
      <c r="C16" t="s">
        <v>62</v>
      </c>
      <c r="D16" t="s">
        <v>16</v>
      </c>
      <c r="E16">
        <v>2024</v>
      </c>
      <c r="F16" t="s">
        <v>63</v>
      </c>
      <c r="G16">
        <v>66</v>
      </c>
      <c r="H16">
        <v>4</v>
      </c>
      <c r="I16">
        <v>4</v>
      </c>
      <c r="J16">
        <v>2410.1617099999999</v>
      </c>
      <c r="L16">
        <f t="shared" si="0"/>
        <v>4</v>
      </c>
      <c r="M16">
        <f t="shared" si="1"/>
        <v>16</v>
      </c>
      <c r="N16">
        <f t="shared" si="2"/>
        <v>2</v>
      </c>
      <c r="P16" t="s">
        <v>51</v>
      </c>
      <c r="Q16" t="s">
        <v>73</v>
      </c>
      <c r="U16" t="s">
        <v>66</v>
      </c>
      <c r="V16" t="s">
        <v>79</v>
      </c>
    </row>
    <row r="17" spans="1:22" ht="15" customHeight="1" x14ac:dyDescent="0.35">
      <c r="A17" t="s">
        <v>26</v>
      </c>
      <c r="B17" t="s">
        <v>64</v>
      </c>
      <c r="C17" t="s">
        <v>65</v>
      </c>
      <c r="D17" t="s">
        <v>16</v>
      </c>
      <c r="E17">
        <v>2020</v>
      </c>
      <c r="F17" t="s">
        <v>64</v>
      </c>
      <c r="G17">
        <v>73.900000000000006</v>
      </c>
      <c r="H17">
        <v>3</v>
      </c>
      <c r="I17">
        <v>3</v>
      </c>
      <c r="J17">
        <v>2001.09213</v>
      </c>
      <c r="L17">
        <f t="shared" si="0"/>
        <v>3</v>
      </c>
      <c r="M17">
        <f t="shared" si="1"/>
        <v>9</v>
      </c>
      <c r="N17">
        <f t="shared" si="2"/>
        <v>1.7320508075688772</v>
      </c>
      <c r="P17" t="s">
        <v>51</v>
      </c>
      <c r="Q17" t="s">
        <v>74</v>
      </c>
      <c r="U17">
        <v>0</v>
      </c>
      <c r="V17" t="s">
        <v>77</v>
      </c>
    </row>
    <row r="18" spans="1:22" ht="1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Hughes</dc:creator>
  <dc:description/>
  <cp:lastModifiedBy>Thomas Hughes</cp:lastModifiedBy>
  <cp:revision>5</cp:revision>
  <dcterms:created xsi:type="dcterms:W3CDTF">2024-07-02T09:54:24Z</dcterms:created>
  <dcterms:modified xsi:type="dcterms:W3CDTF">2025-09-17T09:57:20Z</dcterms:modified>
  <dc:language>en-US</dc:language>
</cp:coreProperties>
</file>