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Box.net\Box Sync\NumXL Examples\Descriptive Statistics\Hurst\"/>
    </mc:Choice>
  </mc:AlternateContent>
  <bookViews>
    <workbookView xWindow="120" yWindow="60" windowWidth="24915" windowHeight="12840"/>
  </bookViews>
  <sheets>
    <sheet name="ARMA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G54" i="2" l="1"/>
  <c r="G53" i="2"/>
  <c r="G51" i="2"/>
  <c r="J54" i="2" l="1"/>
  <c r="I54" i="2"/>
  <c r="K53" i="2"/>
  <c r="N19" i="2" l="1"/>
  <c r="M43" i="2"/>
  <c r="K42" i="2"/>
  <c r="I41" i="2"/>
  <c r="M39" i="2"/>
  <c r="K38" i="2"/>
  <c r="I37" i="2"/>
  <c r="M35" i="2"/>
  <c r="K34" i="2"/>
  <c r="L43" i="2"/>
  <c r="J42" i="2"/>
  <c r="H41" i="2"/>
  <c r="L39" i="2"/>
  <c r="J38" i="2"/>
  <c r="H37" i="2"/>
  <c r="L35" i="2"/>
  <c r="J34" i="2"/>
  <c r="K43" i="2"/>
  <c r="I42" i="2"/>
  <c r="M40" i="2"/>
  <c r="K39" i="2"/>
  <c r="I38" i="2"/>
  <c r="M36" i="2"/>
  <c r="K35" i="2"/>
  <c r="I34" i="2"/>
  <c r="J43" i="2"/>
  <c r="H42" i="2"/>
  <c r="L40" i="2"/>
  <c r="J39" i="2"/>
  <c r="H38" i="2"/>
  <c r="L36" i="2"/>
  <c r="J35" i="2"/>
  <c r="H34" i="2"/>
  <c r="I43" i="2"/>
  <c r="M41" i="2"/>
  <c r="K40" i="2"/>
  <c r="I39" i="2"/>
  <c r="M37" i="2"/>
  <c r="K36" i="2"/>
  <c r="I35" i="2"/>
  <c r="H43" i="2"/>
  <c r="L41" i="2"/>
  <c r="J40" i="2"/>
  <c r="H39" i="2"/>
  <c r="L37" i="2"/>
  <c r="J36" i="2"/>
  <c r="H35" i="2"/>
  <c r="M42" i="2"/>
  <c r="K41" i="2"/>
  <c r="I40" i="2"/>
  <c r="M38" i="2"/>
  <c r="I36" i="2"/>
  <c r="M34" i="2"/>
  <c r="L42" i="2"/>
  <c r="J41" i="2"/>
  <c r="H40" i="2"/>
  <c r="L38" i="2"/>
  <c r="J37" i="2"/>
  <c r="H36" i="2"/>
  <c r="L34" i="2"/>
  <c r="K37" i="2"/>
  <c r="L24" i="2"/>
  <c r="I28" i="2"/>
  <c r="I27" i="2"/>
  <c r="Q22" i="2"/>
  <c r="L23" i="2"/>
  <c r="I26" i="2"/>
  <c r="I24" i="2"/>
  <c r="Q21" i="2"/>
  <c r="L21" i="2"/>
  <c r="I23" i="2"/>
  <c r="I22" i="2"/>
  <c r="Q20" i="2"/>
  <c r="I30" i="2"/>
  <c r="I21" i="2"/>
  <c r="I29" i="2"/>
  <c r="R20" i="2" l="1"/>
  <c r="M21" i="2"/>
  <c r="R21" i="2"/>
  <c r="M23" i="2"/>
  <c r="R22" i="2"/>
  <c r="M24" i="2"/>
</calcChain>
</file>

<file path=xl/comments1.xml><?xml version="1.0" encoding="utf-8"?>
<comments xmlns="http://schemas.openxmlformats.org/spreadsheetml/2006/main">
  <authors>
    <author>Mohamad F. EL-Bawab</author>
  </authors>
  <commentList>
    <comment ref="K53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The computed size-corrected empirical value falls inside the confidence interval. The input data does show any sign of long memory or persistence. In plain words, the data is plain noise.
</t>
        </r>
      </text>
    </comment>
  </commentList>
</comments>
</file>

<file path=xl/sharedStrings.xml><?xml version="1.0" encoding="utf-8"?>
<sst xmlns="http://schemas.openxmlformats.org/spreadsheetml/2006/main" count="38" uniqueCount="33">
  <si>
    <t>Correlogram Analysis</t>
  </si>
  <si>
    <t>Lag</t>
  </si>
  <si>
    <t>ACF</t>
  </si>
  <si>
    <t>UL</t>
  </si>
  <si>
    <t>LL</t>
  </si>
  <si>
    <t>PACF</t>
  </si>
  <si>
    <t>Data</t>
  </si>
  <si>
    <t>Target</t>
  </si>
  <si>
    <t>Date</t>
  </si>
  <si>
    <t>Descriptive Statistics</t>
  </si>
  <si>
    <t>AVERAGE:</t>
  </si>
  <si>
    <t>STD DEV:</t>
  </si>
  <si>
    <t>SKEW:</t>
  </si>
  <si>
    <t>EXCESS-KURTOSIS:</t>
  </si>
  <si>
    <t>MEDIAN:</t>
  </si>
  <si>
    <t>MIN:</t>
  </si>
  <si>
    <t>MAX:</t>
  </si>
  <si>
    <t>Q 1:</t>
  </si>
  <si>
    <t>Q 3:</t>
  </si>
  <si>
    <t>Significance Test</t>
  </si>
  <si>
    <t>P-Value</t>
  </si>
  <si>
    <t>SIG?</t>
  </si>
  <si>
    <t>Test</t>
  </si>
  <si>
    <t>p-value</t>
  </si>
  <si>
    <t>White-noise</t>
  </si>
  <si>
    <t>Normal Distributed?</t>
  </si>
  <si>
    <t>ARCH Effect?</t>
  </si>
  <si>
    <t>Confidence Interval</t>
  </si>
  <si>
    <t>Noise?</t>
  </si>
  <si>
    <t>Empirical</t>
  </si>
  <si>
    <t>Size-Corrected (Anis-LIyod &amp; Peters)</t>
  </si>
  <si>
    <t>Empirical(Data)</t>
  </si>
  <si>
    <t>Theorectical (Noise)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</si>
</sst>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[$-409]mmm\-yy;@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0" fontId="0" fillId="0" borderId="2" xfId="0" applyBorder="1"/>
    <xf numFmtId="164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9" fontId="1" fillId="2" borderId="7" xfId="0" applyNumberFormat="1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4" borderId="7" xfId="0" applyFont="1" applyFill="1" applyBorder="1" applyAlignment="1">
      <alignment horizontal="left"/>
    </xf>
    <xf numFmtId="0" fontId="0" fillId="0" borderId="0" xfId="0" applyFont="1"/>
    <xf numFmtId="0" fontId="3" fillId="0" borderId="0" xfId="2" applyFill="1" applyBorder="1" applyAlignment="1"/>
    <xf numFmtId="0" fontId="0" fillId="0" borderId="0" xfId="0" applyFill="1" applyBorder="1"/>
    <xf numFmtId="0" fontId="4" fillId="0" borderId="4" xfId="0" applyFont="1" applyBorder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ARMA!$A$2:$A$101</c:f>
              <c:numCache>
                <c:formatCode>[$-409]mmm\-yy;@</c:formatCode>
                <c:ptCount val="10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</c:numCache>
            </c:numRef>
          </c:cat>
          <c:val>
            <c:numRef>
              <c:f>ARMA!$B$2:$B$101</c:f>
              <c:numCache>
                <c:formatCode>General</c:formatCode>
                <c:ptCount val="100"/>
                <c:pt idx="0">
                  <c:v>-2.2136009647510946</c:v>
                </c:pt>
                <c:pt idx="1">
                  <c:v>0.20565380509651732</c:v>
                </c:pt>
                <c:pt idx="2">
                  <c:v>0.53656094678444788</c:v>
                </c:pt>
                <c:pt idx="3">
                  <c:v>-0.25356825972266961</c:v>
                </c:pt>
                <c:pt idx="4">
                  <c:v>2.2467065718956292</c:v>
                </c:pt>
                <c:pt idx="5">
                  <c:v>-1.2835880625061691</c:v>
                </c:pt>
                <c:pt idx="6">
                  <c:v>1.5415935195051134</c:v>
                </c:pt>
                <c:pt idx="7">
                  <c:v>2.7802161639556289</c:v>
                </c:pt>
                <c:pt idx="8">
                  <c:v>-0.53056282922625542</c:v>
                </c:pt>
                <c:pt idx="9">
                  <c:v>1.0645999282132834</c:v>
                </c:pt>
                <c:pt idx="10">
                  <c:v>0.31458739613299258</c:v>
                </c:pt>
                <c:pt idx="11">
                  <c:v>-1.997432264033705</c:v>
                </c:pt>
                <c:pt idx="12">
                  <c:v>-1.0951612239296082</c:v>
                </c:pt>
                <c:pt idx="13">
                  <c:v>-1.1855854609166272</c:v>
                </c:pt>
                <c:pt idx="14">
                  <c:v>1.4657916835858487</c:v>
                </c:pt>
                <c:pt idx="15">
                  <c:v>0.16929334378801286</c:v>
                </c:pt>
                <c:pt idx="16">
                  <c:v>1.5438536138390191</c:v>
                </c:pt>
                <c:pt idx="17">
                  <c:v>1.8020637071458623</c:v>
                </c:pt>
                <c:pt idx="18">
                  <c:v>1.7913043848238885</c:v>
                </c:pt>
                <c:pt idx="19">
                  <c:v>0.67975634010508657</c:v>
                </c:pt>
                <c:pt idx="20">
                  <c:v>-2.4826931621646509E-2</c:v>
                </c:pt>
                <c:pt idx="21">
                  <c:v>-1.3823137123836204</c:v>
                </c:pt>
                <c:pt idx="22">
                  <c:v>-2.0245897758286446</c:v>
                </c:pt>
                <c:pt idx="23">
                  <c:v>-1.1698216439981479</c:v>
                </c:pt>
                <c:pt idx="24">
                  <c:v>-0.31097215469344519</c:v>
                </c:pt>
                <c:pt idx="25">
                  <c:v>0.12898908607894555</c:v>
                </c:pt>
                <c:pt idx="26">
                  <c:v>1.1099109542556107</c:v>
                </c:pt>
                <c:pt idx="27">
                  <c:v>1.3567159840022214</c:v>
                </c:pt>
                <c:pt idx="28">
                  <c:v>0.86689851741539314</c:v>
                </c:pt>
                <c:pt idx="29">
                  <c:v>9.2950358521193266E-3</c:v>
                </c:pt>
                <c:pt idx="30">
                  <c:v>-0.41469547795713879</c:v>
                </c:pt>
                <c:pt idx="31">
                  <c:v>-0.36328628993942402</c:v>
                </c:pt>
                <c:pt idx="32">
                  <c:v>-0.4732055458589457</c:v>
                </c:pt>
                <c:pt idx="33">
                  <c:v>-1.2368786883598659</c:v>
                </c:pt>
                <c:pt idx="34">
                  <c:v>-1.4855640984023921</c:v>
                </c:pt>
                <c:pt idx="35">
                  <c:v>0.45853994379285723</c:v>
                </c:pt>
                <c:pt idx="36">
                  <c:v>-0.15820660337340087</c:v>
                </c:pt>
                <c:pt idx="37">
                  <c:v>0.64244431996485218</c:v>
                </c:pt>
                <c:pt idx="38">
                  <c:v>0.17185470824188087</c:v>
                </c:pt>
                <c:pt idx="39">
                  <c:v>1.3464205039781518</c:v>
                </c:pt>
                <c:pt idx="40">
                  <c:v>0.80040763350552879</c:v>
                </c:pt>
                <c:pt idx="41">
                  <c:v>0.73728074312384706</c:v>
                </c:pt>
                <c:pt idx="42">
                  <c:v>-7.6113337854621932E-3</c:v>
                </c:pt>
                <c:pt idx="43">
                  <c:v>-0.62114963839121629</c:v>
                </c:pt>
                <c:pt idx="44">
                  <c:v>0.52335622058308218</c:v>
                </c:pt>
                <c:pt idx="45">
                  <c:v>1.1236124919378199</c:v>
                </c:pt>
                <c:pt idx="46">
                  <c:v>-0.33401988730474841</c:v>
                </c:pt>
                <c:pt idx="47">
                  <c:v>-1.2076543498551473</c:v>
                </c:pt>
                <c:pt idx="48">
                  <c:v>0.97800011644721963</c:v>
                </c:pt>
                <c:pt idx="49">
                  <c:v>-0.70258465711958706</c:v>
                </c:pt>
                <c:pt idx="50">
                  <c:v>-2.031129042734392E-2</c:v>
                </c:pt>
                <c:pt idx="51">
                  <c:v>-0.54994870879454538</c:v>
                </c:pt>
                <c:pt idx="52">
                  <c:v>1.209562014992116</c:v>
                </c:pt>
                <c:pt idx="53">
                  <c:v>0.45641627366421744</c:v>
                </c:pt>
                <c:pt idx="54">
                  <c:v>-0.22201220417628065</c:v>
                </c:pt>
                <c:pt idx="55">
                  <c:v>1.2678810890065506</c:v>
                </c:pt>
                <c:pt idx="56">
                  <c:v>1.0072994882648345</c:v>
                </c:pt>
                <c:pt idx="57">
                  <c:v>1.0348708201490808</c:v>
                </c:pt>
                <c:pt idx="58">
                  <c:v>0.40031409298535436</c:v>
                </c:pt>
                <c:pt idx="59">
                  <c:v>-0.85459873844229151</c:v>
                </c:pt>
                <c:pt idx="60">
                  <c:v>1.2429836715455167</c:v>
                </c:pt>
                <c:pt idx="61">
                  <c:v>0.70955366027192213</c:v>
                </c:pt>
                <c:pt idx="62">
                  <c:v>-1.7901629689731635</c:v>
                </c:pt>
                <c:pt idx="63">
                  <c:v>0.87932903625187464</c:v>
                </c:pt>
                <c:pt idx="64">
                  <c:v>-8.0985955719370395E-2</c:v>
                </c:pt>
                <c:pt idx="65">
                  <c:v>0.5788353973912308</c:v>
                </c:pt>
                <c:pt idx="66">
                  <c:v>-0.45700971895712428</c:v>
                </c:pt>
                <c:pt idx="67">
                  <c:v>1.0528083294047974</c:v>
                </c:pt>
                <c:pt idx="68">
                  <c:v>-7.7685626820311882E-2</c:v>
                </c:pt>
                <c:pt idx="69">
                  <c:v>0.78230641520349309</c:v>
                </c:pt>
                <c:pt idx="70">
                  <c:v>9.3425569502869621E-2</c:v>
                </c:pt>
                <c:pt idx="71">
                  <c:v>-0.99241788120707497</c:v>
                </c:pt>
                <c:pt idx="72">
                  <c:v>-0.80568725024932064</c:v>
                </c:pt>
                <c:pt idx="73">
                  <c:v>-1.4786837709834799</c:v>
                </c:pt>
                <c:pt idx="74">
                  <c:v>0.42480337469896767</c:v>
                </c:pt>
                <c:pt idx="75">
                  <c:v>-0.63036054598342162</c:v>
                </c:pt>
                <c:pt idx="76">
                  <c:v>-1.2795908332918771</c:v>
                </c:pt>
                <c:pt idx="77">
                  <c:v>0.91653646450140513</c:v>
                </c:pt>
                <c:pt idx="78">
                  <c:v>-1.4551278582075611</c:v>
                </c:pt>
                <c:pt idx="79">
                  <c:v>-0.56280896387761459</c:v>
                </c:pt>
                <c:pt idx="80">
                  <c:v>0.26575321498967241</c:v>
                </c:pt>
                <c:pt idx="81">
                  <c:v>0.37885683923377655</c:v>
                </c:pt>
                <c:pt idx="82">
                  <c:v>-0.2545948518672958</c:v>
                </c:pt>
                <c:pt idx="83">
                  <c:v>-0.27734131435863674</c:v>
                </c:pt>
                <c:pt idx="84">
                  <c:v>2.8728663892252371E-2</c:v>
                </c:pt>
                <c:pt idx="85">
                  <c:v>1.0792746252263896</c:v>
                </c:pt>
                <c:pt idx="86">
                  <c:v>-0.83200120570836589</c:v>
                </c:pt>
                <c:pt idx="87">
                  <c:v>1.6753028830862604</c:v>
                </c:pt>
                <c:pt idx="88">
                  <c:v>-1.8012906366493553</c:v>
                </c:pt>
                <c:pt idx="89">
                  <c:v>-0.6070172275940422</c:v>
                </c:pt>
                <c:pt idx="90">
                  <c:v>-1.0244730219710618</c:v>
                </c:pt>
                <c:pt idx="91">
                  <c:v>-1.1988208825641777</c:v>
                </c:pt>
                <c:pt idx="92">
                  <c:v>0.82241513155167922</c:v>
                </c:pt>
                <c:pt idx="93">
                  <c:v>-0.22821041056886315</c:v>
                </c:pt>
                <c:pt idx="94">
                  <c:v>-1.6818739823065698</c:v>
                </c:pt>
                <c:pt idx="95">
                  <c:v>1.114740371122025</c:v>
                </c:pt>
                <c:pt idx="96">
                  <c:v>-0.91735046225949191</c:v>
                </c:pt>
                <c:pt idx="97">
                  <c:v>3.0260025596362539E-2</c:v>
                </c:pt>
                <c:pt idx="98">
                  <c:v>-0.19410322238400113</c:v>
                </c:pt>
                <c:pt idx="99">
                  <c:v>-0.46492232286254875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6-423C-A50A-C9EE0DAE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823472"/>
        <c:axId val="1937821296"/>
      </c:lineChart>
      <c:dateAx>
        <c:axId val="193782347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low"/>
        <c:crossAx val="1937821296"/>
        <c:crosses val="autoZero"/>
        <c:auto val="1"/>
        <c:lblOffset val="100"/>
        <c:baseTimeUnit val="months"/>
      </c:dateAx>
      <c:valAx>
        <c:axId val="1937821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378234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2961504811898508E-2"/>
          <c:y val="8.2942872881630519E-2"/>
          <c:w val="0.82816683070866137"/>
          <c:h val="0.7108706782022618"/>
        </c:manualLayout>
      </c:layout>
      <c:areaChart>
        <c:grouping val="standard"/>
        <c:varyColors val="0"/>
        <c:ser>
          <c:idx val="1"/>
          <c:order val="1"/>
          <c:tx>
            <c:v>UL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val>
            <c:numRef>
              <c:f>ARMA!$I$34:$I$43</c:f>
              <c:numCache>
                <c:formatCode>0.00%</c:formatCode>
                <c:ptCount val="10"/>
                <c:pt idx="0">
                  <c:v>0.19698379210088757</c:v>
                </c:pt>
                <c:pt idx="1">
                  <c:v>0.1979862606213825</c:v>
                </c:pt>
                <c:pt idx="2">
                  <c:v>0.20013444154664908</c:v>
                </c:pt>
                <c:pt idx="3">
                  <c:v>0.20532842414369648</c:v>
                </c:pt>
                <c:pt idx="4">
                  <c:v>0.20832299838576715</c:v>
                </c:pt>
                <c:pt idx="5">
                  <c:v>0.22115477414102064</c:v>
                </c:pt>
                <c:pt idx="6">
                  <c:v>0.22642462087114287</c:v>
                </c:pt>
                <c:pt idx="7">
                  <c:v>0.24182794426972251</c:v>
                </c:pt>
                <c:pt idx="8">
                  <c:v>0.25020960214815136</c:v>
                </c:pt>
                <c:pt idx="9">
                  <c:v>0.25332562465947073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4-4FFC-87CD-478AC8170181}"/>
            </c:ext>
          </c:extLst>
        </c:ser>
        <c:ser>
          <c:idx val="2"/>
          <c:order val="2"/>
          <c:tx>
            <c:v>LL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val>
            <c:numRef>
              <c:f>ARMA!$J$34:$J$43</c:f>
              <c:numCache>
                <c:formatCode>0.00%</c:formatCode>
                <c:ptCount val="10"/>
                <c:pt idx="0">
                  <c:v>-0.19698379210088757</c:v>
                </c:pt>
                <c:pt idx="1">
                  <c:v>-0.1979862606213825</c:v>
                </c:pt>
                <c:pt idx="2">
                  <c:v>-0.20013444154664908</c:v>
                </c:pt>
                <c:pt idx="3">
                  <c:v>-0.20532842414369648</c:v>
                </c:pt>
                <c:pt idx="4">
                  <c:v>-0.20832299838576715</c:v>
                </c:pt>
                <c:pt idx="5">
                  <c:v>-0.22115477414102064</c:v>
                </c:pt>
                <c:pt idx="6">
                  <c:v>-0.22642462087114287</c:v>
                </c:pt>
                <c:pt idx="7">
                  <c:v>-0.24182794426972251</c:v>
                </c:pt>
                <c:pt idx="8">
                  <c:v>-0.25020960214815136</c:v>
                </c:pt>
                <c:pt idx="9">
                  <c:v>-0.25332562465947073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4-4FFC-87CD-478AC8170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824016"/>
        <c:axId val="1937830000"/>
      </c:areaChart>
      <c:barChart>
        <c:barDir val="col"/>
        <c:grouping val="clustered"/>
        <c:varyColors val="0"/>
        <c:ser>
          <c:idx val="0"/>
          <c:order val="0"/>
          <c:tx>
            <c:strRef>
              <c:f>ARMA!$H$33</c:f>
              <c:strCache>
                <c:ptCount val="1"/>
                <c:pt idx="0">
                  <c:v>ACF</c:v>
                </c:pt>
              </c:strCache>
            </c:strRef>
          </c:tx>
          <c:invertIfNegative val="0"/>
          <c:val>
            <c:numRef>
              <c:f>ARMA!$H$34:$H$43</c:f>
              <c:numCache>
                <c:formatCode>0.00%</c:formatCode>
                <c:ptCount val="10"/>
                <c:pt idx="0">
                  <c:v>7.730359006082084E-2</c:v>
                </c:pt>
                <c:pt idx="1">
                  <c:v>0.14890819774060082</c:v>
                </c:pt>
                <c:pt idx="2">
                  <c:v>0.10174111428983246</c:v>
                </c:pt>
                <c:pt idx="3">
                  <c:v>-0.25685184761283536</c:v>
                </c:pt>
                <c:pt idx="4">
                  <c:v>-0.15843004417078171</c:v>
                </c:pt>
                <c:pt idx="5">
                  <c:v>-0.30764965544679407</c:v>
                </c:pt>
                <c:pt idx="6">
                  <c:v>-0.2237697543297841</c:v>
                </c:pt>
                <c:pt idx="7">
                  <c:v>0.11751298045759896</c:v>
                </c:pt>
                <c:pt idx="8">
                  <c:v>-1.533684154656946E-2</c:v>
                </c:pt>
                <c:pt idx="9">
                  <c:v>0.32059682000587952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4-4FFC-87CD-478AC8170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824016"/>
        <c:axId val="1937830000"/>
      </c:barChart>
      <c:catAx>
        <c:axId val="1937824016"/>
        <c:scaling>
          <c:orientation val="minMax"/>
        </c:scaling>
        <c:delete val="0"/>
        <c:axPos val="b"/>
        <c:majorTickMark val="out"/>
        <c:minorTickMark val="none"/>
        <c:tickLblPos val="low"/>
        <c:crossAx val="1937830000"/>
        <c:crosses val="autoZero"/>
        <c:auto val="1"/>
        <c:lblAlgn val="ctr"/>
        <c:lblOffset val="100"/>
        <c:noMultiLvlLbl val="0"/>
      </c:catAx>
      <c:valAx>
        <c:axId val="193783000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937824016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PACF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2961504811898508E-2"/>
          <c:y val="5.2426363371245246E-2"/>
          <c:w val="0.81919974846894139"/>
          <c:h val="0.7620058326042578"/>
        </c:manualLayout>
      </c:layout>
      <c:areaChart>
        <c:grouping val="standard"/>
        <c:varyColors val="0"/>
        <c:ser>
          <c:idx val="1"/>
          <c:order val="1"/>
          <c:tx>
            <c:v>UL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val>
            <c:numRef>
              <c:f>ARMA!$L$34:$L$43</c:f>
              <c:numCache>
                <c:formatCode>0.00%</c:formatCode>
                <c:ptCount val="10"/>
                <c:pt idx="0">
                  <c:v>0.19698379210088757</c:v>
                </c:pt>
                <c:pt idx="1">
                  <c:v>0.1979862606213825</c:v>
                </c:pt>
                <c:pt idx="2">
                  <c:v>0.19900419155027516</c:v>
                </c:pt>
                <c:pt idx="3">
                  <c:v>0.20003798651480456</c:v>
                </c:pt>
                <c:pt idx="4">
                  <c:v>0.20108806190046566</c:v>
                </c:pt>
                <c:pt idx="5">
                  <c:v>0.20215484955566526</c:v>
                </c:pt>
                <c:pt idx="6">
                  <c:v>0.20323879753794055</c:v>
                </c:pt>
                <c:pt idx="7">
                  <c:v>0.20434037090466942</c:v>
                </c:pt>
                <c:pt idx="8">
                  <c:v>0.20546005255144106</c:v>
                </c:pt>
                <c:pt idx="9">
                  <c:v>0.20659834410152048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A-4351-9BAC-73178BC0623C}"/>
            </c:ext>
          </c:extLst>
        </c:ser>
        <c:ser>
          <c:idx val="2"/>
          <c:order val="2"/>
          <c:tx>
            <c:v>LL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val>
            <c:numRef>
              <c:f>ARMA!$M$34:$M$43</c:f>
              <c:numCache>
                <c:formatCode>0.00%</c:formatCode>
                <c:ptCount val="10"/>
                <c:pt idx="0">
                  <c:v>-0.19698379210088757</c:v>
                </c:pt>
                <c:pt idx="1">
                  <c:v>-0.1979862606213825</c:v>
                </c:pt>
                <c:pt idx="2">
                  <c:v>-0.19900419155027516</c:v>
                </c:pt>
                <c:pt idx="3">
                  <c:v>-0.20003798651480456</c:v>
                </c:pt>
                <c:pt idx="4">
                  <c:v>-0.20108806190046566</c:v>
                </c:pt>
                <c:pt idx="5">
                  <c:v>-0.20215484955566526</c:v>
                </c:pt>
                <c:pt idx="6">
                  <c:v>-0.20323879753794055</c:v>
                </c:pt>
                <c:pt idx="7">
                  <c:v>-0.20434037090466942</c:v>
                </c:pt>
                <c:pt idx="8">
                  <c:v>-0.20546005255144106</c:v>
                </c:pt>
                <c:pt idx="9">
                  <c:v>-0.20659834410152048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A-4351-9BAC-73178BC0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826192"/>
        <c:axId val="1937830544"/>
      </c:areaChart>
      <c:barChart>
        <c:barDir val="col"/>
        <c:grouping val="clustered"/>
        <c:varyColors val="0"/>
        <c:ser>
          <c:idx val="0"/>
          <c:order val="0"/>
          <c:tx>
            <c:strRef>
              <c:f>ARMA!$K$33</c:f>
              <c:strCache>
                <c:ptCount val="1"/>
                <c:pt idx="0">
                  <c:v>PACF</c:v>
                </c:pt>
              </c:strCache>
            </c:strRef>
          </c:tx>
          <c:invertIfNegative val="0"/>
          <c:val>
            <c:numRef>
              <c:f>ARMA!$K$34:$K$43</c:f>
              <c:numCache>
                <c:formatCode>0.00%</c:formatCode>
                <c:ptCount val="10"/>
                <c:pt idx="0">
                  <c:v>7.553774714365083E-2</c:v>
                </c:pt>
                <c:pt idx="1">
                  <c:v>0.14017233600635887</c:v>
                </c:pt>
                <c:pt idx="2">
                  <c:v>7.9565889080918384E-2</c:v>
                </c:pt>
                <c:pt idx="3">
                  <c:v>-0.29449493904504176</c:v>
                </c:pt>
                <c:pt idx="4">
                  <c:v>-0.15860558736322897</c:v>
                </c:pt>
                <c:pt idx="5">
                  <c:v>-0.23022819921744836</c:v>
                </c:pt>
                <c:pt idx="6">
                  <c:v>-9.4041906150415383E-2</c:v>
                </c:pt>
                <c:pt idx="7">
                  <c:v>0.21303315129578651</c:v>
                </c:pt>
                <c:pt idx="8">
                  <c:v>-2.176922619741779E-2</c:v>
                </c:pt>
                <c:pt idx="9">
                  <c:v>0.17412217191186966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A-4351-9BAC-73178BC0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826192"/>
        <c:axId val="1937830544"/>
      </c:barChart>
      <c:catAx>
        <c:axId val="1937826192"/>
        <c:scaling>
          <c:orientation val="minMax"/>
        </c:scaling>
        <c:delete val="0"/>
        <c:axPos val="b"/>
        <c:majorTickMark val="out"/>
        <c:minorTickMark val="none"/>
        <c:tickLblPos val="low"/>
        <c:crossAx val="1937830544"/>
        <c:crosses val="autoZero"/>
        <c:auto val="1"/>
        <c:lblAlgn val="ctr"/>
        <c:lblOffset val="100"/>
        <c:noMultiLvlLbl val="0"/>
      </c:catAx>
      <c:valAx>
        <c:axId val="193783054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937826192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28575</xdr:rowOff>
    </xdr:from>
    <xdr:to>
      <xdr:col>17</xdr:col>
      <xdr:colOff>57149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1"/>
  <sheetViews>
    <sheetView tabSelected="1" topLeftCell="A34" workbookViewId="0">
      <selection activeCell="H60" sqref="H60"/>
    </sheetView>
  </sheetViews>
  <sheetFormatPr defaultRowHeight="15" x14ac:dyDescent="0.25"/>
  <cols>
    <col min="1" max="1" width="14.140625" customWidth="1"/>
    <col min="6" max="6" width="34.7109375" customWidth="1"/>
    <col min="12" max="12" width="8.5703125" customWidth="1"/>
  </cols>
  <sheetData>
    <row r="1" spans="1:2" ht="15.75" thickBot="1" x14ac:dyDescent="0.3">
      <c r="A1" s="7" t="s">
        <v>8</v>
      </c>
      <c r="B1" s="7" t="s">
        <v>6</v>
      </c>
    </row>
    <row r="2" spans="1:2" x14ac:dyDescent="0.25">
      <c r="A2" s="8">
        <v>36526</v>
      </c>
      <c r="B2" s="6">
        <v>-2.2136009647510946</v>
      </c>
    </row>
    <row r="3" spans="1:2" x14ac:dyDescent="0.25">
      <c r="A3" s="8">
        <v>36557</v>
      </c>
      <c r="B3" s="6">
        <v>0.20565380509651732</v>
      </c>
    </row>
    <row r="4" spans="1:2" x14ac:dyDescent="0.25">
      <c r="A4" s="8">
        <v>36586</v>
      </c>
      <c r="B4" s="6">
        <v>0.53656094678444788</v>
      </c>
    </row>
    <row r="5" spans="1:2" x14ac:dyDescent="0.25">
      <c r="A5" s="8">
        <v>36617</v>
      </c>
      <c r="B5" s="6">
        <v>-0.25356825972266961</v>
      </c>
    </row>
    <row r="6" spans="1:2" x14ac:dyDescent="0.25">
      <c r="A6" s="8">
        <v>36647</v>
      </c>
      <c r="B6" s="6">
        <v>2.2467065718956292</v>
      </c>
    </row>
    <row r="7" spans="1:2" x14ac:dyDescent="0.25">
      <c r="A7" s="8">
        <v>36678</v>
      </c>
      <c r="B7" s="6">
        <v>-1.2835880625061691</v>
      </c>
    </row>
    <row r="8" spans="1:2" x14ac:dyDescent="0.25">
      <c r="A8" s="8">
        <v>36708</v>
      </c>
      <c r="B8" s="6">
        <v>1.5415935195051134</v>
      </c>
    </row>
    <row r="9" spans="1:2" x14ac:dyDescent="0.25">
      <c r="A9" s="8">
        <v>36739</v>
      </c>
      <c r="B9" s="6">
        <v>2.7802161639556289</v>
      </c>
    </row>
    <row r="10" spans="1:2" x14ac:dyDescent="0.25">
      <c r="A10" s="8">
        <v>36770</v>
      </c>
      <c r="B10" s="6">
        <v>-0.53056282922625542</v>
      </c>
    </row>
    <row r="11" spans="1:2" x14ac:dyDescent="0.25">
      <c r="A11" s="8">
        <v>36800</v>
      </c>
      <c r="B11" s="6">
        <v>1.0645999282132834</v>
      </c>
    </row>
    <row r="12" spans="1:2" x14ac:dyDescent="0.25">
      <c r="A12" s="8">
        <v>36831</v>
      </c>
      <c r="B12" s="6">
        <v>0.31458739613299258</v>
      </c>
    </row>
    <row r="13" spans="1:2" x14ac:dyDescent="0.25">
      <c r="A13" s="8">
        <v>36861</v>
      </c>
      <c r="B13" s="6">
        <v>-1.997432264033705</v>
      </c>
    </row>
    <row r="14" spans="1:2" x14ac:dyDescent="0.25">
      <c r="A14" s="8">
        <v>36892</v>
      </c>
      <c r="B14" s="6">
        <v>-1.0951612239296082</v>
      </c>
    </row>
    <row r="15" spans="1:2" x14ac:dyDescent="0.25">
      <c r="A15" s="8">
        <v>36923</v>
      </c>
      <c r="B15" s="6">
        <v>-1.1855854609166272</v>
      </c>
    </row>
    <row r="16" spans="1:2" x14ac:dyDescent="0.25">
      <c r="A16" s="8">
        <v>36951</v>
      </c>
      <c r="B16" s="6">
        <v>1.4657916835858487</v>
      </c>
    </row>
    <row r="17" spans="1:18" x14ac:dyDescent="0.25">
      <c r="A17" s="8">
        <v>36982</v>
      </c>
      <c r="B17" s="6">
        <v>0.16929334378801286</v>
      </c>
    </row>
    <row r="18" spans="1:18" ht="15.75" thickBot="1" x14ac:dyDescent="0.3">
      <c r="A18" s="8">
        <v>37012</v>
      </c>
      <c r="B18" s="6">
        <v>1.5438536138390191</v>
      </c>
    </row>
    <row r="19" spans="1:18" ht="15.75" thickBot="1" x14ac:dyDescent="0.3">
      <c r="A19" s="8">
        <v>37043</v>
      </c>
      <c r="B19" s="6">
        <v>1.8020637071458623</v>
      </c>
      <c r="G19" s="9" t="s">
        <v>9</v>
      </c>
      <c r="H19" s="10"/>
      <c r="I19" s="10"/>
      <c r="K19" s="9" t="s">
        <v>19</v>
      </c>
      <c r="L19" s="10"/>
      <c r="M19" s="14"/>
      <c r="N19" s="13">
        <f>0.05</f>
        <v>0.05</v>
      </c>
      <c r="P19" s="2" t="s">
        <v>22</v>
      </c>
      <c r="Q19" s="2" t="s">
        <v>23</v>
      </c>
      <c r="R19" s="2" t="s">
        <v>21</v>
      </c>
    </row>
    <row r="20" spans="1:18" x14ac:dyDescent="0.25">
      <c r="A20" s="8">
        <v>37073</v>
      </c>
      <c r="B20" s="6">
        <v>1.7913043848238885</v>
      </c>
      <c r="K20" s="3" t="s">
        <v>7</v>
      </c>
      <c r="L20" s="3" t="s">
        <v>20</v>
      </c>
      <c r="M20" s="3" t="s">
        <v>21</v>
      </c>
      <c r="P20" s="5" t="s">
        <v>24</v>
      </c>
      <c r="Q20" s="16">
        <f>_xll.WNTest(ARMA!$B$2:$B$101, 1)</f>
        <v>2.5708679912329061E-2</v>
      </c>
      <c r="R20" s="15" t="b">
        <f>IF($Q20 &gt; $N$19, TRUE, FALSE)</f>
        <v>0</v>
      </c>
    </row>
    <row r="21" spans="1:18" x14ac:dyDescent="0.25">
      <c r="A21" s="8">
        <v>37104</v>
      </c>
      <c r="B21" s="6">
        <v>0.67975634010508657</v>
      </c>
      <c r="H21" s="5" t="s">
        <v>10</v>
      </c>
      <c r="I21" s="11">
        <f>AVERAGE(_xll.RMNA(ARMA!$B$2:$B$101))</f>
        <v>2.6316934054193553E-2</v>
      </c>
      <c r="K21" s="15">
        <v>0</v>
      </c>
      <c r="L21" s="16">
        <f>_xll.TEST_MEAN(ARMA!$B$2:$B$101,$K21)</f>
        <v>0.40036870036819289</v>
      </c>
      <c r="M21" s="15" t="b">
        <f>IF($L21 &gt; $N$19/2, FALSE, TRUE)</f>
        <v>0</v>
      </c>
      <c r="P21" s="5" t="s">
        <v>25</v>
      </c>
      <c r="Q21" s="16">
        <f>_xll.NormalityTest(ARMA!$B$2:$B$101, 1)</f>
        <v>0.57635773417551328</v>
      </c>
      <c r="R21" s="15" t="b">
        <f>IF($Q21 &gt; $N$19, TRUE, FALSE)</f>
        <v>1</v>
      </c>
    </row>
    <row r="22" spans="1:18" x14ac:dyDescent="0.25">
      <c r="A22" s="8">
        <v>37135</v>
      </c>
      <c r="B22" s="6">
        <v>-2.4826931621646509E-2</v>
      </c>
      <c r="H22" s="5" t="s">
        <v>11</v>
      </c>
      <c r="I22" s="11">
        <f>STDEV(_xll.RMNA(ARMA!$B$2:$B$101))</f>
        <v>1.0398994364210628</v>
      </c>
      <c r="K22" s="15"/>
      <c r="L22" s="16"/>
      <c r="M22" s="15"/>
      <c r="P22" s="5" t="s">
        <v>26</v>
      </c>
      <c r="Q22" s="16">
        <f>_xll.ARCHTest(ARMA!$B$2:$B$101,1)</f>
        <v>0.31327554918920542</v>
      </c>
      <c r="R22" s="15" t="b">
        <f>IF($Q22 &lt; $N$19, TRUE, FALSE)</f>
        <v>0</v>
      </c>
    </row>
    <row r="23" spans="1:18" x14ac:dyDescent="0.25">
      <c r="A23" s="8">
        <v>37165</v>
      </c>
      <c r="B23" s="6">
        <v>-1.3823137123836204</v>
      </c>
      <c r="H23" s="5" t="s">
        <v>12</v>
      </c>
      <c r="I23" s="12">
        <f>SKEW(_xll.RMNA(ARMA!$B$2:$B$101))</f>
        <v>1.9307123516454874E-2</v>
      </c>
      <c r="K23" s="15">
        <v>0</v>
      </c>
      <c r="L23" s="16">
        <f>_xll.TEST_SKEW(ARMA!$B$2:$B$101)</f>
        <v>0.46952174071065533</v>
      </c>
      <c r="M23" s="15" t="b">
        <f>IF($L23 &gt; $N$19/2, FALSE, TRUE)</f>
        <v>0</v>
      </c>
    </row>
    <row r="24" spans="1:18" x14ac:dyDescent="0.25">
      <c r="A24" s="8">
        <v>37196</v>
      </c>
      <c r="B24" s="6">
        <v>-2.0245897758286446</v>
      </c>
      <c r="H24" s="5" t="s">
        <v>13</v>
      </c>
      <c r="I24" s="12">
        <f>KURT(_xll.RMNA(ARMA!$B$2:$B$101))</f>
        <v>-0.47699259889814627</v>
      </c>
      <c r="K24" s="15">
        <v>0</v>
      </c>
      <c r="L24" s="16">
        <f>_xll.TEST_XKURT(ARMA!$B$2:$B$101)</f>
        <v>0.12549638021559822</v>
      </c>
      <c r="M24" s="15" t="b">
        <f>IF($L24 &gt; $N$19/2, FALSE, TRUE)</f>
        <v>0</v>
      </c>
    </row>
    <row r="25" spans="1:18" x14ac:dyDescent="0.25">
      <c r="A25" s="8">
        <v>37226</v>
      </c>
      <c r="B25" s="6">
        <v>-1.1698216439981479</v>
      </c>
      <c r="H25" s="5"/>
      <c r="I25" s="11"/>
    </row>
    <row r="26" spans="1:18" x14ac:dyDescent="0.25">
      <c r="A26" s="8">
        <v>37257</v>
      </c>
      <c r="B26" s="6">
        <v>-0.31097215469344519</v>
      </c>
      <c r="H26" s="5" t="s">
        <v>14</v>
      </c>
      <c r="I26" s="11">
        <f>MEDIAN(_xll.RMNA(ARMA!$B$2:$B$101))</f>
        <v>8.418510333285667E-4</v>
      </c>
    </row>
    <row r="27" spans="1:18" x14ac:dyDescent="0.25">
      <c r="A27" s="8">
        <v>37288</v>
      </c>
      <c r="B27" s="6">
        <v>0.12898908607894555</v>
      </c>
      <c r="H27" s="5" t="s">
        <v>15</v>
      </c>
      <c r="I27" s="11">
        <f>MIN(_xll.RMNA(ARMA!$B$2:$B$101))</f>
        <v>-2.2136009647510946</v>
      </c>
    </row>
    <row r="28" spans="1:18" x14ac:dyDescent="0.25">
      <c r="A28" s="8">
        <v>37316</v>
      </c>
      <c r="B28" s="6">
        <v>1.1099109542556107</v>
      </c>
      <c r="H28" s="5" t="s">
        <v>16</v>
      </c>
      <c r="I28" s="11">
        <f>MAX(_xll.RMNA(ARMA!$B$2:$B$101))</f>
        <v>2.7802161639556289</v>
      </c>
    </row>
    <row r="29" spans="1:18" x14ac:dyDescent="0.25">
      <c r="A29" s="8">
        <v>37347</v>
      </c>
      <c r="B29" s="6">
        <v>1.3567159840022214</v>
      </c>
      <c r="H29" s="5" t="s">
        <v>17</v>
      </c>
      <c r="I29" s="11">
        <f>QUARTILE(_xll.RMNA(ARMA!$B$2:$B$101),1)</f>
        <v>-0.64841657376746298</v>
      </c>
    </row>
    <row r="30" spans="1:18" x14ac:dyDescent="0.25">
      <c r="A30" s="8">
        <v>37377</v>
      </c>
      <c r="B30" s="6">
        <v>0.86689851741539314</v>
      </c>
      <c r="H30" s="5" t="s">
        <v>18</v>
      </c>
      <c r="I30" s="11">
        <f>QUARTILE(_xll.RMNA(ARMA!$B$2:$B$101),3)</f>
        <v>0.8335359780176077</v>
      </c>
    </row>
    <row r="31" spans="1:18" x14ac:dyDescent="0.25">
      <c r="A31" s="8">
        <v>37408</v>
      </c>
      <c r="B31" s="6">
        <v>9.2950358521193266E-3</v>
      </c>
    </row>
    <row r="32" spans="1:18" ht="15.75" thickBot="1" x14ac:dyDescent="0.3">
      <c r="A32" s="8">
        <v>37438</v>
      </c>
      <c r="B32" s="6">
        <v>-0.41469547795713879</v>
      </c>
      <c r="G32" s="1" t="s">
        <v>0</v>
      </c>
    </row>
    <row r="33" spans="1:13" ht="15.75" thickBot="1" x14ac:dyDescent="0.3">
      <c r="A33" s="8">
        <v>37469</v>
      </c>
      <c r="B33" s="6">
        <v>-0.36328628993942402</v>
      </c>
      <c r="G33" s="2" t="s">
        <v>1</v>
      </c>
      <c r="H33" s="2" t="s">
        <v>2</v>
      </c>
      <c r="I33" s="2" t="s">
        <v>3</v>
      </c>
      <c r="J33" s="2" t="s">
        <v>4</v>
      </c>
      <c r="K33" s="2" t="s">
        <v>5</v>
      </c>
      <c r="L33" s="2" t="s">
        <v>3</v>
      </c>
      <c r="M33" s="2" t="s">
        <v>4</v>
      </c>
    </row>
    <row r="34" spans="1:13" x14ac:dyDescent="0.25">
      <c r="A34" s="8">
        <v>37500</v>
      </c>
      <c r="B34" s="6">
        <v>-0.4732055458589457</v>
      </c>
      <c r="G34" s="3">
        <v>1</v>
      </c>
      <c r="H34" s="4">
        <f>_xll.ACF(ARMA!$B$2:$B$101,1,$G34)</f>
        <v>7.730359006082084E-2</v>
      </c>
      <c r="I34" s="4">
        <f>_xll.ACFCI(ARMA!$B$2:$B$101,1,$G34,0.05,1)</f>
        <v>0.19698379210088757</v>
      </c>
      <c r="J34" s="4">
        <f>_xll.ACFCI(ARMA!$B$2:$B$101,1,$G34,0.05,0)</f>
        <v>-0.19698379210088757</v>
      </c>
      <c r="K34" s="4">
        <f>_xll.PACF(ARMA!$B$2:$B$101,1,$G34)</f>
        <v>7.553774714365083E-2</v>
      </c>
      <c r="L34" s="4">
        <f>_xll.PACFCI(ARMA!$B$2:$B$101,1,$G34,0.05,1)</f>
        <v>0.19698379210088757</v>
      </c>
      <c r="M34" s="4">
        <f>_xll.PACFCI(ARMA!$B$2:$B$101,1,$G34,0.05,0)</f>
        <v>-0.19698379210088757</v>
      </c>
    </row>
    <row r="35" spans="1:13" x14ac:dyDescent="0.25">
      <c r="A35" s="8">
        <v>37530</v>
      </c>
      <c r="B35" s="6">
        <v>-1.2368786883598659</v>
      </c>
      <c r="G35" s="3">
        <v>2</v>
      </c>
      <c r="H35" s="4">
        <f>_xll.ACF(ARMA!$B$2:$B$101,1,$G35)</f>
        <v>0.14890819774060082</v>
      </c>
      <c r="I35" s="4">
        <f>_xll.ACFCI(ARMA!$B$2:$B$101,1,$G35,0.05,1)</f>
        <v>0.1979862606213825</v>
      </c>
      <c r="J35" s="4">
        <f>_xll.ACFCI(ARMA!$B$2:$B$101,1,$G35,0.05,0)</f>
        <v>-0.1979862606213825</v>
      </c>
      <c r="K35" s="4">
        <f>_xll.PACF(ARMA!$B$2:$B$101,1,$G35)</f>
        <v>0.14017233600635887</v>
      </c>
      <c r="L35" s="4">
        <f>_xll.PACFCI(ARMA!$B$2:$B$101,1,$G35,0.05,1)</f>
        <v>0.1979862606213825</v>
      </c>
      <c r="M35" s="4">
        <f>_xll.PACFCI(ARMA!$B$2:$B$101,1,$G35,0.05,0)</f>
        <v>-0.1979862606213825</v>
      </c>
    </row>
    <row r="36" spans="1:13" x14ac:dyDescent="0.25">
      <c r="A36" s="8">
        <v>37561</v>
      </c>
      <c r="B36" s="6">
        <v>-1.4855640984023921</v>
      </c>
      <c r="G36" s="3">
        <v>3</v>
      </c>
      <c r="H36" s="4">
        <f>_xll.ACF(ARMA!$B$2:$B$101,1,$G36)</f>
        <v>0.10174111428983246</v>
      </c>
      <c r="I36" s="4">
        <f>_xll.ACFCI(ARMA!$B$2:$B$101,1,$G36,0.05,1)</f>
        <v>0.20013444154664908</v>
      </c>
      <c r="J36" s="4">
        <f>_xll.ACFCI(ARMA!$B$2:$B$101,1,$G36,0.05,0)</f>
        <v>-0.20013444154664908</v>
      </c>
      <c r="K36" s="4">
        <f>_xll.PACF(ARMA!$B$2:$B$101,1,$G36)</f>
        <v>7.9565889080918384E-2</v>
      </c>
      <c r="L36" s="4">
        <f>_xll.PACFCI(ARMA!$B$2:$B$101,1,$G36,0.05,1)</f>
        <v>0.19900419155027516</v>
      </c>
      <c r="M36" s="4">
        <f>_xll.PACFCI(ARMA!$B$2:$B$101,1,$G36,0.05,0)</f>
        <v>-0.19900419155027516</v>
      </c>
    </row>
    <row r="37" spans="1:13" x14ac:dyDescent="0.25">
      <c r="A37" s="8">
        <v>37591</v>
      </c>
      <c r="B37" s="6">
        <v>0.45853994379285723</v>
      </c>
      <c r="G37" s="3">
        <v>4</v>
      </c>
      <c r="H37" s="4">
        <f>_xll.ACF(ARMA!$B$2:$B$101,1,$G37)</f>
        <v>-0.25685184761283536</v>
      </c>
      <c r="I37" s="4">
        <f>_xll.ACFCI(ARMA!$B$2:$B$101,1,$G37,0.05,1)</f>
        <v>0.20532842414369648</v>
      </c>
      <c r="J37" s="4">
        <f>_xll.ACFCI(ARMA!$B$2:$B$101,1,$G37,0.05,0)</f>
        <v>-0.20532842414369648</v>
      </c>
      <c r="K37" s="4">
        <f>_xll.PACF(ARMA!$B$2:$B$101,1,$G37)</f>
        <v>-0.29449493904504176</v>
      </c>
      <c r="L37" s="4">
        <f>_xll.PACFCI(ARMA!$B$2:$B$101,1,$G37,0.05,1)</f>
        <v>0.20003798651480456</v>
      </c>
      <c r="M37" s="4">
        <f>_xll.PACFCI(ARMA!$B$2:$B$101,1,$G37,0.05,0)</f>
        <v>-0.20003798651480456</v>
      </c>
    </row>
    <row r="38" spans="1:13" x14ac:dyDescent="0.25">
      <c r="A38" s="8">
        <v>37622</v>
      </c>
      <c r="B38" s="6">
        <v>-0.15820660337340087</v>
      </c>
      <c r="G38" s="3">
        <v>5</v>
      </c>
      <c r="H38" s="4">
        <f>_xll.ACF(ARMA!$B$2:$B$101,1,$G38)</f>
        <v>-0.15843004417078171</v>
      </c>
      <c r="I38" s="4">
        <f>_xll.ACFCI(ARMA!$B$2:$B$101,1,$G38,0.05,1)</f>
        <v>0.20832299838576715</v>
      </c>
      <c r="J38" s="4">
        <f>_xll.ACFCI(ARMA!$B$2:$B$101,1,$G38,0.05,0)</f>
        <v>-0.20832299838576715</v>
      </c>
      <c r="K38" s="4">
        <f>_xll.PACF(ARMA!$B$2:$B$101,1,$G38)</f>
        <v>-0.15860558736322897</v>
      </c>
      <c r="L38" s="4">
        <f>_xll.PACFCI(ARMA!$B$2:$B$101,1,$G38,0.05,1)</f>
        <v>0.20108806190046566</v>
      </c>
      <c r="M38" s="4">
        <f>_xll.PACFCI(ARMA!$B$2:$B$101,1,$G38,0.05,0)</f>
        <v>-0.20108806190046566</v>
      </c>
    </row>
    <row r="39" spans="1:13" x14ac:dyDescent="0.25">
      <c r="A39" s="8">
        <v>37653</v>
      </c>
      <c r="B39" s="6">
        <v>0.64244431996485218</v>
      </c>
      <c r="G39" s="3">
        <v>6</v>
      </c>
      <c r="H39" s="4">
        <f>_xll.ACF(ARMA!$B$2:$B$101,1,$G39)</f>
        <v>-0.30764965544679407</v>
      </c>
      <c r="I39" s="4">
        <f>_xll.ACFCI(ARMA!$B$2:$B$101,1,$G39,0.05,1)</f>
        <v>0.22115477414102064</v>
      </c>
      <c r="J39" s="4">
        <f>_xll.ACFCI(ARMA!$B$2:$B$101,1,$G39,0.05,0)</f>
        <v>-0.22115477414102064</v>
      </c>
      <c r="K39" s="4">
        <f>_xll.PACF(ARMA!$B$2:$B$101,1,$G39)</f>
        <v>-0.23022819921744836</v>
      </c>
      <c r="L39" s="4">
        <f>_xll.PACFCI(ARMA!$B$2:$B$101,1,$G39,0.05,1)</f>
        <v>0.20215484955566526</v>
      </c>
      <c r="M39" s="4">
        <f>_xll.PACFCI(ARMA!$B$2:$B$101,1,$G39,0.05,0)</f>
        <v>-0.20215484955566526</v>
      </c>
    </row>
    <row r="40" spans="1:13" x14ac:dyDescent="0.25">
      <c r="A40" s="8">
        <v>37681</v>
      </c>
      <c r="B40" s="6">
        <v>0.17185470824188087</v>
      </c>
      <c r="G40" s="3">
        <v>7</v>
      </c>
      <c r="H40" s="4">
        <f>_xll.ACF(ARMA!$B$2:$B$101,1,$G40)</f>
        <v>-0.2237697543297841</v>
      </c>
      <c r="I40" s="4">
        <f>_xll.ACFCI(ARMA!$B$2:$B$101,1,$G40,0.05,1)</f>
        <v>0.22642462087114287</v>
      </c>
      <c r="J40" s="4">
        <f>_xll.ACFCI(ARMA!$B$2:$B$101,1,$G40,0.05,0)</f>
        <v>-0.22642462087114287</v>
      </c>
      <c r="K40" s="4">
        <f>_xll.PACF(ARMA!$B$2:$B$101,1,$G40)</f>
        <v>-9.4041906150415383E-2</v>
      </c>
      <c r="L40" s="4">
        <f>_xll.PACFCI(ARMA!$B$2:$B$101,1,$G40,0.05,1)</f>
        <v>0.20323879753794055</v>
      </c>
      <c r="M40" s="4">
        <f>_xll.PACFCI(ARMA!$B$2:$B$101,1,$G40,0.05,0)</f>
        <v>-0.20323879753794055</v>
      </c>
    </row>
    <row r="41" spans="1:13" x14ac:dyDescent="0.25">
      <c r="A41" s="8">
        <v>37712</v>
      </c>
      <c r="B41" s="6">
        <v>1.3464205039781518</v>
      </c>
      <c r="G41" s="3">
        <v>8</v>
      </c>
      <c r="H41" s="4">
        <f>_xll.ACF(ARMA!$B$2:$B$101,1,$G41)</f>
        <v>0.11751298045759896</v>
      </c>
      <c r="I41" s="4">
        <f>_xll.ACFCI(ARMA!$B$2:$B$101,1,$G41,0.05,1)</f>
        <v>0.24182794426972251</v>
      </c>
      <c r="J41" s="4">
        <f>_xll.ACFCI(ARMA!$B$2:$B$101,1,$G41,0.05,0)</f>
        <v>-0.24182794426972251</v>
      </c>
      <c r="K41" s="4">
        <f>_xll.PACF(ARMA!$B$2:$B$101,1,$G41)</f>
        <v>0.21303315129578651</v>
      </c>
      <c r="L41" s="4">
        <f>_xll.PACFCI(ARMA!$B$2:$B$101,1,$G41,0.05,1)</f>
        <v>0.20434037090466942</v>
      </c>
      <c r="M41" s="4">
        <f>_xll.PACFCI(ARMA!$B$2:$B$101,1,$G41,0.05,0)</f>
        <v>-0.20434037090466942</v>
      </c>
    </row>
    <row r="42" spans="1:13" x14ac:dyDescent="0.25">
      <c r="A42" s="8">
        <v>37742</v>
      </c>
      <c r="B42" s="6">
        <v>0.80040763350552879</v>
      </c>
      <c r="G42" s="3">
        <v>9</v>
      </c>
      <c r="H42" s="4">
        <f>_xll.ACF(ARMA!$B$2:$B$101,1,$G42)</f>
        <v>-1.533684154656946E-2</v>
      </c>
      <c r="I42" s="4">
        <f>_xll.ACFCI(ARMA!$B$2:$B$101,1,$G42,0.05,1)</f>
        <v>0.25020960214815136</v>
      </c>
      <c r="J42" s="4">
        <f>_xll.ACFCI(ARMA!$B$2:$B$101,1,$G42,0.05,0)</f>
        <v>-0.25020960214815136</v>
      </c>
      <c r="K42" s="4">
        <f>_xll.PACF(ARMA!$B$2:$B$101,1,$G42)</f>
        <v>-2.176922619741779E-2</v>
      </c>
      <c r="L42" s="4">
        <f>_xll.PACFCI(ARMA!$B$2:$B$101,1,$G42,0.05,1)</f>
        <v>0.20546005255144106</v>
      </c>
      <c r="M42" s="4">
        <f>_xll.PACFCI(ARMA!$B$2:$B$101,1,$G42,0.05,0)</f>
        <v>-0.20546005255144106</v>
      </c>
    </row>
    <row r="43" spans="1:13" x14ac:dyDescent="0.25">
      <c r="A43" s="8">
        <v>37773</v>
      </c>
      <c r="B43" s="6">
        <v>0.73728074312384706</v>
      </c>
      <c r="G43" s="3">
        <v>10</v>
      </c>
      <c r="H43" s="4">
        <f>_xll.ACF(ARMA!$B$2:$B$101,1,$G43)</f>
        <v>0.32059682000587952</v>
      </c>
      <c r="I43" s="4">
        <f>_xll.ACFCI(ARMA!$B$2:$B$101,1,$G43,0.05,1)</f>
        <v>0.25332562465947073</v>
      </c>
      <c r="J43" s="4">
        <f>_xll.ACFCI(ARMA!$B$2:$B$101,1,$G43,0.05,0)</f>
        <v>-0.25332562465947073</v>
      </c>
      <c r="K43" s="4">
        <f>_xll.PACF(ARMA!$B$2:$B$101,1,$G43)</f>
        <v>0.17412217191186966</v>
      </c>
      <c r="L43" s="4">
        <f>_xll.PACFCI(ARMA!$B$2:$B$101,1,$G43,0.05,1)</f>
        <v>0.20659834410152048</v>
      </c>
      <c r="M43" s="4">
        <f>_xll.PACFCI(ARMA!$B$2:$B$101,1,$G43,0.05,0)</f>
        <v>-0.20659834410152048</v>
      </c>
    </row>
    <row r="44" spans="1:13" x14ac:dyDescent="0.25">
      <c r="A44" s="8">
        <v>37803</v>
      </c>
      <c r="B44" s="6">
        <v>-7.6113337854621932E-3</v>
      </c>
    </row>
    <row r="45" spans="1:13" x14ac:dyDescent="0.25">
      <c r="A45" s="8">
        <v>37834</v>
      </c>
      <c r="B45" s="6">
        <v>-0.62114963839121629</v>
      </c>
    </row>
    <row r="46" spans="1:13" x14ac:dyDescent="0.25">
      <c r="A46" s="8">
        <v>37865</v>
      </c>
      <c r="B46" s="6">
        <v>0.52335622058308218</v>
      </c>
    </row>
    <row r="47" spans="1:13" x14ac:dyDescent="0.25">
      <c r="A47" s="8">
        <v>37895</v>
      </c>
      <c r="B47" s="6">
        <v>1.1236124919378199</v>
      </c>
    </row>
    <row r="48" spans="1:13" x14ac:dyDescent="0.25">
      <c r="A48" s="8">
        <v>37926</v>
      </c>
      <c r="B48" s="6">
        <v>-0.33401988730474841</v>
      </c>
    </row>
    <row r="49" spans="1:12" ht="15.75" thickBot="1" x14ac:dyDescent="0.3">
      <c r="A49" s="8">
        <v>37956</v>
      </c>
      <c r="B49" s="6">
        <v>-1.2076543498551473</v>
      </c>
      <c r="I49" s="28" t="s">
        <v>27</v>
      </c>
      <c r="J49" s="28"/>
      <c r="K49" s="17"/>
    </row>
    <row r="50" spans="1:12" ht="15.75" thickBot="1" x14ac:dyDescent="0.3">
      <c r="A50" s="8">
        <v>37987</v>
      </c>
      <c r="B50" s="6">
        <v>0.97800011644721963</v>
      </c>
      <c r="G50" s="18"/>
      <c r="H50" s="18"/>
      <c r="I50" s="19" t="s">
        <v>3</v>
      </c>
      <c r="J50" s="19" t="s">
        <v>4</v>
      </c>
      <c r="K50" s="20" t="s">
        <v>28</v>
      </c>
      <c r="L50" s="21">
        <v>0.05</v>
      </c>
    </row>
    <row r="51" spans="1:12" ht="15.75" thickBot="1" x14ac:dyDescent="0.3">
      <c r="A51" s="8">
        <v>38018</v>
      </c>
      <c r="B51" s="6">
        <v>-0.70258465711958706</v>
      </c>
      <c r="F51" s="5" t="s">
        <v>29</v>
      </c>
      <c r="G51" s="22">
        <f>_xll.Hurst($B$2:$B$101,,1)</f>
        <v>0.58930645773631007</v>
      </c>
      <c r="H51" s="23"/>
      <c r="I51" s="23"/>
      <c r="J51" s="23"/>
      <c r="K51" s="23"/>
    </row>
    <row r="52" spans="1:12" ht="15.75" thickBot="1" x14ac:dyDescent="0.3">
      <c r="A52" s="8">
        <v>38047</v>
      </c>
      <c r="B52" s="6">
        <v>-2.031129042734392E-2</v>
      </c>
      <c r="F52" s="24" t="s">
        <v>30</v>
      </c>
      <c r="G52" s="22"/>
    </row>
    <row r="53" spans="1:12" x14ac:dyDescent="0.25">
      <c r="A53" s="8">
        <v>38078</v>
      </c>
      <c r="B53" s="6">
        <v>-0.54994870879454538</v>
      </c>
      <c r="F53" s="5" t="s">
        <v>31</v>
      </c>
      <c r="G53" s="22">
        <f>_xll.Hurst($B$2:$B$101,,2)</f>
        <v>0.50350536590410844</v>
      </c>
      <c r="K53" s="25" t="b">
        <f>AND($G$53&lt;$I$54,$G$53&gt;$J$54)</f>
        <v>1</v>
      </c>
    </row>
    <row r="54" spans="1:12" x14ac:dyDescent="0.25">
      <c r="A54" s="8">
        <v>38108</v>
      </c>
      <c r="B54" s="6">
        <v>1.209562014992116</v>
      </c>
      <c r="F54" s="5" t="s">
        <v>32</v>
      </c>
      <c r="G54" s="22">
        <f>_xll.Hurst($B$2:$B$101,,3)</f>
        <v>0.59431659928912894</v>
      </c>
      <c r="H54" s="26"/>
      <c r="I54" s="22">
        <f>_xll.Hurst($B$2:$B$101,$L$50,4)</f>
        <v>1.3529740358404792</v>
      </c>
      <c r="J54" s="22">
        <f>_xll.Hurst($B$2:$B$101,$L$50,5)</f>
        <v>-0.4372156058715535</v>
      </c>
      <c r="K54" s="22"/>
      <c r="L54" s="27"/>
    </row>
    <row r="55" spans="1:12" x14ac:dyDescent="0.25">
      <c r="A55" s="8">
        <v>38139</v>
      </c>
      <c r="B55" s="6">
        <v>0.45641627366421744</v>
      </c>
    </row>
    <row r="56" spans="1:12" x14ac:dyDescent="0.25">
      <c r="A56" s="8">
        <v>38169</v>
      </c>
      <c r="B56" s="6">
        <v>-0.22201220417628065</v>
      </c>
    </row>
    <row r="57" spans="1:12" x14ac:dyDescent="0.25">
      <c r="A57" s="8">
        <v>38200</v>
      </c>
      <c r="B57" s="6">
        <v>1.2678810890065506</v>
      </c>
    </row>
    <row r="58" spans="1:12" x14ac:dyDescent="0.25">
      <c r="A58" s="8">
        <v>38231</v>
      </c>
      <c r="B58" s="6">
        <v>1.0072994882648345</v>
      </c>
    </row>
    <row r="59" spans="1:12" x14ac:dyDescent="0.25">
      <c r="A59" s="8">
        <v>38261</v>
      </c>
      <c r="B59" s="6">
        <v>1.0348708201490808</v>
      </c>
    </row>
    <row r="60" spans="1:12" x14ac:dyDescent="0.25">
      <c r="A60" s="8">
        <v>38292</v>
      </c>
      <c r="B60" s="6">
        <v>0.40031409298535436</v>
      </c>
    </row>
    <row r="61" spans="1:12" x14ac:dyDescent="0.25">
      <c r="A61" s="8">
        <v>38322</v>
      </c>
      <c r="B61" s="6">
        <v>-0.85459873844229151</v>
      </c>
    </row>
    <row r="62" spans="1:12" x14ac:dyDescent="0.25">
      <c r="A62" s="8">
        <v>38353</v>
      </c>
      <c r="B62" s="6">
        <v>1.2429836715455167</v>
      </c>
    </row>
    <row r="63" spans="1:12" x14ac:dyDescent="0.25">
      <c r="A63" s="8">
        <v>38384</v>
      </c>
      <c r="B63" s="6">
        <v>0.70955366027192213</v>
      </c>
    </row>
    <row r="64" spans="1:12" x14ac:dyDescent="0.25">
      <c r="A64" s="8">
        <v>38412</v>
      </c>
      <c r="B64" s="6">
        <v>-1.7901629689731635</v>
      </c>
    </row>
    <row r="65" spans="1:2" x14ac:dyDescent="0.25">
      <c r="A65" s="8">
        <v>38443</v>
      </c>
      <c r="B65" s="6">
        <v>0.87932903625187464</v>
      </c>
    </row>
    <row r="66" spans="1:2" x14ac:dyDescent="0.25">
      <c r="A66" s="8">
        <v>38473</v>
      </c>
      <c r="B66" s="6">
        <v>-8.0985955719370395E-2</v>
      </c>
    </row>
    <row r="67" spans="1:2" x14ac:dyDescent="0.25">
      <c r="A67" s="8">
        <v>38504</v>
      </c>
      <c r="B67" s="6">
        <v>0.5788353973912308</v>
      </c>
    </row>
    <row r="68" spans="1:2" x14ac:dyDescent="0.25">
      <c r="A68" s="8">
        <v>38534</v>
      </c>
      <c r="B68" s="6">
        <v>-0.45700971895712428</v>
      </c>
    </row>
    <row r="69" spans="1:2" x14ac:dyDescent="0.25">
      <c r="A69" s="8">
        <v>38565</v>
      </c>
      <c r="B69" s="6">
        <v>1.0528083294047974</v>
      </c>
    </row>
    <row r="70" spans="1:2" x14ac:dyDescent="0.25">
      <c r="A70" s="8">
        <v>38596</v>
      </c>
      <c r="B70" s="6">
        <v>-7.7685626820311882E-2</v>
      </c>
    </row>
    <row r="71" spans="1:2" x14ac:dyDescent="0.25">
      <c r="A71" s="8">
        <v>38626</v>
      </c>
      <c r="B71" s="6">
        <v>0.78230641520349309</v>
      </c>
    </row>
    <row r="72" spans="1:2" x14ac:dyDescent="0.25">
      <c r="A72" s="8">
        <v>38657</v>
      </c>
      <c r="B72" s="6">
        <v>9.3425569502869621E-2</v>
      </c>
    </row>
    <row r="73" spans="1:2" x14ac:dyDescent="0.25">
      <c r="A73" s="8">
        <v>38687</v>
      </c>
      <c r="B73" s="6">
        <v>-0.99241788120707497</v>
      </c>
    </row>
    <row r="74" spans="1:2" x14ac:dyDescent="0.25">
      <c r="A74" s="8">
        <v>38718</v>
      </c>
      <c r="B74" s="6">
        <v>-0.80568725024932064</v>
      </c>
    </row>
    <row r="75" spans="1:2" x14ac:dyDescent="0.25">
      <c r="A75" s="8">
        <v>38749</v>
      </c>
      <c r="B75" s="6">
        <v>-1.4786837709834799</v>
      </c>
    </row>
    <row r="76" spans="1:2" x14ac:dyDescent="0.25">
      <c r="A76" s="8">
        <v>38777</v>
      </c>
      <c r="B76" s="6">
        <v>0.42480337469896767</v>
      </c>
    </row>
    <row r="77" spans="1:2" x14ac:dyDescent="0.25">
      <c r="A77" s="8">
        <v>38808</v>
      </c>
      <c r="B77" s="6">
        <v>-0.63036054598342162</v>
      </c>
    </row>
    <row r="78" spans="1:2" x14ac:dyDescent="0.25">
      <c r="A78" s="8">
        <v>38838</v>
      </c>
      <c r="B78" s="6">
        <v>-1.2795908332918771</v>
      </c>
    </row>
    <row r="79" spans="1:2" x14ac:dyDescent="0.25">
      <c r="A79" s="8">
        <v>38869</v>
      </c>
      <c r="B79" s="6">
        <v>0.91653646450140513</v>
      </c>
    </row>
    <row r="80" spans="1:2" x14ac:dyDescent="0.25">
      <c r="A80" s="8">
        <v>38899</v>
      </c>
      <c r="B80" s="6">
        <v>-1.4551278582075611</v>
      </c>
    </row>
    <row r="81" spans="1:2" x14ac:dyDescent="0.25">
      <c r="A81" s="8">
        <v>38930</v>
      </c>
      <c r="B81" s="6">
        <v>-0.56280896387761459</v>
      </c>
    </row>
    <row r="82" spans="1:2" x14ac:dyDescent="0.25">
      <c r="A82" s="8">
        <v>38961</v>
      </c>
      <c r="B82" s="6">
        <v>0.26575321498967241</v>
      </c>
    </row>
    <row r="83" spans="1:2" x14ac:dyDescent="0.25">
      <c r="A83" s="8">
        <v>38991</v>
      </c>
      <c r="B83" s="6">
        <v>0.37885683923377655</v>
      </c>
    </row>
    <row r="84" spans="1:2" x14ac:dyDescent="0.25">
      <c r="A84" s="8">
        <v>39022</v>
      </c>
      <c r="B84" s="6">
        <v>-0.2545948518672958</v>
      </c>
    </row>
    <row r="85" spans="1:2" x14ac:dyDescent="0.25">
      <c r="A85" s="8">
        <v>39052</v>
      </c>
      <c r="B85" s="6">
        <v>-0.27734131435863674</v>
      </c>
    </row>
    <row r="86" spans="1:2" x14ac:dyDescent="0.25">
      <c r="A86" s="8">
        <v>39083</v>
      </c>
      <c r="B86" s="6">
        <v>2.8728663892252371E-2</v>
      </c>
    </row>
    <row r="87" spans="1:2" x14ac:dyDescent="0.25">
      <c r="A87" s="8">
        <v>39114</v>
      </c>
      <c r="B87" s="6">
        <v>1.0792746252263896</v>
      </c>
    </row>
    <row r="88" spans="1:2" x14ac:dyDescent="0.25">
      <c r="A88" s="8">
        <v>39142</v>
      </c>
      <c r="B88" s="6">
        <v>-0.83200120570836589</v>
      </c>
    </row>
    <row r="89" spans="1:2" x14ac:dyDescent="0.25">
      <c r="A89" s="8">
        <v>39173</v>
      </c>
      <c r="B89" s="6">
        <v>1.6753028830862604</v>
      </c>
    </row>
    <row r="90" spans="1:2" x14ac:dyDescent="0.25">
      <c r="A90" s="8">
        <v>39203</v>
      </c>
      <c r="B90" s="6">
        <v>-1.8012906366493553</v>
      </c>
    </row>
    <row r="91" spans="1:2" x14ac:dyDescent="0.25">
      <c r="A91" s="8">
        <v>39234</v>
      </c>
      <c r="B91" s="6">
        <v>-0.6070172275940422</v>
      </c>
    </row>
    <row r="92" spans="1:2" x14ac:dyDescent="0.25">
      <c r="A92" s="8">
        <v>39264</v>
      </c>
      <c r="B92" s="6">
        <v>-1.0244730219710618</v>
      </c>
    </row>
    <row r="93" spans="1:2" x14ac:dyDescent="0.25">
      <c r="A93" s="8">
        <v>39295</v>
      </c>
      <c r="B93" s="6">
        <v>-1.1988208825641777</v>
      </c>
    </row>
    <row r="94" spans="1:2" x14ac:dyDescent="0.25">
      <c r="A94" s="8">
        <v>39326</v>
      </c>
      <c r="B94" s="6">
        <v>0.82241513155167922</v>
      </c>
    </row>
    <row r="95" spans="1:2" x14ac:dyDescent="0.25">
      <c r="A95" s="8">
        <v>39356</v>
      </c>
      <c r="B95" s="6">
        <v>-0.22821041056886315</v>
      </c>
    </row>
    <row r="96" spans="1:2" x14ac:dyDescent="0.25">
      <c r="A96" s="8">
        <v>39387</v>
      </c>
      <c r="B96" s="6">
        <v>-1.6818739823065698</v>
      </c>
    </row>
    <row r="97" spans="1:2" x14ac:dyDescent="0.25">
      <c r="A97" s="8">
        <v>39417</v>
      </c>
      <c r="B97" s="6">
        <v>1.114740371122025</v>
      </c>
    </row>
    <row r="98" spans="1:2" x14ac:dyDescent="0.25">
      <c r="A98" s="8">
        <v>39448</v>
      </c>
      <c r="B98" s="6">
        <v>-0.91735046225949191</v>
      </c>
    </row>
    <row r="99" spans="1:2" x14ac:dyDescent="0.25">
      <c r="A99" s="8">
        <v>39479</v>
      </c>
      <c r="B99" s="6">
        <v>3.0260025596362539E-2</v>
      </c>
    </row>
    <row r="100" spans="1:2" x14ac:dyDescent="0.25">
      <c r="A100" s="8">
        <v>39508</v>
      </c>
      <c r="B100" s="6">
        <v>-0.19410322238400113</v>
      </c>
    </row>
    <row r="101" spans="1:2" x14ac:dyDescent="0.25">
      <c r="A101" s="8">
        <v>39539</v>
      </c>
      <c r="B101" s="6">
        <v>-0.46492232286254875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ARMA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F. EL-Bawab</dc:creator>
  <cp:lastModifiedBy>Mohamad F. EL-Bawab</cp:lastModifiedBy>
  <dcterms:created xsi:type="dcterms:W3CDTF">2012-04-27T21:11:27Z</dcterms:created>
  <dcterms:modified xsi:type="dcterms:W3CDTF">2016-08-01T14:24:19Z</dcterms:modified>
</cp:coreProperties>
</file>