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simon\Google Drive\Uni\Psych\Lehre\Quanti\QuantiWebsite\q1_dataFiles\"/>
    </mc:Choice>
  </mc:AlternateContent>
  <xr:revisionPtr revIDLastSave="0" documentId="8_{98CCBC02-8398-4071-AC53-D1A2924E0896}" xr6:coauthVersionLast="47" xr6:coauthVersionMax="47" xr10:uidLastSave="{00000000-0000-0000-0000-000000000000}"/>
  <bookViews>
    <workbookView xWindow="-120" yWindow="-120" windowWidth="29040" windowHeight="15840" activeTab="2" xr2:uid="{00000000-000D-0000-FFFF-FFFF00000000}"/>
  </bookViews>
  <sheets>
    <sheet name="Tabelle1" sheetId="2" r:id="rId1"/>
    <sheet name="rentier_daten" sheetId="1" r:id="rId2"/>
    <sheet name="within_d_CI" sheetId="3" r:id="rId3"/>
  </sheets>
  <definedNames>
    <definedName name="_xlchart.v1.0" hidden="1">rentier_daten!$C$2:$C$21</definedName>
    <definedName name="_xlchart.v1.1" hidden="1">within_d_CI!$C$2:$C$21</definedName>
  </definedNames>
  <calcPr calcId="191029"/>
</workbook>
</file>

<file path=xl/calcChain.xml><?xml version="1.0" encoding="utf-8"?>
<calcChain xmlns="http://schemas.openxmlformats.org/spreadsheetml/2006/main">
  <c r="J47" i="3" l="1"/>
  <c r="K47" i="3" s="1"/>
  <c r="L41" i="3"/>
  <c r="K41" i="3"/>
  <c r="J41" i="3"/>
  <c r="I47" i="3"/>
  <c r="I41" i="3"/>
  <c r="G59" i="3"/>
  <c r="G56" i="3"/>
  <c r="H45" i="3"/>
  <c r="H39" i="3"/>
  <c r="H31" i="3"/>
  <c r="H28" i="3"/>
  <c r="H29" i="3" s="1"/>
  <c r="J23" i="3"/>
  <c r="J25" i="3" s="1"/>
  <c r="I23" i="3"/>
  <c r="I25" i="3" s="1"/>
  <c r="H23" i="3"/>
  <c r="H25" i="3" s="1"/>
  <c r="G23" i="3"/>
  <c r="G25" i="3" s="1"/>
  <c r="J22" i="3"/>
  <c r="I22" i="3"/>
  <c r="H22" i="3"/>
  <c r="G22" i="3"/>
  <c r="E21" i="3"/>
  <c r="E20" i="3"/>
  <c r="E19" i="3"/>
  <c r="E18" i="3"/>
  <c r="E17" i="3"/>
  <c r="E16" i="3"/>
  <c r="E15" i="3"/>
  <c r="E14" i="3"/>
  <c r="E13" i="3"/>
  <c r="E12" i="3"/>
  <c r="H44" i="3" s="1"/>
  <c r="H47" i="3" s="1"/>
  <c r="E11" i="3"/>
  <c r="E10" i="3"/>
  <c r="E9" i="3"/>
  <c r="E8" i="3"/>
  <c r="E7" i="3"/>
  <c r="E6" i="3"/>
  <c r="E5" i="3"/>
  <c r="E4" i="3"/>
  <c r="E3" i="3"/>
  <c r="E2" i="3"/>
  <c r="H38" i="3" s="1"/>
  <c r="H41" i="3" s="1"/>
  <c r="G59" i="1"/>
  <c r="G56" i="1"/>
  <c r="H47" i="1"/>
  <c r="H41" i="1"/>
  <c r="H45" i="1"/>
  <c r="H44" i="1"/>
  <c r="H39" i="1"/>
  <c r="H38" i="1"/>
  <c r="E3" i="1"/>
  <c r="E4" i="1"/>
  <c r="E5" i="1"/>
  <c r="E6" i="1"/>
  <c r="E7" i="1"/>
  <c r="E8" i="1"/>
  <c r="E9" i="1"/>
  <c r="E10" i="1"/>
  <c r="E11" i="1"/>
  <c r="E12" i="1"/>
  <c r="E13" i="1"/>
  <c r="E14" i="1"/>
  <c r="E15" i="1"/>
  <c r="E16" i="1"/>
  <c r="E17" i="1"/>
  <c r="E18" i="1"/>
  <c r="E19" i="1"/>
  <c r="E20" i="1"/>
  <c r="E21" i="1"/>
  <c r="E2" i="1"/>
  <c r="L47" i="3" l="1"/>
  <c r="H30" i="3"/>
  <c r="H31" i="1"/>
  <c r="H28" i="1"/>
  <c r="H22" i="1" l="1"/>
  <c r="H29" i="1"/>
  <c r="H30" i="1" l="1"/>
  <c r="J23" i="1"/>
  <c r="J25" i="1" s="1"/>
  <c r="I23" i="1"/>
  <c r="I25" i="1" s="1"/>
  <c r="H23" i="1"/>
  <c r="H25" i="1" s="1"/>
  <c r="G23" i="1"/>
  <c r="G25" i="1" s="1"/>
  <c r="J22" i="1"/>
  <c r="I22" i="1"/>
  <c r="G22" i="1"/>
</calcChain>
</file>

<file path=xl/sharedStrings.xml><?xml version="1.0" encoding="utf-8"?>
<sst xmlns="http://schemas.openxmlformats.org/spreadsheetml/2006/main" count="128" uniqueCount="35">
  <si>
    <t>Heu mit echtem Sternenstaub</t>
  </si>
  <si>
    <t>Heu mit Fake-Sternenstaub</t>
  </si>
  <si>
    <t>Versuchsbedingung</t>
  </si>
  <si>
    <t>Rentier-ID</t>
  </si>
  <si>
    <t>vor Doping</t>
  </si>
  <si>
    <t>nach Doping</t>
  </si>
  <si>
    <t>Geschätzter Mittelwert Population</t>
  </si>
  <si>
    <t xml:space="preserve">Geschätzte Streuung Population </t>
  </si>
  <si>
    <t>Stichprobengröße</t>
  </si>
  <si>
    <t>halbe KI-Breite (95%)</t>
  </si>
  <si>
    <t xml:space="preserve">p-Wert </t>
  </si>
  <si>
    <t>halbe KI-Breite</t>
  </si>
  <si>
    <t>Untergrenze KI</t>
  </si>
  <si>
    <t>Obergrenze KI</t>
  </si>
  <si>
    <t>Entscheidung über H0</t>
  </si>
  <si>
    <t>Veränderung (in km/h)</t>
  </si>
  <si>
    <t>Veränderung in d</t>
  </si>
  <si>
    <t>Wie schnell fliegen Rentiere wohl, wenn sie nicht gedopt sind? (Intervallschätzung)</t>
  </si>
  <si>
    <t>Kann man behaupten, dass das von Schallgeschwindigkeit verschieden ist? (Begründung)</t>
  </si>
  <si>
    <t>Ja, es ist plausibel anzunehmen, dass sie langsamer sind als der Schall. Schallgeschwindigkeit (1236 km/h) liegt außerhalb des Intervalls</t>
  </si>
  <si>
    <t>Kann man behaupten, dass Rentiere, die mit echtem Sternenstaub gedopt werden, schneller werden?</t>
  </si>
  <si>
    <t>Kann man behaupten, dass Rentiere, die nur Placebo ("Fake-Sternenstaub") bekommen, schneller werden?</t>
  </si>
  <si>
    <t>Könnte man sagen, dass mit Sternenstaub gedopte Rentiere schneller als der Schall sind? (Begründung)</t>
  </si>
  <si>
    <t xml:space="preserve">Wie viel schneller als der Schall müssten gedopte  Rentiere in Wirklichkeit sein, damit man mit einer Stichprobe von 10 gedopten Rentieren eine 90%ige Chance hat, ein signifikantes Ergebnis zu kriegen? </t>
  </si>
  <si>
    <t>Geschwindigkeit vor Doping (km/h)</t>
  </si>
  <si>
    <t>Geschwindigkeit nach Doping (km/h)</t>
  </si>
  <si>
    <t>Punktschätzung</t>
  </si>
  <si>
    <t xml:space="preserve">Angenommen gedopte Rentiere flögen tatschächlich im Schnitt mit 1340 km/h: Wie viele gedopte Rentiere hätte man untersuchen müssen, damit man eine  Geschwindigkeit, die mindestens so viel nach oben von der Schallgeschwindigkeit abweicht, wie die oben angegebene,  mit 90% Wahrscheinlichkeit durch ein signifikantes Ergebnis findet? </t>
  </si>
  <si>
    <t>Unterschied</t>
  </si>
  <si>
    <t>verworfen</t>
  </si>
  <si>
    <t>Nein, da das 95% KI für die mit Sternenstaub gedopte Gruppe die Schallgeschwindigkeit einschließt</t>
  </si>
  <si>
    <t>Sie müssten ca 1,2 mal so schnell sein wie der Schall, oder auch: ca 1/5 schneller</t>
  </si>
  <si>
    <t>50 Rentiere</t>
  </si>
  <si>
    <t>Korrelation der Messungen</t>
  </si>
  <si>
    <t>Se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</si>
</sst>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164" fontId="0" fillId="0" borderId="0" xfId="0" applyNumberFormat="1"/>
    <xf numFmtId="0" fontId="0" fillId="0" borderId="10" xfId="0" applyBorder="1"/>
    <xf numFmtId="164" fontId="0" fillId="0" borderId="10" xfId="0" applyNumberFormat="1" applyBorder="1"/>
    <xf numFmtId="0" fontId="16" fillId="0" borderId="10" xfId="0" applyFont="1" applyBorder="1"/>
    <xf numFmtId="0" fontId="16" fillId="0" borderId="10" xfId="0" applyFont="1" applyBorder="1" applyAlignment="1">
      <alignment vertical="center"/>
    </xf>
    <xf numFmtId="0" fontId="16" fillId="0" borderId="10" xfId="0" applyFont="1" applyBorder="1" applyAlignment="1">
      <alignment wrapText="1"/>
    </xf>
    <xf numFmtId="0" fontId="0" fillId="0" borderId="0" xfId="0" applyFill="1" applyBorder="1" applyAlignment="1"/>
    <xf numFmtId="0" fontId="0" fillId="0" borderId="0" xfId="0" applyNumberFormat="1" applyFill="1" applyBorder="1" applyAlignment="1"/>
    <xf numFmtId="0" fontId="18" fillId="0" borderId="0" xfId="0" applyFont="1" applyFill="1" applyBorder="1" applyAlignment="1">
      <alignment horizontal="center"/>
    </xf>
    <xf numFmtId="0" fontId="16" fillId="0" borderId="10" xfId="0" applyFont="1" applyBorder="1" applyAlignment="1">
      <alignment vertical="center" wrapText="1"/>
    </xf>
    <xf numFmtId="0" fontId="0" fillId="0" borderId="12" xfId="0" applyBorder="1" applyAlignment="1">
      <alignment horizontal="center"/>
    </xf>
    <xf numFmtId="0" fontId="0" fillId="0" borderId="13" xfId="0" applyBorder="1" applyAlignment="1">
      <alignment horizontal="center" wrapText="1"/>
    </xf>
    <xf numFmtId="0" fontId="0" fillId="0" borderId="13" xfId="0" applyBorder="1" applyAlignment="1"/>
    <xf numFmtId="0" fontId="16" fillId="0" borderId="10" xfId="0" applyFont="1" applyBorder="1" applyAlignment="1">
      <alignment horizontal="center"/>
    </xf>
    <xf numFmtId="0" fontId="16" fillId="0" borderId="19" xfId="0" applyFont="1" applyBorder="1" applyAlignment="1">
      <alignment horizontal="center" vertical="center" wrapText="1"/>
    </xf>
    <xf numFmtId="0" fontId="16" fillId="0" borderId="20" xfId="0" applyFont="1" applyBorder="1" applyAlignment="1">
      <alignment horizontal="center" vertical="center" wrapText="1"/>
    </xf>
    <xf numFmtId="0" fontId="16" fillId="0" borderId="21" xfId="0" applyFont="1"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16" fillId="0" borderId="10" xfId="0" applyFont="1" applyBorder="1" applyAlignment="1">
      <alignment horizontal="center" vertical="center" wrapText="1"/>
    </xf>
    <xf numFmtId="0" fontId="0" fillId="0" borderId="16"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18" xfId="0" applyFont="1" applyBorder="1" applyAlignment="1">
      <alignment horizontal="center" vertical="center" wrapText="1"/>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de-DE">
                <a:solidFill>
                  <a:schemeClr val="tx1"/>
                </a:solidFill>
              </a:rPr>
              <a:t>Entwicklung</a:t>
            </a:r>
            <a:r>
              <a:rPr lang="de-DE" baseline="0">
                <a:solidFill>
                  <a:schemeClr val="tx1"/>
                </a:solidFill>
              </a:rPr>
              <a:t> der Fluggeschwindigkeit</a:t>
            </a:r>
            <a:endParaRPr lang="de-DE">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solidFill>
                <a:schemeClr val="tx1"/>
              </a:solidFill>
            </a:ln>
            <a:effectLst/>
          </c:spPr>
          <c:invertIfNegative val="0"/>
          <c:dPt>
            <c:idx val="0"/>
            <c:invertIfNegative val="0"/>
            <c:bubble3D val="0"/>
            <c:spPr>
              <a:solidFill>
                <a:schemeClr val="accent4">
                  <a:lumMod val="75000"/>
                </a:schemeClr>
              </a:solidFill>
              <a:ln>
                <a:solidFill>
                  <a:schemeClr val="tx1"/>
                </a:solidFill>
              </a:ln>
              <a:effectLst/>
            </c:spPr>
            <c:extLst>
              <c:ext xmlns:c16="http://schemas.microsoft.com/office/drawing/2014/chart" uri="{C3380CC4-5D6E-409C-BE32-E72D297353CC}">
                <c16:uniqueId val="{00000001-CC6E-405D-9EEC-21B9E3485A74}"/>
              </c:ext>
            </c:extLst>
          </c:dPt>
          <c:dPt>
            <c:idx val="1"/>
            <c:invertIfNegative val="0"/>
            <c:bubble3D val="0"/>
            <c:spPr>
              <a:solidFill>
                <a:schemeClr val="accent4">
                  <a:lumMod val="75000"/>
                </a:schemeClr>
              </a:solidFill>
              <a:ln>
                <a:solidFill>
                  <a:schemeClr val="tx1"/>
                </a:solidFill>
              </a:ln>
              <a:effectLst/>
            </c:spPr>
            <c:extLst>
              <c:ext xmlns:c16="http://schemas.microsoft.com/office/drawing/2014/chart" uri="{C3380CC4-5D6E-409C-BE32-E72D297353CC}">
                <c16:uniqueId val="{00000002-CC6E-405D-9EEC-21B9E3485A74}"/>
              </c:ext>
            </c:extLst>
          </c:dPt>
          <c:dPt>
            <c:idx val="2"/>
            <c:invertIfNegative val="0"/>
            <c:bubble3D val="0"/>
            <c:spPr>
              <a:solidFill>
                <a:srgbClr val="0070C0"/>
              </a:solidFill>
              <a:ln>
                <a:solidFill>
                  <a:schemeClr val="tx1"/>
                </a:solidFill>
              </a:ln>
              <a:effectLst/>
            </c:spPr>
            <c:extLst>
              <c:ext xmlns:c16="http://schemas.microsoft.com/office/drawing/2014/chart" uri="{C3380CC4-5D6E-409C-BE32-E72D297353CC}">
                <c16:uniqueId val="{00000003-CC6E-405D-9EEC-21B9E3485A74}"/>
              </c:ext>
            </c:extLst>
          </c:dPt>
          <c:dPt>
            <c:idx val="3"/>
            <c:invertIfNegative val="0"/>
            <c:bubble3D val="0"/>
            <c:spPr>
              <a:solidFill>
                <a:srgbClr val="0070C0"/>
              </a:solidFill>
              <a:ln>
                <a:solidFill>
                  <a:schemeClr val="tx1"/>
                </a:solidFill>
              </a:ln>
              <a:effectLst/>
            </c:spPr>
            <c:extLst>
              <c:ext xmlns:c16="http://schemas.microsoft.com/office/drawing/2014/chart" uri="{C3380CC4-5D6E-409C-BE32-E72D297353CC}">
                <c16:uniqueId val="{00000004-CC6E-405D-9EEC-21B9E3485A74}"/>
              </c:ext>
            </c:extLst>
          </c:dPt>
          <c:errBars>
            <c:errBarType val="both"/>
            <c:errValType val="cust"/>
            <c:noEndCap val="0"/>
            <c:plus>
              <c:numRef>
                <c:f>rentier_daten!$G$25:$J$25</c:f>
                <c:numCache>
                  <c:formatCode>General</c:formatCode>
                  <c:ptCount val="4"/>
                  <c:pt idx="0">
                    <c:v>136.45920148372346</c:v>
                  </c:pt>
                  <c:pt idx="1">
                    <c:v>176.34178480569796</c:v>
                  </c:pt>
                  <c:pt idx="2">
                    <c:v>128.47692567685755</c:v>
                  </c:pt>
                  <c:pt idx="3">
                    <c:v>182.70357013935816</c:v>
                  </c:pt>
                </c:numCache>
              </c:numRef>
            </c:plus>
            <c:minus>
              <c:numRef>
                <c:f>rentier_daten!$G$25:$J$25</c:f>
                <c:numCache>
                  <c:formatCode>General</c:formatCode>
                  <c:ptCount val="4"/>
                  <c:pt idx="0">
                    <c:v>136.45920148372346</c:v>
                  </c:pt>
                  <c:pt idx="1">
                    <c:v>176.34178480569796</c:v>
                  </c:pt>
                  <c:pt idx="2">
                    <c:v>128.47692567685755</c:v>
                  </c:pt>
                  <c:pt idx="3">
                    <c:v>182.70357013935816</c:v>
                  </c:pt>
                </c:numCache>
              </c:numRef>
            </c:minus>
            <c:spPr>
              <a:noFill/>
              <a:ln w="9525" cap="flat" cmpd="sng" algn="ctr">
                <a:solidFill>
                  <a:schemeClr val="tx1"/>
                </a:solidFill>
                <a:round/>
              </a:ln>
              <a:effectLst/>
            </c:spPr>
          </c:errBars>
          <c:cat>
            <c:multiLvlStrRef>
              <c:f>rentier_daten!$G$20:$J$21</c:f>
              <c:multiLvlStrCache>
                <c:ptCount val="4"/>
                <c:lvl>
                  <c:pt idx="0">
                    <c:v>vor Doping</c:v>
                  </c:pt>
                  <c:pt idx="1">
                    <c:v>nach Doping</c:v>
                  </c:pt>
                  <c:pt idx="2">
                    <c:v>vor Doping</c:v>
                  </c:pt>
                  <c:pt idx="3">
                    <c:v>nach Doping</c:v>
                  </c:pt>
                </c:lvl>
                <c:lvl>
                  <c:pt idx="0">
                    <c:v>Heu mit echtem Sternenstaub</c:v>
                  </c:pt>
                  <c:pt idx="2">
                    <c:v>Heu mit Fake-Sternenstaub</c:v>
                  </c:pt>
                </c:lvl>
              </c:multiLvlStrCache>
            </c:multiLvlStrRef>
          </c:cat>
          <c:val>
            <c:numRef>
              <c:f>rentier_daten!$G$22:$J$22</c:f>
              <c:numCache>
                <c:formatCode>0.0</c:formatCode>
                <c:ptCount val="4"/>
                <c:pt idx="0">
                  <c:v>1014.9251288194325</c:v>
                </c:pt>
                <c:pt idx="1">
                  <c:v>1336.9747383577901</c:v>
                </c:pt>
                <c:pt idx="2">
                  <c:v>1003.471926785299</c:v>
                </c:pt>
                <c:pt idx="3">
                  <c:v>1116.6195004354122</c:v>
                </c:pt>
              </c:numCache>
            </c:numRef>
          </c:val>
          <c:extLst>
            <c:ext xmlns:c16="http://schemas.microsoft.com/office/drawing/2014/chart" uri="{C3380CC4-5D6E-409C-BE32-E72D297353CC}">
              <c16:uniqueId val="{00000000-CC6E-405D-9EEC-21B9E3485A74}"/>
            </c:ext>
          </c:extLst>
        </c:ser>
        <c:dLbls>
          <c:showLegendKey val="0"/>
          <c:showVal val="0"/>
          <c:showCatName val="0"/>
          <c:showSerName val="0"/>
          <c:showPercent val="0"/>
          <c:showBubbleSize val="0"/>
        </c:dLbls>
        <c:gapWidth val="219"/>
        <c:overlap val="-27"/>
        <c:axId val="223361280"/>
        <c:axId val="223371648"/>
      </c:barChart>
      <c:catAx>
        <c:axId val="22336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Zeitpunkte und Bedingung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23371648"/>
        <c:crosses val="autoZero"/>
        <c:auto val="1"/>
        <c:lblAlgn val="ctr"/>
        <c:lblOffset val="100"/>
        <c:noMultiLvlLbl val="0"/>
      </c:catAx>
      <c:valAx>
        <c:axId val="22337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Geschwindigkeit km/h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0"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2336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de-DE">
                <a:solidFill>
                  <a:schemeClr val="tx1"/>
                </a:solidFill>
              </a:rPr>
              <a:t>Entwicklung</a:t>
            </a:r>
            <a:r>
              <a:rPr lang="de-DE" baseline="0">
                <a:solidFill>
                  <a:schemeClr val="tx1"/>
                </a:solidFill>
              </a:rPr>
              <a:t> der Fluggeschwindigkeit</a:t>
            </a:r>
            <a:endParaRPr lang="de-DE">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solidFill>
                <a:schemeClr val="tx1"/>
              </a:solidFill>
            </a:ln>
            <a:effectLst/>
          </c:spPr>
          <c:invertIfNegative val="0"/>
          <c:dPt>
            <c:idx val="0"/>
            <c:invertIfNegative val="0"/>
            <c:bubble3D val="0"/>
            <c:spPr>
              <a:solidFill>
                <a:schemeClr val="accent4">
                  <a:lumMod val="75000"/>
                </a:schemeClr>
              </a:solidFill>
              <a:ln>
                <a:solidFill>
                  <a:schemeClr val="tx1"/>
                </a:solidFill>
              </a:ln>
              <a:effectLst/>
            </c:spPr>
            <c:extLst>
              <c:ext xmlns:c16="http://schemas.microsoft.com/office/drawing/2014/chart" uri="{C3380CC4-5D6E-409C-BE32-E72D297353CC}">
                <c16:uniqueId val="{00000001-842C-4FDF-97D2-2C0528104637}"/>
              </c:ext>
            </c:extLst>
          </c:dPt>
          <c:dPt>
            <c:idx val="1"/>
            <c:invertIfNegative val="0"/>
            <c:bubble3D val="0"/>
            <c:spPr>
              <a:solidFill>
                <a:schemeClr val="accent4">
                  <a:lumMod val="75000"/>
                </a:schemeClr>
              </a:solidFill>
              <a:ln>
                <a:solidFill>
                  <a:schemeClr val="tx1"/>
                </a:solidFill>
              </a:ln>
              <a:effectLst/>
            </c:spPr>
            <c:extLst>
              <c:ext xmlns:c16="http://schemas.microsoft.com/office/drawing/2014/chart" uri="{C3380CC4-5D6E-409C-BE32-E72D297353CC}">
                <c16:uniqueId val="{00000003-842C-4FDF-97D2-2C0528104637}"/>
              </c:ext>
            </c:extLst>
          </c:dPt>
          <c:dPt>
            <c:idx val="2"/>
            <c:invertIfNegative val="0"/>
            <c:bubble3D val="0"/>
            <c:spPr>
              <a:solidFill>
                <a:srgbClr val="0070C0"/>
              </a:solidFill>
              <a:ln>
                <a:solidFill>
                  <a:schemeClr val="tx1"/>
                </a:solidFill>
              </a:ln>
              <a:effectLst/>
            </c:spPr>
            <c:extLst>
              <c:ext xmlns:c16="http://schemas.microsoft.com/office/drawing/2014/chart" uri="{C3380CC4-5D6E-409C-BE32-E72D297353CC}">
                <c16:uniqueId val="{00000005-842C-4FDF-97D2-2C0528104637}"/>
              </c:ext>
            </c:extLst>
          </c:dPt>
          <c:dPt>
            <c:idx val="3"/>
            <c:invertIfNegative val="0"/>
            <c:bubble3D val="0"/>
            <c:spPr>
              <a:solidFill>
                <a:srgbClr val="0070C0"/>
              </a:solidFill>
              <a:ln>
                <a:solidFill>
                  <a:schemeClr val="tx1"/>
                </a:solidFill>
              </a:ln>
              <a:effectLst/>
            </c:spPr>
            <c:extLst>
              <c:ext xmlns:c16="http://schemas.microsoft.com/office/drawing/2014/chart" uri="{C3380CC4-5D6E-409C-BE32-E72D297353CC}">
                <c16:uniqueId val="{00000007-842C-4FDF-97D2-2C0528104637}"/>
              </c:ext>
            </c:extLst>
          </c:dPt>
          <c:errBars>
            <c:errBarType val="both"/>
            <c:errValType val="cust"/>
            <c:noEndCap val="0"/>
            <c:plus>
              <c:numRef>
                <c:f>within_d_CI!$G$25:$J$25</c:f>
                <c:numCache>
                  <c:formatCode>General</c:formatCode>
                  <c:ptCount val="4"/>
                  <c:pt idx="0">
                    <c:v>136.45920148372346</c:v>
                  </c:pt>
                  <c:pt idx="1">
                    <c:v>176.34178480569796</c:v>
                  </c:pt>
                  <c:pt idx="2">
                    <c:v>128.47692567685755</c:v>
                  </c:pt>
                  <c:pt idx="3">
                    <c:v>182.70357013935816</c:v>
                  </c:pt>
                </c:numCache>
              </c:numRef>
            </c:plus>
            <c:minus>
              <c:numRef>
                <c:f>within_d_CI!$G$25:$J$25</c:f>
                <c:numCache>
                  <c:formatCode>General</c:formatCode>
                  <c:ptCount val="4"/>
                  <c:pt idx="0">
                    <c:v>136.45920148372346</c:v>
                  </c:pt>
                  <c:pt idx="1">
                    <c:v>176.34178480569796</c:v>
                  </c:pt>
                  <c:pt idx="2">
                    <c:v>128.47692567685755</c:v>
                  </c:pt>
                  <c:pt idx="3">
                    <c:v>182.70357013935816</c:v>
                  </c:pt>
                </c:numCache>
              </c:numRef>
            </c:minus>
            <c:spPr>
              <a:noFill/>
              <a:ln w="9525" cap="flat" cmpd="sng" algn="ctr">
                <a:solidFill>
                  <a:schemeClr val="tx1"/>
                </a:solidFill>
                <a:round/>
              </a:ln>
              <a:effectLst/>
            </c:spPr>
          </c:errBars>
          <c:cat>
            <c:multiLvlStrRef>
              <c:f>within_d_CI!$G$20:$J$21</c:f>
              <c:multiLvlStrCache>
                <c:ptCount val="4"/>
                <c:lvl>
                  <c:pt idx="0">
                    <c:v>vor Doping</c:v>
                  </c:pt>
                  <c:pt idx="1">
                    <c:v>nach Doping</c:v>
                  </c:pt>
                  <c:pt idx="2">
                    <c:v>vor Doping</c:v>
                  </c:pt>
                  <c:pt idx="3">
                    <c:v>nach Doping</c:v>
                  </c:pt>
                </c:lvl>
                <c:lvl>
                  <c:pt idx="0">
                    <c:v>Heu mit echtem Sternenstaub</c:v>
                  </c:pt>
                  <c:pt idx="2">
                    <c:v>Heu mit Fake-Sternenstaub</c:v>
                  </c:pt>
                </c:lvl>
              </c:multiLvlStrCache>
            </c:multiLvlStrRef>
          </c:cat>
          <c:val>
            <c:numRef>
              <c:f>within_d_CI!$G$22:$J$22</c:f>
              <c:numCache>
                <c:formatCode>0.0</c:formatCode>
                <c:ptCount val="4"/>
                <c:pt idx="0">
                  <c:v>1014.9251288194325</c:v>
                </c:pt>
                <c:pt idx="1">
                  <c:v>1336.9747383577901</c:v>
                </c:pt>
                <c:pt idx="2">
                  <c:v>1003.471926785299</c:v>
                </c:pt>
                <c:pt idx="3">
                  <c:v>1116.6195004354122</c:v>
                </c:pt>
              </c:numCache>
            </c:numRef>
          </c:val>
          <c:extLst>
            <c:ext xmlns:c16="http://schemas.microsoft.com/office/drawing/2014/chart" uri="{C3380CC4-5D6E-409C-BE32-E72D297353CC}">
              <c16:uniqueId val="{00000008-842C-4FDF-97D2-2C0528104637}"/>
            </c:ext>
          </c:extLst>
        </c:ser>
        <c:dLbls>
          <c:showLegendKey val="0"/>
          <c:showVal val="0"/>
          <c:showCatName val="0"/>
          <c:showSerName val="0"/>
          <c:showPercent val="0"/>
          <c:showBubbleSize val="0"/>
        </c:dLbls>
        <c:gapWidth val="219"/>
        <c:overlap val="-27"/>
        <c:axId val="223361280"/>
        <c:axId val="223371648"/>
      </c:barChart>
      <c:catAx>
        <c:axId val="22336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Zeitpunkte und Bedingung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23371648"/>
        <c:crosses val="autoZero"/>
        <c:auto val="1"/>
        <c:lblAlgn val="ctr"/>
        <c:lblOffset val="100"/>
        <c:noMultiLvlLbl val="0"/>
      </c:catAx>
      <c:valAx>
        <c:axId val="22337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Geschwindigkeit km/h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0"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2336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"Normale" Fluggeschwindigkeit von Rentieren (ohne Doping bzw. Placebo)</cx:v>
        </cx:txData>
      </cx:tx>
      <cx:txPr>
        <a:bodyPr spcFirstLastPara="1" vertOverflow="ellipsis" horzOverflow="overflow" wrap="square" lIns="0" tIns="0" rIns="0" bIns="0" anchor="ctr" anchorCtr="1"/>
        <a:lstStyle/>
        <a:p>
          <a:pPr algn="ctr" rtl="0">
            <a:defRPr sz="1050" b="1">
              <a:solidFill>
                <a:schemeClr val="tx1"/>
              </a:solidFill>
            </a:defRPr>
          </a:pPr>
          <a:r>
            <a:rPr lang="de-DE" sz="1050" b="1" i="0" u="none" strike="noStrike" baseline="0">
              <a:solidFill>
                <a:schemeClr val="tx1"/>
              </a:solidFill>
              <a:latin typeface="Calibri" panose="020F0502020204030204"/>
            </a:rPr>
            <a:t>"Normale" Fluggeschwindigkeit von Rentieren (ohne Doping bzw. Placebo)</a:t>
          </a:r>
        </a:p>
      </cx:txPr>
    </cx:title>
    <cx:plotArea>
      <cx:plotAreaRegion>
        <cx:series layoutId="boxWhisker" uniqueId="{D3A28223-4D5E-4982-B192-A094805C5A64}">
          <cx:spPr>
            <a:solidFill>
              <a:schemeClr val="accent3">
                <a:lumMod val="40000"/>
                <a:lumOff val="60000"/>
              </a:schemeClr>
            </a:solidFill>
            <a:ln>
              <a:solidFill>
                <a:schemeClr val="tx1"/>
              </a:solidFill>
            </a:ln>
          </cx:spPr>
          <cx:dataLabels>
            <cx:txPr>
              <a:bodyPr spcFirstLastPara="1" vertOverflow="ellipsis" horzOverflow="overflow" wrap="square" lIns="0" tIns="0" rIns="0" bIns="0" anchor="ctr" anchorCtr="1"/>
              <a:lstStyle/>
              <a:p>
                <a:pPr algn="ctr" rtl="0">
                  <a:defRPr sz="1050" b="1">
                    <a:solidFill>
                      <a:schemeClr val="tx1"/>
                    </a:solidFill>
                  </a:defRPr>
                </a:pPr>
                <a:endParaRPr lang="de-DE" sz="1050" b="1" i="0" u="none" strike="noStrike" baseline="0">
                  <a:solidFill>
                    <a:schemeClr val="tx1"/>
                  </a:solidFill>
                  <a:latin typeface="Calibri" panose="020F0502020204030204"/>
                </a:endParaRPr>
              </a:p>
            </cx:txPr>
            <cx:visibility seriesName="0" categoryName="0" value="1"/>
          </cx:dataLabels>
          <cx:dataId val="0"/>
          <cx:layoutPr>
            <cx:visibility meanLine="0" meanMarker="1" nonoutliers="0" outliers="1"/>
            <cx:statistics quartileMethod="exclusive"/>
          </cx:layoutPr>
        </cx:series>
      </cx:plotAreaRegion>
      <cx:axis id="0" hidden="1">
        <cx:catScaling gapWidth="1"/>
        <cx:tickLabels/>
      </cx:axis>
      <cx:axis id="1">
        <cx:valScaling min="500"/>
        <cx:title>
          <cx:tx>
            <cx:txData>
              <cx:v>Geschwindigkeit km/m</cx:v>
            </cx:txData>
          </cx:tx>
          <cx:txPr>
            <a:bodyPr spcFirstLastPara="1" vertOverflow="ellipsis" horzOverflow="overflow" wrap="square" lIns="0" tIns="0" rIns="0" bIns="0" anchor="ctr" anchorCtr="1"/>
            <a:lstStyle/>
            <a:p>
              <a:pPr algn="ctr" rtl="0">
                <a:defRPr>
                  <a:solidFill>
                    <a:schemeClr val="tx1"/>
                  </a:solidFill>
                </a:defRPr>
              </a:pPr>
              <a:r>
                <a:rPr lang="de-DE" sz="900" b="0" i="0" u="none" strike="noStrike" baseline="0">
                  <a:solidFill>
                    <a:schemeClr val="tx1"/>
                  </a:solidFill>
                  <a:latin typeface="Calibri" panose="020F0502020204030204"/>
                </a:rPr>
                <a:t>Geschwindigkeit km/m</a:t>
              </a:r>
            </a:p>
          </cx:txPr>
        </cx:title>
        <cx:majorGridlines/>
        <cx:tickLabels/>
        <cx:spPr>
          <a:ln>
            <a:solidFill>
              <a:schemeClr val="tx1"/>
            </a:solidFill>
          </a:ln>
        </cx:spPr>
        <cx:txPr>
          <a:bodyPr spcFirstLastPara="1" vertOverflow="ellipsis" horzOverflow="overflow" wrap="square" lIns="0" tIns="0" rIns="0" bIns="0" anchor="ctr" anchorCtr="1"/>
          <a:lstStyle/>
          <a:p>
            <a:pPr algn="ctr" rtl="0">
              <a:defRPr>
                <a:solidFill>
                  <a:schemeClr val="tx1"/>
                </a:solidFill>
              </a:defRPr>
            </a:pPr>
            <a:endParaRPr lang="de-DE" sz="900" b="0" i="0" u="none" strike="noStrike" baseline="0">
              <a:solidFill>
                <a:schemeClr val="tx1"/>
              </a:solidFill>
              <a:latin typeface="Calibri" panose="020F0502020204030204"/>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"Normale" Fluggeschwindigkeit von Rentieren (ohne Doping bzw. Placebo)</cx:v>
        </cx:txData>
      </cx:tx>
      <cx:txPr>
        <a:bodyPr spcFirstLastPara="1" vertOverflow="ellipsis" horzOverflow="overflow" wrap="square" lIns="0" tIns="0" rIns="0" bIns="0" anchor="ctr" anchorCtr="1"/>
        <a:lstStyle/>
        <a:p>
          <a:pPr algn="ctr" rtl="0">
            <a:defRPr sz="1050" b="1">
              <a:solidFill>
                <a:schemeClr val="tx1"/>
              </a:solidFill>
            </a:defRPr>
          </a:pPr>
          <a:r>
            <a:rPr lang="de-DE" sz="1050" b="1" i="0" u="none" strike="noStrike" baseline="0">
              <a:solidFill>
                <a:schemeClr val="tx1"/>
              </a:solidFill>
              <a:latin typeface="Calibri" panose="020F0502020204030204"/>
            </a:rPr>
            <a:t>"Normale" Fluggeschwindigkeit von Rentieren (ohne Doping bzw. Placebo)</a:t>
          </a:r>
        </a:p>
      </cx:txPr>
    </cx:title>
    <cx:plotArea>
      <cx:plotAreaRegion>
        <cx:series layoutId="boxWhisker" uniqueId="{D3A28223-4D5E-4982-B192-A094805C5A64}">
          <cx:spPr>
            <a:solidFill>
              <a:schemeClr val="accent3">
                <a:lumMod val="40000"/>
                <a:lumOff val="60000"/>
              </a:schemeClr>
            </a:solidFill>
            <a:ln>
              <a:solidFill>
                <a:schemeClr val="tx1"/>
              </a:solidFill>
            </a:ln>
          </cx:spPr>
          <cx:dataLabels>
            <cx:txPr>
              <a:bodyPr spcFirstLastPara="1" vertOverflow="ellipsis" horzOverflow="overflow" wrap="square" lIns="0" tIns="0" rIns="0" bIns="0" anchor="ctr" anchorCtr="1"/>
              <a:lstStyle/>
              <a:p>
                <a:pPr algn="ctr" rtl="0">
                  <a:defRPr sz="1050" b="1">
                    <a:solidFill>
                      <a:schemeClr val="tx1"/>
                    </a:solidFill>
                  </a:defRPr>
                </a:pPr>
                <a:endParaRPr lang="de-DE" sz="1050" b="1" i="0" u="none" strike="noStrike" baseline="0">
                  <a:solidFill>
                    <a:schemeClr val="tx1"/>
                  </a:solidFill>
                  <a:latin typeface="Calibri" panose="020F0502020204030204"/>
                </a:endParaRPr>
              </a:p>
            </cx:txPr>
            <cx:visibility seriesName="0" categoryName="0" value="1"/>
          </cx:dataLabels>
          <cx:dataId val="0"/>
          <cx:layoutPr>
            <cx:visibility meanLine="0" meanMarker="1" nonoutliers="0" outliers="1"/>
            <cx:statistics quartileMethod="exclusive"/>
          </cx:layoutPr>
        </cx:series>
      </cx:plotAreaRegion>
      <cx:axis id="0" hidden="1">
        <cx:catScaling gapWidth="1"/>
        <cx:tickLabels/>
      </cx:axis>
      <cx:axis id="1">
        <cx:valScaling min="500"/>
        <cx:title>
          <cx:tx>
            <cx:txData>
              <cx:v>Geschwindigkeit km/m</cx:v>
            </cx:txData>
          </cx:tx>
          <cx:txPr>
            <a:bodyPr spcFirstLastPara="1" vertOverflow="ellipsis" horzOverflow="overflow" wrap="square" lIns="0" tIns="0" rIns="0" bIns="0" anchor="ctr" anchorCtr="1"/>
            <a:lstStyle/>
            <a:p>
              <a:pPr algn="ctr" rtl="0">
                <a:defRPr>
                  <a:solidFill>
                    <a:schemeClr val="tx1"/>
                  </a:solidFill>
                </a:defRPr>
              </a:pPr>
              <a:r>
                <a:rPr lang="de-DE" sz="900" b="0" i="0" u="none" strike="noStrike" baseline="0">
                  <a:solidFill>
                    <a:schemeClr val="tx1"/>
                  </a:solidFill>
                  <a:latin typeface="Calibri" panose="020F0502020204030204"/>
                </a:rPr>
                <a:t>Geschwindigkeit km/m</a:t>
              </a:r>
            </a:p>
          </cx:txPr>
        </cx:title>
        <cx:majorGridlines/>
        <cx:tickLabels/>
        <cx:spPr>
          <a:ln>
            <a:solidFill>
              <a:schemeClr val="tx1"/>
            </a:solidFill>
          </a:ln>
        </cx:spPr>
        <cx:txPr>
          <a:bodyPr spcFirstLastPara="1" vertOverflow="ellipsis" horzOverflow="overflow" wrap="square" lIns="0" tIns="0" rIns="0" bIns="0" anchor="ctr" anchorCtr="1"/>
          <a:lstStyle/>
          <a:p>
            <a:pPr algn="ctr" rtl="0">
              <a:defRPr>
                <a:solidFill>
                  <a:schemeClr val="tx1"/>
                </a:solidFill>
              </a:defRPr>
            </a:pPr>
            <a:endParaRPr lang="de-DE" sz="900" b="0" i="0" u="none" strike="noStrike" baseline="0">
              <a:solidFill>
                <a:schemeClr val="tx1"/>
              </a:solidFill>
              <a:latin typeface="Calibri" panose="020F0502020204030204"/>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4/relationships/chartEx" Target="../charts/chartEx1.xml"/><Relationship Id="rId1" Type="http://schemas.openxmlformats.org/officeDocument/2006/relationships/chart" Target="../charts/chart1.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4/relationships/chartEx" Target="../charts/chartEx2.xml"/><Relationship Id="rId1" Type="http://schemas.openxmlformats.org/officeDocument/2006/relationships/chart" Target="../charts/chart2.xml"/><Relationship Id="rId5"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6</xdr:col>
      <xdr:colOff>28575</xdr:colOff>
      <xdr:row>1</xdr:row>
      <xdr:rowOff>42861</xdr:rowOff>
    </xdr:from>
    <xdr:to>
      <xdr:col>9</xdr:col>
      <xdr:colOff>1104899</xdr:colOff>
      <xdr:row>17</xdr:row>
      <xdr:rowOff>104774</xdr:rowOff>
    </xdr:to>
    <xdr:graphicFrame macro="">
      <xdr:nvGraphicFramePr>
        <xdr:cNvPr id="2" name="Diagramm 1">
          <a:extLst>
            <a:ext uri="{FF2B5EF4-FFF2-40B4-BE49-F238E27FC236}">
              <a16:creationId xmlns:a16="http://schemas.microsoft.com/office/drawing/2014/main" id="{088BBC5A-A2B7-42C9-A9A3-8C1B046E9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514350</xdr:colOff>
      <xdr:row>23</xdr:row>
      <xdr:rowOff>71437</xdr:rowOff>
    </xdr:from>
    <xdr:to>
      <xdr:col>3</xdr:col>
      <xdr:colOff>1104900</xdr:colOff>
      <xdr:row>41</xdr:row>
      <xdr:rowOff>28575</xdr:rowOff>
    </xdr:to>
    <mc:AlternateContent xmlns:mc="http://schemas.openxmlformats.org/markup-compatibility/2006">
      <mc:Choice xmlns:cx1="http://schemas.microsoft.com/office/drawing/2015/9/8/chartex" Requires="cx1">
        <xdr:graphicFrame macro="">
          <xdr:nvGraphicFramePr>
            <xdr:cNvPr id="6" name="Diagramm 5">
              <a:extLst>
                <a:ext uri="{FF2B5EF4-FFF2-40B4-BE49-F238E27FC236}">
                  <a16:creationId xmlns:a16="http://schemas.microsoft.com/office/drawing/2014/main" id="{137B5004-39F8-4D2F-A4B4-DED615D35C3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14350" y="4452937"/>
              <a:ext cx="5495925" cy="4481513"/>
            </a:xfrm>
            <a:prstGeom prst="rect">
              <a:avLst/>
            </a:prstGeom>
            <a:solidFill>
              <a:prstClr val="white"/>
            </a:solidFill>
            <a:ln w="1">
              <a:solidFill>
                <a:prstClr val="green"/>
              </a:solidFill>
            </a:ln>
          </xdr:spPr>
          <xdr:txBody>
            <a:bodyPr vertOverflow="clip" horzOverflow="clip"/>
            <a:lstStyle/>
            <a:p>
              <a:r>
                <a:rPr lang="en-US"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editAs="oneCell">
    <xdr:from>
      <xdr:col>8</xdr:col>
      <xdr:colOff>1159017</xdr:colOff>
      <xdr:row>32</xdr:row>
      <xdr:rowOff>428625</xdr:rowOff>
    </xdr:from>
    <xdr:to>
      <xdr:col>16</xdr:col>
      <xdr:colOff>68820</xdr:colOff>
      <xdr:row>58</xdr:row>
      <xdr:rowOff>665581</xdr:rowOff>
    </xdr:to>
    <xdr:pic>
      <xdr:nvPicPr>
        <xdr:cNvPr id="4" name="Grafik 3">
          <a:extLst>
            <a:ext uri="{FF2B5EF4-FFF2-40B4-BE49-F238E27FC236}">
              <a16:creationId xmlns:a16="http://schemas.microsoft.com/office/drawing/2014/main" id="{44861EFB-C328-4923-95DD-890D88A059FA}"/>
            </a:ext>
          </a:extLst>
        </xdr:cNvPr>
        <xdr:cNvPicPr>
          <a:picLocks noChangeAspect="1"/>
        </xdr:cNvPicPr>
      </xdr:nvPicPr>
      <xdr:blipFill>
        <a:blip xmlns:r="http://schemas.openxmlformats.org/officeDocument/2006/relationships" r:embed="rId3"/>
        <a:stretch>
          <a:fillRect/>
        </a:stretch>
      </xdr:blipFill>
      <xdr:spPr>
        <a:xfrm>
          <a:off x="14582917" y="6905625"/>
          <a:ext cx="6078953" cy="6898106"/>
        </a:xfrm>
        <a:prstGeom prst="rect">
          <a:avLst/>
        </a:prstGeom>
      </xdr:spPr>
    </xdr:pic>
    <xdr:clientData/>
  </xdr:twoCellAnchor>
  <xdr:twoCellAnchor editAs="oneCell">
    <xdr:from>
      <xdr:col>8</xdr:col>
      <xdr:colOff>1147218</xdr:colOff>
      <xdr:row>58</xdr:row>
      <xdr:rowOff>1225550</xdr:rowOff>
    </xdr:from>
    <xdr:to>
      <xdr:col>16</xdr:col>
      <xdr:colOff>146384</xdr:colOff>
      <xdr:row>91</xdr:row>
      <xdr:rowOff>33756</xdr:rowOff>
    </xdr:to>
    <xdr:pic>
      <xdr:nvPicPr>
        <xdr:cNvPr id="5" name="Grafik 4">
          <a:extLst>
            <a:ext uri="{FF2B5EF4-FFF2-40B4-BE49-F238E27FC236}">
              <a16:creationId xmlns:a16="http://schemas.microsoft.com/office/drawing/2014/main" id="{FBD374D3-4559-4923-8EFC-543714034131}"/>
            </a:ext>
          </a:extLst>
        </xdr:cNvPr>
        <xdr:cNvPicPr>
          <a:picLocks noChangeAspect="1"/>
        </xdr:cNvPicPr>
      </xdr:nvPicPr>
      <xdr:blipFill>
        <a:blip xmlns:r="http://schemas.openxmlformats.org/officeDocument/2006/relationships" r:embed="rId4"/>
        <a:stretch>
          <a:fillRect/>
        </a:stretch>
      </xdr:blipFill>
      <xdr:spPr>
        <a:xfrm>
          <a:off x="14571118" y="14363700"/>
          <a:ext cx="6168316" cy="69997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xdr:colOff>
      <xdr:row>1</xdr:row>
      <xdr:rowOff>42861</xdr:rowOff>
    </xdr:from>
    <xdr:to>
      <xdr:col>9</xdr:col>
      <xdr:colOff>1104899</xdr:colOff>
      <xdr:row>17</xdr:row>
      <xdr:rowOff>104774</xdr:rowOff>
    </xdr:to>
    <xdr:graphicFrame macro="">
      <xdr:nvGraphicFramePr>
        <xdr:cNvPr id="2" name="Diagramm 1">
          <a:extLst>
            <a:ext uri="{FF2B5EF4-FFF2-40B4-BE49-F238E27FC236}">
              <a16:creationId xmlns:a16="http://schemas.microsoft.com/office/drawing/2014/main" id="{FBBAAAA9-58B1-4883-8678-92E29F3EF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514350</xdr:colOff>
      <xdr:row>23</xdr:row>
      <xdr:rowOff>71437</xdr:rowOff>
    </xdr:from>
    <xdr:to>
      <xdr:col>3</xdr:col>
      <xdr:colOff>1104900</xdr:colOff>
      <xdr:row>41</xdr:row>
      <xdr:rowOff>28575</xdr:rowOff>
    </xdr:to>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8C1F2EA6-73EC-4307-BD15-BAF2141996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14350" y="4452937"/>
              <a:ext cx="5495925" cy="4481513"/>
            </a:xfrm>
            <a:prstGeom prst="rect">
              <a:avLst/>
            </a:prstGeom>
            <a:solidFill>
              <a:prstClr val="white"/>
            </a:solidFill>
            <a:ln w="1">
              <a:solidFill>
                <a:prstClr val="green"/>
              </a:solidFill>
            </a:ln>
          </xdr:spPr>
          <xdr:txBody>
            <a:bodyPr vertOverflow="clip" horzOverflow="clip"/>
            <a:lstStyle/>
            <a:p>
              <a:r>
                <a:rPr lang="en-US"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editAs="oneCell">
    <xdr:from>
      <xdr:col>8</xdr:col>
      <xdr:colOff>1147218</xdr:colOff>
      <xdr:row>58</xdr:row>
      <xdr:rowOff>1225550</xdr:rowOff>
    </xdr:from>
    <xdr:to>
      <xdr:col>14</xdr:col>
      <xdr:colOff>717884</xdr:colOff>
      <xdr:row>91</xdr:row>
      <xdr:rowOff>33756</xdr:rowOff>
    </xdr:to>
    <xdr:pic>
      <xdr:nvPicPr>
        <xdr:cNvPr id="5" name="Grafik 4">
          <a:extLst>
            <a:ext uri="{FF2B5EF4-FFF2-40B4-BE49-F238E27FC236}">
              <a16:creationId xmlns:a16="http://schemas.microsoft.com/office/drawing/2014/main" id="{D2956502-5D68-4506-A41B-071879CAE891}"/>
            </a:ext>
          </a:extLst>
        </xdr:cNvPr>
        <xdr:cNvPicPr>
          <a:picLocks noChangeAspect="1"/>
        </xdr:cNvPicPr>
      </xdr:nvPicPr>
      <xdr:blipFill>
        <a:blip xmlns:r="http://schemas.openxmlformats.org/officeDocument/2006/relationships" r:embed="rId3"/>
        <a:stretch>
          <a:fillRect/>
        </a:stretch>
      </xdr:blipFill>
      <xdr:spPr>
        <a:xfrm>
          <a:off x="14558418" y="14360525"/>
          <a:ext cx="6171491" cy="6999706"/>
        </a:xfrm>
        <a:prstGeom prst="rect">
          <a:avLst/>
        </a:prstGeom>
      </xdr:spPr>
    </xdr:pic>
    <xdr:clientData/>
  </xdr:twoCellAnchor>
  <xdr:twoCellAnchor>
    <xdr:from>
      <xdr:col>8</xdr:col>
      <xdr:colOff>876300</xdr:colOff>
      <xdr:row>31</xdr:row>
      <xdr:rowOff>114300</xdr:rowOff>
    </xdr:from>
    <xdr:to>
      <xdr:col>16</xdr:col>
      <xdr:colOff>571500</xdr:colOff>
      <xdr:row>37</xdr:row>
      <xdr:rowOff>19050</xdr:rowOff>
    </xdr:to>
    <xdr:sp macro="" textlink="">
      <xdr:nvSpPr>
        <xdr:cNvPr id="6" name="Textfeld 5">
          <a:extLst>
            <a:ext uri="{FF2B5EF4-FFF2-40B4-BE49-F238E27FC236}">
              <a16:creationId xmlns:a16="http://schemas.microsoft.com/office/drawing/2014/main" id="{E921D261-F8CC-4D26-8CF5-41FCF279AED0}"/>
            </a:ext>
          </a:extLst>
        </xdr:cNvPr>
        <xdr:cNvSpPr txBox="1"/>
      </xdr:nvSpPr>
      <xdr:spPr>
        <a:xfrm>
          <a:off x="14287500" y="6400800"/>
          <a:ext cx="6867525"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Was wir kurz vor Weihnachten</a:t>
          </a:r>
          <a:r>
            <a:rPr lang="en-US" sz="1400" b="1" baseline="0"/>
            <a:t> noch nicht besprochen hatten, war die Berechnung des KIs für die Messwiederholungseffektstärke, da man hierfür die Korrelation der Messungen braucht. Unten ist dieser Teil der Aufgaben jetzt ergänzt. Vllt. kann der Weihnachtsmann das fürs kommende Weihnachtsfest noch gut gebrauchen.</a:t>
          </a:r>
          <a:endParaRPr lang="en-US" sz="1400" b="1"/>
        </a:p>
      </xdr:txBody>
    </xdr:sp>
    <xdr:clientData/>
  </xdr:twoCellAnchor>
  <xdr:twoCellAnchor editAs="oneCell">
    <xdr:from>
      <xdr:col>12</xdr:col>
      <xdr:colOff>381000</xdr:colOff>
      <xdr:row>38</xdr:row>
      <xdr:rowOff>38100</xdr:rowOff>
    </xdr:from>
    <xdr:to>
      <xdr:col>23</xdr:col>
      <xdr:colOff>370428</xdr:colOff>
      <xdr:row>47</xdr:row>
      <xdr:rowOff>56933</xdr:rowOff>
    </xdr:to>
    <xdr:pic>
      <xdr:nvPicPr>
        <xdr:cNvPr id="7" name="Grafik 6">
          <a:extLst>
            <a:ext uri="{FF2B5EF4-FFF2-40B4-BE49-F238E27FC236}">
              <a16:creationId xmlns:a16="http://schemas.microsoft.com/office/drawing/2014/main" id="{DF14DF84-ACD9-4860-94D3-9F93AD560678}"/>
            </a:ext>
          </a:extLst>
        </xdr:cNvPr>
        <xdr:cNvPicPr>
          <a:picLocks noChangeAspect="1"/>
        </xdr:cNvPicPr>
      </xdr:nvPicPr>
      <xdr:blipFill>
        <a:blip xmlns:r="http://schemas.openxmlformats.org/officeDocument/2006/relationships" r:embed="rId4"/>
        <a:stretch>
          <a:fillRect/>
        </a:stretch>
      </xdr:blipFill>
      <xdr:spPr>
        <a:xfrm>
          <a:off x="18869025" y="8372475"/>
          <a:ext cx="8371428" cy="1733333"/>
        </a:xfrm>
        <a:prstGeom prst="rect">
          <a:avLst/>
        </a:prstGeom>
      </xdr:spPr>
    </xdr:pic>
    <xdr:clientData/>
  </xdr:twoCellAnchor>
  <xdr:twoCellAnchor editAs="oneCell">
    <xdr:from>
      <xdr:col>12</xdr:col>
      <xdr:colOff>447675</xdr:colOff>
      <xdr:row>47</xdr:row>
      <xdr:rowOff>200025</xdr:rowOff>
    </xdr:from>
    <xdr:to>
      <xdr:col>24</xdr:col>
      <xdr:colOff>208437</xdr:colOff>
      <xdr:row>55</xdr:row>
      <xdr:rowOff>828401</xdr:rowOff>
    </xdr:to>
    <xdr:pic>
      <xdr:nvPicPr>
        <xdr:cNvPr id="8" name="Grafik 7">
          <a:extLst>
            <a:ext uri="{FF2B5EF4-FFF2-40B4-BE49-F238E27FC236}">
              <a16:creationId xmlns:a16="http://schemas.microsoft.com/office/drawing/2014/main" id="{A8D5D81B-E195-4D59-9283-30032F9CC3AD}"/>
            </a:ext>
          </a:extLst>
        </xdr:cNvPr>
        <xdr:cNvPicPr>
          <a:picLocks noChangeAspect="1"/>
        </xdr:cNvPicPr>
      </xdr:nvPicPr>
      <xdr:blipFill>
        <a:blip xmlns:r="http://schemas.openxmlformats.org/officeDocument/2006/relationships" r:embed="rId5"/>
        <a:stretch>
          <a:fillRect/>
        </a:stretch>
      </xdr:blipFill>
      <xdr:spPr>
        <a:xfrm>
          <a:off x="17983200" y="10248900"/>
          <a:ext cx="8904762" cy="2190476"/>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baseColWidth="10" defaultRowHeight="15" x14ac:dyDescent="0.25"/>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9"/>
  <sheetViews>
    <sheetView topLeftCell="C28" workbookViewId="0">
      <selection activeCell="I42" sqref="I42"/>
    </sheetView>
  </sheetViews>
  <sheetFormatPr baseColWidth="10" defaultRowHeight="15" x14ac:dyDescent="0.25"/>
  <cols>
    <col min="2" max="2" width="29.5703125" customWidth="1"/>
    <col min="3" max="3" width="32.5703125" customWidth="1"/>
    <col min="4" max="4" width="33.85546875" customWidth="1"/>
    <col min="5" max="5" width="19.28515625" customWidth="1"/>
    <col min="6" max="6" width="34.85546875" customWidth="1"/>
    <col min="7" max="7" width="21.85546875" customWidth="1"/>
    <col min="8" max="8" width="17.7109375" customWidth="1"/>
    <col min="9" max="9" width="19" customWidth="1"/>
    <col min="10" max="10" width="20" customWidth="1"/>
  </cols>
  <sheetData>
    <row r="1" spans="1:5" x14ac:dyDescent="0.25">
      <c r="A1" t="s">
        <v>3</v>
      </c>
      <c r="B1" t="s">
        <v>2</v>
      </c>
      <c r="C1" t="s">
        <v>24</v>
      </c>
      <c r="D1" t="s">
        <v>25</v>
      </c>
      <c r="E1" t="s">
        <v>28</v>
      </c>
    </row>
    <row r="2" spans="1:5" x14ac:dyDescent="0.25">
      <c r="A2">
        <v>1</v>
      </c>
      <c r="B2" t="s">
        <v>0</v>
      </c>
      <c r="C2" s="1">
        <v>887.90487068955701</v>
      </c>
      <c r="D2" s="1">
        <v>1357.2137122443801</v>
      </c>
      <c r="E2" s="1">
        <f>D2-C2</f>
        <v>469.30884155482306</v>
      </c>
    </row>
    <row r="3" spans="1:5" x14ac:dyDescent="0.25">
      <c r="A3">
        <v>2</v>
      </c>
      <c r="B3" t="s">
        <v>0</v>
      </c>
      <c r="C3" s="1">
        <v>953.96450210334399</v>
      </c>
      <c r="D3" s="1">
        <v>1306.3492609295599</v>
      </c>
      <c r="E3" s="1">
        <f t="shared" ref="E3:E21" si="0">D3-C3</f>
        <v>352.38475882621594</v>
      </c>
    </row>
    <row r="4" spans="1:5" x14ac:dyDescent="0.25">
      <c r="A4">
        <v>3</v>
      </c>
      <c r="B4" t="s">
        <v>0</v>
      </c>
      <c r="C4" s="1">
        <v>1311.7416628298199</v>
      </c>
      <c r="D4" s="1">
        <v>1597.4859043351501</v>
      </c>
      <c r="E4" s="1">
        <f t="shared" si="0"/>
        <v>285.74424150533014</v>
      </c>
    </row>
    <row r="5" spans="1:5" x14ac:dyDescent="0.25">
      <c r="A5">
        <v>4</v>
      </c>
      <c r="B5" t="s">
        <v>0</v>
      </c>
      <c r="C5" s="1">
        <v>1014.10167828492</v>
      </c>
      <c r="D5" s="1">
        <v>1324.56326854135</v>
      </c>
      <c r="E5" s="1">
        <f t="shared" si="0"/>
        <v>310.46159025642999</v>
      </c>
    </row>
    <row r="6" spans="1:5" x14ac:dyDescent="0.25">
      <c r="A6">
        <v>5</v>
      </c>
      <c r="B6" t="s">
        <v>0</v>
      </c>
      <c r="C6" s="1">
        <v>1025.85754703219</v>
      </c>
      <c r="D6" s="1">
        <v>1253.9851014552601</v>
      </c>
      <c r="E6" s="1">
        <f t="shared" si="0"/>
        <v>228.12755442307002</v>
      </c>
    </row>
    <row r="7" spans="1:5" x14ac:dyDescent="0.25">
      <c r="A7">
        <v>6</v>
      </c>
      <c r="B7" t="s">
        <v>0</v>
      </c>
      <c r="C7" s="1">
        <v>1343.01299737666</v>
      </c>
      <c r="D7" s="1">
        <v>1788.8399743176899</v>
      </c>
      <c r="E7" s="1">
        <f t="shared" si="0"/>
        <v>445.8269769410299</v>
      </c>
    </row>
    <row r="8" spans="1:5" x14ac:dyDescent="0.25">
      <c r="A8">
        <v>7</v>
      </c>
      <c r="B8" t="s">
        <v>0</v>
      </c>
      <c r="C8" s="1">
        <v>1092.1832411978401</v>
      </c>
      <c r="D8" s="1">
        <v>1433.4886503457799</v>
      </c>
      <c r="E8" s="1">
        <f t="shared" si="0"/>
        <v>341.30540914793983</v>
      </c>
    </row>
    <row r="9" spans="1:5" x14ac:dyDescent="0.25">
      <c r="A9">
        <v>8</v>
      </c>
      <c r="B9" t="s">
        <v>0</v>
      </c>
      <c r="C9" s="1">
        <v>746.987753078693</v>
      </c>
      <c r="D9" s="1">
        <v>861.596143667398</v>
      </c>
      <c r="E9" s="1">
        <f t="shared" si="0"/>
        <v>114.60839058870499</v>
      </c>
    </row>
    <row r="10" spans="1:5" x14ac:dyDescent="0.25">
      <c r="A10">
        <v>9</v>
      </c>
      <c r="B10" t="s">
        <v>0</v>
      </c>
      <c r="C10" s="1">
        <v>862.629429621295</v>
      </c>
      <c r="D10" s="1">
        <v>1274.2662518846801</v>
      </c>
      <c r="E10" s="1">
        <f t="shared" si="0"/>
        <v>411.63682226338506</v>
      </c>
    </row>
    <row r="11" spans="1:5" x14ac:dyDescent="0.25">
      <c r="A11">
        <v>10</v>
      </c>
      <c r="B11" t="s">
        <v>0</v>
      </c>
      <c r="C11" s="1">
        <v>910.86760598000797</v>
      </c>
      <c r="D11" s="1">
        <v>1171.95911585665</v>
      </c>
      <c r="E11" s="1">
        <f t="shared" si="0"/>
        <v>261.09150987664202</v>
      </c>
    </row>
    <row r="12" spans="1:5" x14ac:dyDescent="0.25">
      <c r="A12">
        <v>11</v>
      </c>
      <c r="B12" t="s">
        <v>1</v>
      </c>
      <c r="C12" s="1">
        <v>731.29571841335496</v>
      </c>
      <c r="D12" s="1">
        <v>675.13931246781203</v>
      </c>
      <c r="E12" s="1">
        <f t="shared" si="0"/>
        <v>-56.156405945542929</v>
      </c>
    </row>
    <row r="13" spans="1:5" x14ac:dyDescent="0.25">
      <c r="A13">
        <v>12</v>
      </c>
      <c r="B13" t="s">
        <v>1</v>
      </c>
      <c r="C13" s="1">
        <v>1124.35511073066</v>
      </c>
      <c r="D13" s="1">
        <v>1256.8157823926199</v>
      </c>
      <c r="E13" s="1">
        <f t="shared" si="0"/>
        <v>132.46067166195985</v>
      </c>
    </row>
    <row r="14" spans="1:5" x14ac:dyDescent="0.25">
      <c r="A14">
        <v>13</v>
      </c>
      <c r="B14" t="s">
        <v>1</v>
      </c>
      <c r="C14" s="1">
        <v>1160.17493297653</v>
      </c>
      <c r="D14" s="1">
        <v>1246.78710411712</v>
      </c>
      <c r="E14" s="1">
        <f t="shared" si="0"/>
        <v>86.612171140589908</v>
      </c>
    </row>
    <row r="15" spans="1:5" x14ac:dyDescent="0.25">
      <c r="A15">
        <v>14</v>
      </c>
      <c r="B15" t="s">
        <v>1</v>
      </c>
      <c r="C15" s="1">
        <v>722.22151757548295</v>
      </c>
      <c r="D15" s="1">
        <v>976.24865636067102</v>
      </c>
      <c r="E15" s="1">
        <f t="shared" si="0"/>
        <v>254.02713878518807</v>
      </c>
    </row>
    <row r="16" spans="1:5" x14ac:dyDescent="0.25">
      <c r="A16">
        <v>15</v>
      </c>
      <c r="B16" t="s">
        <v>1</v>
      </c>
      <c r="C16" s="1">
        <v>857.12862822374098</v>
      </c>
      <c r="D16" s="1">
        <v>712.80627457770004</v>
      </c>
      <c r="E16" s="1">
        <f t="shared" si="0"/>
        <v>-144.32235364604094</v>
      </c>
    </row>
    <row r="17" spans="1:10" x14ac:dyDescent="0.25">
      <c r="A17">
        <v>16</v>
      </c>
      <c r="B17" t="s">
        <v>1</v>
      </c>
      <c r="C17" s="1">
        <v>935.18778949278203</v>
      </c>
      <c r="D17" s="1">
        <v>1181.8330036986899</v>
      </c>
      <c r="E17" s="1">
        <f t="shared" si="0"/>
        <v>246.64521420590791</v>
      </c>
    </row>
    <row r="18" spans="1:10" x14ac:dyDescent="0.25">
      <c r="A18">
        <v>17</v>
      </c>
      <c r="B18" t="s">
        <v>1</v>
      </c>
      <c r="C18" s="1">
        <v>1138.12859911899</v>
      </c>
      <c r="D18" s="1">
        <v>1318.93522051992</v>
      </c>
      <c r="E18" s="1">
        <f t="shared" si="0"/>
        <v>180.80662140093</v>
      </c>
    </row>
    <row r="19" spans="1:10" x14ac:dyDescent="0.25">
      <c r="A19">
        <v>18</v>
      </c>
      <c r="B19" t="s">
        <v>1</v>
      </c>
      <c r="C19" s="1">
        <v>1050.1095802649299</v>
      </c>
      <c r="D19" s="1">
        <v>1086.5856632813</v>
      </c>
      <c r="E19" s="1">
        <f t="shared" si="0"/>
        <v>36.476083016370012</v>
      </c>
    </row>
    <row r="20" spans="1:10" x14ac:dyDescent="0.25">
      <c r="A20">
        <v>19</v>
      </c>
      <c r="B20" t="s">
        <v>1</v>
      </c>
      <c r="C20" s="1">
        <v>1201.47045417597</v>
      </c>
      <c r="D20" s="1">
        <v>1434.78043999121</v>
      </c>
      <c r="E20" s="1">
        <f t="shared" si="0"/>
        <v>233.30998581524</v>
      </c>
      <c r="G20" s="14" t="s">
        <v>0</v>
      </c>
      <c r="H20" s="14"/>
      <c r="I20" s="14" t="s">
        <v>1</v>
      </c>
      <c r="J20" s="14"/>
    </row>
    <row r="21" spans="1:10" x14ac:dyDescent="0.25">
      <c r="A21">
        <v>20</v>
      </c>
      <c r="B21" t="s">
        <v>1</v>
      </c>
      <c r="C21" s="1">
        <v>1114.6469368805499</v>
      </c>
      <c r="D21" s="1">
        <v>1276.2635469470799</v>
      </c>
      <c r="E21" s="1">
        <f t="shared" si="0"/>
        <v>161.61661006653003</v>
      </c>
      <c r="G21" s="4" t="s">
        <v>4</v>
      </c>
      <c r="H21" s="4" t="s">
        <v>5</v>
      </c>
      <c r="I21" s="4" t="s">
        <v>4</v>
      </c>
      <c r="J21" s="4" t="s">
        <v>5</v>
      </c>
    </row>
    <row r="22" spans="1:10" x14ac:dyDescent="0.25">
      <c r="F22" s="4" t="s">
        <v>6</v>
      </c>
      <c r="G22" s="3">
        <f>AVERAGE(C2:C11)</f>
        <v>1014.9251288194325</v>
      </c>
      <c r="H22" s="3">
        <f>AVERAGE(D2:D11)</f>
        <v>1336.9747383577901</v>
      </c>
      <c r="I22" s="3">
        <f>AVERAGE(C12:C21)</f>
        <v>1003.471926785299</v>
      </c>
      <c r="J22" s="3">
        <f>AVERAGE(D12:D21)</f>
        <v>1116.6195004354122</v>
      </c>
    </row>
    <row r="23" spans="1:10" x14ac:dyDescent="0.25">
      <c r="F23" s="4" t="s">
        <v>7</v>
      </c>
      <c r="G23" s="3">
        <f>_xlfn.STDEV.S(C2:C11)</f>
        <v>190.75681012481812</v>
      </c>
      <c r="H23" s="3">
        <f>_xlfn.STDEV.S(D2:D11)</f>
        <v>246.50881725454306</v>
      </c>
      <c r="I23" s="3">
        <f>_xlfn.STDEV.S(C12:C21)</f>
        <v>179.59835797283279</v>
      </c>
      <c r="J23" s="3">
        <f>_xlfn.STDEV.S(D12:D21)</f>
        <v>255.40197992699666</v>
      </c>
    </row>
    <row r="24" spans="1:10" x14ac:dyDescent="0.25">
      <c r="F24" s="4" t="s">
        <v>8</v>
      </c>
      <c r="G24" s="2">
        <v>10</v>
      </c>
      <c r="H24" s="2">
        <v>10</v>
      </c>
      <c r="I24" s="2">
        <v>10</v>
      </c>
      <c r="J24" s="2"/>
    </row>
    <row r="25" spans="1:10" x14ac:dyDescent="0.25">
      <c r="F25" s="4" t="s">
        <v>9</v>
      </c>
      <c r="G25" s="3">
        <f>_xlfn.CONFIDENCE.T(0.05,G23,$G$24)</f>
        <v>136.45920148372346</v>
      </c>
      <c r="H25" s="3">
        <f>_xlfn.CONFIDENCE.T(0.05,H23,$G$24)</f>
        <v>176.34178480569796</v>
      </c>
      <c r="I25" s="3">
        <f>_xlfn.CONFIDENCE.T(0.05,I23,$G$24)</f>
        <v>128.47692567685755</v>
      </c>
      <c r="J25" s="3">
        <f>_xlfn.CONFIDENCE.T(0.05,J23,$G$24)</f>
        <v>182.70357013935816</v>
      </c>
    </row>
    <row r="28" spans="1:10" ht="45" customHeight="1" x14ac:dyDescent="0.25">
      <c r="F28" s="15" t="s">
        <v>17</v>
      </c>
      <c r="G28" s="5" t="s">
        <v>11</v>
      </c>
      <c r="H28" s="2">
        <f>_xlfn.CONFIDENCE.T(0.05,_xlfn.STDEV.S(C2:C21),COUNT(C2:C21))</f>
        <v>84.43733686495834</v>
      </c>
    </row>
    <row r="29" spans="1:10" x14ac:dyDescent="0.25">
      <c r="F29" s="16"/>
      <c r="G29" s="4" t="s">
        <v>12</v>
      </c>
      <c r="H29" s="3">
        <f>AVERAGE(C2:C21)-H28</f>
        <v>924.76119093740749</v>
      </c>
      <c r="I29" s="1"/>
    </row>
    <row r="30" spans="1:10" x14ac:dyDescent="0.25">
      <c r="F30" s="16"/>
      <c r="G30" s="4" t="s">
        <v>13</v>
      </c>
      <c r="H30" s="3">
        <f>AVERAGE(C2:C21)+H28</f>
        <v>1093.6358646673241</v>
      </c>
    </row>
    <row r="31" spans="1:10" x14ac:dyDescent="0.25">
      <c r="F31" s="17"/>
      <c r="G31" s="4" t="s">
        <v>26</v>
      </c>
      <c r="H31" s="3">
        <f>AVERAGE(C2:C21)</f>
        <v>1009.1985278023658</v>
      </c>
    </row>
    <row r="33" spans="1:8" ht="67.5" customHeight="1" x14ac:dyDescent="0.25">
      <c r="F33" s="10" t="s">
        <v>18</v>
      </c>
      <c r="G33" s="18" t="s">
        <v>19</v>
      </c>
      <c r="H33" s="19"/>
    </row>
    <row r="38" spans="1:8" ht="18.75" customHeight="1" x14ac:dyDescent="0.25">
      <c r="F38" s="20" t="s">
        <v>20</v>
      </c>
      <c r="G38" s="5" t="s">
        <v>15</v>
      </c>
      <c r="H38" s="3">
        <f>AVERAGE(E2:E11)</f>
        <v>322.04960953835706</v>
      </c>
    </row>
    <row r="39" spans="1:8" x14ac:dyDescent="0.25">
      <c r="A39" s="9"/>
      <c r="B39" s="9"/>
      <c r="F39" s="20"/>
      <c r="G39" s="4" t="s">
        <v>10</v>
      </c>
      <c r="H39" s="2">
        <f>_xlfn.T.TEST(C2:C11,D2:D11,1,1)</f>
        <v>2.7281507608386148E-6</v>
      </c>
    </row>
    <row r="40" spans="1:8" x14ac:dyDescent="0.25">
      <c r="A40" s="8"/>
      <c r="B40" s="7"/>
      <c r="F40" s="20"/>
      <c r="G40" s="4" t="s">
        <v>14</v>
      </c>
      <c r="H40" s="2" t="s">
        <v>29</v>
      </c>
    </row>
    <row r="41" spans="1:8" x14ac:dyDescent="0.25">
      <c r="A41" s="8"/>
      <c r="B41" s="7"/>
      <c r="F41" s="20"/>
      <c r="G41" s="4" t="s">
        <v>16</v>
      </c>
      <c r="H41" s="2">
        <f>H38/_xlfn.STDEV.S(E2:E11)</f>
        <v>3.0053872302718592</v>
      </c>
    </row>
    <row r="42" spans="1:8" x14ac:dyDescent="0.25">
      <c r="A42" s="8"/>
      <c r="B42" s="7"/>
    </row>
    <row r="43" spans="1:8" x14ac:dyDescent="0.25">
      <c r="A43" s="8"/>
      <c r="B43" s="7"/>
    </row>
    <row r="44" spans="1:8" ht="15" customHeight="1" x14ac:dyDescent="0.25">
      <c r="A44" s="8"/>
      <c r="B44" s="7"/>
      <c r="F44" s="20" t="s">
        <v>21</v>
      </c>
      <c r="G44" s="5" t="s">
        <v>15</v>
      </c>
      <c r="H44" s="3">
        <f>AVERAGE(E12:E21)</f>
        <v>113.14757365011319</v>
      </c>
    </row>
    <row r="45" spans="1:8" x14ac:dyDescent="0.25">
      <c r="A45" s="8"/>
      <c r="B45" s="7"/>
      <c r="F45" s="20"/>
      <c r="G45" s="4" t="s">
        <v>10</v>
      </c>
      <c r="H45" s="2">
        <f>_xlfn.T.TEST(C12:C21,D12:D21,1,1)</f>
        <v>1.2693358060811573E-2</v>
      </c>
    </row>
    <row r="46" spans="1:8" x14ac:dyDescent="0.25">
      <c r="A46" s="8"/>
      <c r="B46" s="7"/>
      <c r="F46" s="20"/>
      <c r="G46" s="4" t="s">
        <v>14</v>
      </c>
      <c r="H46" s="2" t="s">
        <v>29</v>
      </c>
    </row>
    <row r="47" spans="1:8" x14ac:dyDescent="0.25">
      <c r="A47" s="7"/>
      <c r="B47" s="7"/>
      <c r="F47" s="20"/>
      <c r="G47" s="4" t="s">
        <v>16</v>
      </c>
      <c r="H47" s="2">
        <f>H44/_xlfn.STDEV.S(E12:E21)</f>
        <v>0.84611203513685806</v>
      </c>
    </row>
    <row r="48" spans="1:8" ht="18" customHeight="1" x14ac:dyDescent="0.25"/>
    <row r="50" spans="6:8" x14ac:dyDescent="0.25">
      <c r="F50" s="20" t="s">
        <v>22</v>
      </c>
      <c r="G50" s="21" t="s">
        <v>30</v>
      </c>
      <c r="H50" s="22"/>
    </row>
    <row r="51" spans="6:8" x14ac:dyDescent="0.25">
      <c r="F51" s="20"/>
      <c r="G51" s="23"/>
      <c r="H51" s="24"/>
    </row>
    <row r="52" spans="6:8" x14ac:dyDescent="0.25">
      <c r="F52" s="20"/>
      <c r="G52" s="23"/>
      <c r="H52" s="24"/>
    </row>
    <row r="53" spans="6:8" x14ac:dyDescent="0.25">
      <c r="F53" s="20"/>
      <c r="G53" s="25"/>
      <c r="H53" s="26"/>
    </row>
    <row r="56" spans="6:8" ht="90" x14ac:dyDescent="0.25">
      <c r="F56" s="6" t="s">
        <v>23</v>
      </c>
      <c r="G56" s="11">
        <f>(1236+(1.0048503*_xlfn.STDEV.S(D2:D11)))/1236</f>
        <v>1.2004081383259488</v>
      </c>
      <c r="H56" s="12" t="s">
        <v>31</v>
      </c>
    </row>
    <row r="59" spans="6:8" ht="165" x14ac:dyDescent="0.25">
      <c r="F59" s="6" t="s">
        <v>27</v>
      </c>
      <c r="G59" s="11">
        <f>(1340-1236)/_xlfn.STDEV.S(D2:D11)</f>
        <v>0.42189160273569615</v>
      </c>
      <c r="H59" s="13" t="s">
        <v>32</v>
      </c>
    </row>
  </sheetData>
  <sortState xmlns:xlrd2="http://schemas.microsoft.com/office/spreadsheetml/2017/richdata2" ref="A39:A45">
    <sortCondition ref="A39"/>
  </sortState>
  <mergeCells count="8">
    <mergeCell ref="F44:F47"/>
    <mergeCell ref="F50:F53"/>
    <mergeCell ref="G50:H53"/>
    <mergeCell ref="G20:H20"/>
    <mergeCell ref="I20:J20"/>
    <mergeCell ref="F28:F31"/>
    <mergeCell ref="G33:H33"/>
    <mergeCell ref="F38:F41"/>
  </mergeCells>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68EA1-D143-4AB1-B7F5-E07662F912A3}">
  <dimension ref="A1:L59"/>
  <sheetViews>
    <sheetView tabSelected="1" topLeftCell="F31" workbookViewId="0">
      <selection activeCell="J48" sqref="J48"/>
    </sheetView>
  </sheetViews>
  <sheetFormatPr baseColWidth="10" defaultRowHeight="15" x14ac:dyDescent="0.25"/>
  <cols>
    <col min="2" max="2" width="29.5703125" customWidth="1"/>
    <col min="3" max="3" width="32.5703125" customWidth="1"/>
    <col min="4" max="4" width="33.85546875" customWidth="1"/>
    <col min="5" max="5" width="19.28515625" customWidth="1"/>
    <col min="6" max="6" width="34.85546875" customWidth="1"/>
    <col min="7" max="7" width="21.85546875" customWidth="1"/>
    <col min="8" max="8" width="17.7109375" customWidth="1"/>
    <col min="9" max="9" width="19" customWidth="1"/>
    <col min="10" max="10" width="20" customWidth="1"/>
    <col min="11" max="11" width="19.7109375" customWidth="1"/>
    <col min="12" max="12" width="17.42578125" customWidth="1"/>
  </cols>
  <sheetData>
    <row r="1" spans="1:5" x14ac:dyDescent="0.25">
      <c r="A1" t="s">
        <v>3</v>
      </c>
      <c r="B1" t="s">
        <v>2</v>
      </c>
      <c r="C1" t="s">
        <v>24</v>
      </c>
      <c r="D1" t="s">
        <v>25</v>
      </c>
      <c r="E1" t="s">
        <v>28</v>
      </c>
    </row>
    <row r="2" spans="1:5" x14ac:dyDescent="0.25">
      <c r="A2">
        <v>1</v>
      </c>
      <c r="B2" t="s">
        <v>0</v>
      </c>
      <c r="C2" s="1">
        <v>887.90487068955701</v>
      </c>
      <c r="D2" s="1">
        <v>1357.2137122443801</v>
      </c>
      <c r="E2" s="1">
        <f>D2-C2</f>
        <v>469.30884155482306</v>
      </c>
    </row>
    <row r="3" spans="1:5" x14ac:dyDescent="0.25">
      <c r="A3">
        <v>2</v>
      </c>
      <c r="B3" t="s">
        <v>0</v>
      </c>
      <c r="C3" s="1">
        <v>953.96450210334399</v>
      </c>
      <c r="D3" s="1">
        <v>1306.3492609295599</v>
      </c>
      <c r="E3" s="1">
        <f t="shared" ref="E3:E21" si="0">D3-C3</f>
        <v>352.38475882621594</v>
      </c>
    </row>
    <row r="4" spans="1:5" x14ac:dyDescent="0.25">
      <c r="A4">
        <v>3</v>
      </c>
      <c r="B4" t="s">
        <v>0</v>
      </c>
      <c r="C4" s="1">
        <v>1311.7416628298199</v>
      </c>
      <c r="D4" s="1">
        <v>1597.4859043351501</v>
      </c>
      <c r="E4" s="1">
        <f t="shared" si="0"/>
        <v>285.74424150533014</v>
      </c>
    </row>
    <row r="5" spans="1:5" x14ac:dyDescent="0.25">
      <c r="A5">
        <v>4</v>
      </c>
      <c r="B5" t="s">
        <v>0</v>
      </c>
      <c r="C5" s="1">
        <v>1014.10167828492</v>
      </c>
      <c r="D5" s="1">
        <v>1324.56326854135</v>
      </c>
      <c r="E5" s="1">
        <f t="shared" si="0"/>
        <v>310.46159025642999</v>
      </c>
    </row>
    <row r="6" spans="1:5" x14ac:dyDescent="0.25">
      <c r="A6">
        <v>5</v>
      </c>
      <c r="B6" t="s">
        <v>0</v>
      </c>
      <c r="C6" s="1">
        <v>1025.85754703219</v>
      </c>
      <c r="D6" s="1">
        <v>1253.9851014552601</v>
      </c>
      <c r="E6" s="1">
        <f t="shared" si="0"/>
        <v>228.12755442307002</v>
      </c>
    </row>
    <row r="7" spans="1:5" x14ac:dyDescent="0.25">
      <c r="A7">
        <v>6</v>
      </c>
      <c r="B7" t="s">
        <v>0</v>
      </c>
      <c r="C7" s="1">
        <v>1343.01299737666</v>
      </c>
      <c r="D7" s="1">
        <v>1788.8399743176899</v>
      </c>
      <c r="E7" s="1">
        <f t="shared" si="0"/>
        <v>445.8269769410299</v>
      </c>
    </row>
    <row r="8" spans="1:5" x14ac:dyDescent="0.25">
      <c r="A8">
        <v>7</v>
      </c>
      <c r="B8" t="s">
        <v>0</v>
      </c>
      <c r="C8" s="1">
        <v>1092.1832411978401</v>
      </c>
      <c r="D8" s="1">
        <v>1433.4886503457799</v>
      </c>
      <c r="E8" s="1">
        <f t="shared" si="0"/>
        <v>341.30540914793983</v>
      </c>
    </row>
    <row r="9" spans="1:5" x14ac:dyDescent="0.25">
      <c r="A9">
        <v>8</v>
      </c>
      <c r="B9" t="s">
        <v>0</v>
      </c>
      <c r="C9" s="1">
        <v>746.987753078693</v>
      </c>
      <c r="D9" s="1">
        <v>861.596143667398</v>
      </c>
      <c r="E9" s="1">
        <f t="shared" si="0"/>
        <v>114.60839058870499</v>
      </c>
    </row>
    <row r="10" spans="1:5" x14ac:dyDescent="0.25">
      <c r="A10">
        <v>9</v>
      </c>
      <c r="B10" t="s">
        <v>0</v>
      </c>
      <c r="C10" s="1">
        <v>862.629429621295</v>
      </c>
      <c r="D10" s="1">
        <v>1274.2662518846801</v>
      </c>
      <c r="E10" s="1">
        <f t="shared" si="0"/>
        <v>411.63682226338506</v>
      </c>
    </row>
    <row r="11" spans="1:5" x14ac:dyDescent="0.25">
      <c r="A11">
        <v>10</v>
      </c>
      <c r="B11" t="s">
        <v>0</v>
      </c>
      <c r="C11" s="1">
        <v>910.86760598000797</v>
      </c>
      <c r="D11" s="1">
        <v>1171.95911585665</v>
      </c>
      <c r="E11" s="1">
        <f t="shared" si="0"/>
        <v>261.09150987664202</v>
      </c>
    </row>
    <row r="12" spans="1:5" x14ac:dyDescent="0.25">
      <c r="A12">
        <v>11</v>
      </c>
      <c r="B12" t="s">
        <v>1</v>
      </c>
      <c r="C12" s="1">
        <v>731.29571841335496</v>
      </c>
      <c r="D12" s="1">
        <v>675.13931246781203</v>
      </c>
      <c r="E12" s="1">
        <f t="shared" si="0"/>
        <v>-56.156405945542929</v>
      </c>
    </row>
    <row r="13" spans="1:5" x14ac:dyDescent="0.25">
      <c r="A13">
        <v>12</v>
      </c>
      <c r="B13" t="s">
        <v>1</v>
      </c>
      <c r="C13" s="1">
        <v>1124.35511073066</v>
      </c>
      <c r="D13" s="1">
        <v>1256.8157823926199</v>
      </c>
      <c r="E13" s="1">
        <f t="shared" si="0"/>
        <v>132.46067166195985</v>
      </c>
    </row>
    <row r="14" spans="1:5" x14ac:dyDescent="0.25">
      <c r="A14">
        <v>13</v>
      </c>
      <c r="B14" t="s">
        <v>1</v>
      </c>
      <c r="C14" s="1">
        <v>1160.17493297653</v>
      </c>
      <c r="D14" s="1">
        <v>1246.78710411712</v>
      </c>
      <c r="E14" s="1">
        <f t="shared" si="0"/>
        <v>86.612171140589908</v>
      </c>
    </row>
    <row r="15" spans="1:5" x14ac:dyDescent="0.25">
      <c r="A15">
        <v>14</v>
      </c>
      <c r="B15" t="s">
        <v>1</v>
      </c>
      <c r="C15" s="1">
        <v>722.22151757548295</v>
      </c>
      <c r="D15" s="1">
        <v>976.24865636067102</v>
      </c>
      <c r="E15" s="1">
        <f t="shared" si="0"/>
        <v>254.02713878518807</v>
      </c>
    </row>
    <row r="16" spans="1:5" x14ac:dyDescent="0.25">
      <c r="A16">
        <v>15</v>
      </c>
      <c r="B16" t="s">
        <v>1</v>
      </c>
      <c r="C16" s="1">
        <v>857.12862822374098</v>
      </c>
      <c r="D16" s="1">
        <v>712.80627457770004</v>
      </c>
      <c r="E16" s="1">
        <f t="shared" si="0"/>
        <v>-144.32235364604094</v>
      </c>
    </row>
    <row r="17" spans="1:10" x14ac:dyDescent="0.25">
      <c r="A17">
        <v>16</v>
      </c>
      <c r="B17" t="s">
        <v>1</v>
      </c>
      <c r="C17" s="1">
        <v>935.18778949278203</v>
      </c>
      <c r="D17" s="1">
        <v>1181.8330036986899</v>
      </c>
      <c r="E17" s="1">
        <f t="shared" si="0"/>
        <v>246.64521420590791</v>
      </c>
    </row>
    <row r="18" spans="1:10" x14ac:dyDescent="0.25">
      <c r="A18">
        <v>17</v>
      </c>
      <c r="B18" t="s">
        <v>1</v>
      </c>
      <c r="C18" s="1">
        <v>1138.12859911899</v>
      </c>
      <c r="D18" s="1">
        <v>1318.93522051992</v>
      </c>
      <c r="E18" s="1">
        <f t="shared" si="0"/>
        <v>180.80662140093</v>
      </c>
    </row>
    <row r="19" spans="1:10" x14ac:dyDescent="0.25">
      <c r="A19">
        <v>18</v>
      </c>
      <c r="B19" t="s">
        <v>1</v>
      </c>
      <c r="C19" s="1">
        <v>1050.1095802649299</v>
      </c>
      <c r="D19" s="1">
        <v>1086.5856632813</v>
      </c>
      <c r="E19" s="1">
        <f t="shared" si="0"/>
        <v>36.476083016370012</v>
      </c>
    </row>
    <row r="20" spans="1:10" x14ac:dyDescent="0.25">
      <c r="A20">
        <v>19</v>
      </c>
      <c r="B20" t="s">
        <v>1</v>
      </c>
      <c r="C20" s="1">
        <v>1201.47045417597</v>
      </c>
      <c r="D20" s="1">
        <v>1434.78043999121</v>
      </c>
      <c r="E20" s="1">
        <f t="shared" si="0"/>
        <v>233.30998581524</v>
      </c>
      <c r="G20" s="14" t="s">
        <v>0</v>
      </c>
      <c r="H20" s="14"/>
      <c r="I20" s="14" t="s">
        <v>1</v>
      </c>
      <c r="J20" s="14"/>
    </row>
    <row r="21" spans="1:10" x14ac:dyDescent="0.25">
      <c r="A21">
        <v>20</v>
      </c>
      <c r="B21" t="s">
        <v>1</v>
      </c>
      <c r="C21" s="1">
        <v>1114.6469368805499</v>
      </c>
      <c r="D21" s="1">
        <v>1276.2635469470799</v>
      </c>
      <c r="E21" s="1">
        <f t="shared" si="0"/>
        <v>161.61661006653003</v>
      </c>
      <c r="G21" s="4" t="s">
        <v>4</v>
      </c>
      <c r="H21" s="4" t="s">
        <v>5</v>
      </c>
      <c r="I21" s="4" t="s">
        <v>4</v>
      </c>
      <c r="J21" s="4" t="s">
        <v>5</v>
      </c>
    </row>
    <row r="22" spans="1:10" x14ac:dyDescent="0.25">
      <c r="F22" s="4" t="s">
        <v>6</v>
      </c>
      <c r="G22" s="3">
        <f>AVERAGE(C2:C11)</f>
        <v>1014.9251288194325</v>
      </c>
      <c r="H22" s="3">
        <f>AVERAGE(D2:D11)</f>
        <v>1336.9747383577901</v>
      </c>
      <c r="I22" s="3">
        <f>AVERAGE(C12:C21)</f>
        <v>1003.471926785299</v>
      </c>
      <c r="J22" s="3">
        <f>AVERAGE(D12:D21)</f>
        <v>1116.6195004354122</v>
      </c>
    </row>
    <row r="23" spans="1:10" x14ac:dyDescent="0.25">
      <c r="F23" s="4" t="s">
        <v>7</v>
      </c>
      <c r="G23" s="3">
        <f>_xlfn.STDEV.S(C2:C11)</f>
        <v>190.75681012481812</v>
      </c>
      <c r="H23" s="3">
        <f>_xlfn.STDEV.S(D2:D11)</f>
        <v>246.50881725454306</v>
      </c>
      <c r="I23" s="3">
        <f>_xlfn.STDEV.S(C12:C21)</f>
        <v>179.59835797283279</v>
      </c>
      <c r="J23" s="3">
        <f>_xlfn.STDEV.S(D12:D21)</f>
        <v>255.40197992699666</v>
      </c>
    </row>
    <row r="24" spans="1:10" x14ac:dyDescent="0.25">
      <c r="F24" s="4" t="s">
        <v>8</v>
      </c>
      <c r="G24" s="2">
        <v>10</v>
      </c>
      <c r="H24" s="2">
        <v>10</v>
      </c>
      <c r="I24" s="2">
        <v>10</v>
      </c>
      <c r="J24" s="2"/>
    </row>
    <row r="25" spans="1:10" x14ac:dyDescent="0.25">
      <c r="F25" s="4" t="s">
        <v>9</v>
      </c>
      <c r="G25" s="3">
        <f>_xlfn.CONFIDENCE.T(0.05,G23,$G$24)</f>
        <v>136.45920148372346</v>
      </c>
      <c r="H25" s="3">
        <f>_xlfn.CONFIDENCE.T(0.05,H23,$G$24)</f>
        <v>176.34178480569796</v>
      </c>
      <c r="I25" s="3">
        <f>_xlfn.CONFIDENCE.T(0.05,I23,$G$24)</f>
        <v>128.47692567685755</v>
      </c>
      <c r="J25" s="3">
        <f>_xlfn.CONFIDENCE.T(0.05,J23,$G$24)</f>
        <v>182.70357013935816</v>
      </c>
    </row>
    <row r="28" spans="1:10" ht="45" customHeight="1" x14ac:dyDescent="0.25">
      <c r="F28" s="15" t="s">
        <v>17</v>
      </c>
      <c r="G28" s="5" t="s">
        <v>11</v>
      </c>
      <c r="H28" s="2">
        <f>_xlfn.CONFIDENCE.T(0.05,_xlfn.STDEV.S(C2:C21),COUNT(C2:C21))</f>
        <v>84.43733686495834</v>
      </c>
    </row>
    <row r="29" spans="1:10" x14ac:dyDescent="0.25">
      <c r="F29" s="16"/>
      <c r="G29" s="4" t="s">
        <v>12</v>
      </c>
      <c r="H29" s="3">
        <f>AVERAGE(C2:C21)-H28</f>
        <v>924.76119093740749</v>
      </c>
      <c r="I29" s="1"/>
    </row>
    <row r="30" spans="1:10" x14ac:dyDescent="0.25">
      <c r="F30" s="16"/>
      <c r="G30" s="4" t="s">
        <v>13</v>
      </c>
      <c r="H30" s="3">
        <f>AVERAGE(C2:C21)+H28</f>
        <v>1093.6358646673241</v>
      </c>
    </row>
    <row r="31" spans="1:10" x14ac:dyDescent="0.25">
      <c r="F31" s="17"/>
      <c r="G31" s="4" t="s">
        <v>26</v>
      </c>
      <c r="H31" s="3">
        <f>AVERAGE(C2:C21)</f>
        <v>1009.1985278023658</v>
      </c>
    </row>
    <row r="33" spans="1:12" ht="67.5" customHeight="1" x14ac:dyDescent="0.25">
      <c r="F33" s="10" t="s">
        <v>18</v>
      </c>
      <c r="G33" s="18" t="s">
        <v>19</v>
      </c>
      <c r="H33" s="19"/>
    </row>
    <row r="38" spans="1:12" ht="18.75" customHeight="1" x14ac:dyDescent="0.25">
      <c r="F38" s="20" t="s">
        <v>20</v>
      </c>
      <c r="G38" s="5" t="s">
        <v>15</v>
      </c>
      <c r="H38" s="3">
        <f>AVERAGE(E2:E11)</f>
        <v>322.04960953835706</v>
      </c>
    </row>
    <row r="39" spans="1:12" x14ac:dyDescent="0.25">
      <c r="A39" s="9"/>
      <c r="B39" s="9"/>
      <c r="F39" s="20"/>
      <c r="G39" s="4" t="s">
        <v>10</v>
      </c>
      <c r="H39" s="2">
        <f>_xlfn.T.TEST(C2:C11,D2:D11,1,1)</f>
        <v>2.7281507608386148E-6</v>
      </c>
    </row>
    <row r="40" spans="1:12" x14ac:dyDescent="0.25">
      <c r="A40" s="8"/>
      <c r="B40" s="7"/>
      <c r="F40" s="20"/>
      <c r="G40" s="4" t="s">
        <v>14</v>
      </c>
      <c r="H40" s="2" t="s">
        <v>29</v>
      </c>
      <c r="I40" t="s">
        <v>33</v>
      </c>
      <c r="J40" t="s">
        <v>34</v>
      </c>
      <c r="K40" t="s">
        <v>12</v>
      </c>
      <c r="L40" t="s">
        <v>13</v>
      </c>
    </row>
    <row r="41" spans="1:12" x14ac:dyDescent="0.25">
      <c r="A41" s="8"/>
      <c r="B41" s="7"/>
      <c r="F41" s="20"/>
      <c r="G41" s="4" t="s">
        <v>16</v>
      </c>
      <c r="H41" s="2">
        <f>H38/_xlfn.STDEV.S(E2:E11)</f>
        <v>3.0053872302718592</v>
      </c>
      <c r="I41">
        <f>CORREL(C2:C11,D2:D11)</f>
        <v>0.91095432838033574</v>
      </c>
      <c r="J41">
        <f>SQRT(((1/10)+((H41^2)/20))*2*(1-I41))</f>
        <v>0.31342993305496769</v>
      </c>
      <c r="K41">
        <f>H41-1.96*J41</f>
        <v>2.3910645614841224</v>
      </c>
      <c r="L41">
        <f>H41+1.96*J41</f>
        <v>3.6197098990595959</v>
      </c>
    </row>
    <row r="42" spans="1:12" x14ac:dyDescent="0.25">
      <c r="A42" s="8"/>
      <c r="B42" s="7"/>
    </row>
    <row r="43" spans="1:12" x14ac:dyDescent="0.25">
      <c r="A43" s="8"/>
      <c r="B43" s="7"/>
    </row>
    <row r="44" spans="1:12" ht="15" customHeight="1" x14ac:dyDescent="0.25">
      <c r="A44" s="8"/>
      <c r="B44" s="7"/>
      <c r="F44" s="20" t="s">
        <v>21</v>
      </c>
      <c r="G44" s="5" t="s">
        <v>15</v>
      </c>
      <c r="H44" s="3">
        <f>AVERAGE(E12:E21)</f>
        <v>113.14757365011319</v>
      </c>
    </row>
    <row r="45" spans="1:12" x14ac:dyDescent="0.25">
      <c r="A45" s="8"/>
      <c r="B45" s="7"/>
      <c r="F45" s="20"/>
      <c r="G45" s="4" t="s">
        <v>10</v>
      </c>
      <c r="H45" s="2">
        <f>_xlfn.T.TEST(C12:C21,D12:D21,1,1)</f>
        <v>1.2693358060811573E-2</v>
      </c>
    </row>
    <row r="46" spans="1:12" x14ac:dyDescent="0.25">
      <c r="A46" s="8"/>
      <c r="B46" s="7"/>
      <c r="F46" s="20"/>
      <c r="G46" s="4" t="s">
        <v>14</v>
      </c>
      <c r="H46" s="2" t="s">
        <v>29</v>
      </c>
      <c r="I46" t="s">
        <v>33</v>
      </c>
      <c r="J46" t="s">
        <v>34</v>
      </c>
      <c r="K46" t="s">
        <v>12</v>
      </c>
      <c r="L46" t="s">
        <v>13</v>
      </c>
    </row>
    <row r="47" spans="1:12" x14ac:dyDescent="0.25">
      <c r="A47" s="7"/>
      <c r="B47" s="7"/>
      <c r="F47" s="20"/>
      <c r="G47" s="4" t="s">
        <v>16</v>
      </c>
      <c r="H47" s="2">
        <f>H44/_xlfn.STDEV.S(E12:E21)</f>
        <v>0.84611203513685806</v>
      </c>
      <c r="I47">
        <f>CORREL(C12:C21,D12:D21)</f>
        <v>0.86770614514300992</v>
      </c>
      <c r="J47">
        <f>SQRT(((1/10)+((H47^2)/20))*2*(1-I47))</f>
        <v>0.18955147535091585</v>
      </c>
      <c r="K47">
        <f>H47-1.96*J47</f>
        <v>0.474591143449063</v>
      </c>
      <c r="L47">
        <f>H47+1.96*J47</f>
        <v>1.2176329268246531</v>
      </c>
    </row>
    <row r="48" spans="1:12" ht="18" customHeight="1" x14ac:dyDescent="0.25"/>
    <row r="50" spans="6:8" x14ac:dyDescent="0.25">
      <c r="F50" s="20" t="s">
        <v>22</v>
      </c>
      <c r="G50" s="21" t="s">
        <v>30</v>
      </c>
      <c r="H50" s="22"/>
    </row>
    <row r="51" spans="6:8" x14ac:dyDescent="0.25">
      <c r="F51" s="20"/>
      <c r="G51" s="23"/>
      <c r="H51" s="24"/>
    </row>
    <row r="52" spans="6:8" x14ac:dyDescent="0.25">
      <c r="F52" s="20"/>
      <c r="G52" s="23"/>
      <c r="H52" s="24"/>
    </row>
    <row r="53" spans="6:8" x14ac:dyDescent="0.25">
      <c r="F53" s="20"/>
      <c r="G53" s="25"/>
      <c r="H53" s="26"/>
    </row>
    <row r="56" spans="6:8" ht="90" x14ac:dyDescent="0.25">
      <c r="F56" s="6" t="s">
        <v>23</v>
      </c>
      <c r="G56" s="11">
        <f>(1236+(1.0048503*_xlfn.STDEV.S(D2:D11)))/1236</f>
        <v>1.2004081383259488</v>
      </c>
      <c r="H56" s="12" t="s">
        <v>31</v>
      </c>
    </row>
    <row r="59" spans="6:8" ht="165" x14ac:dyDescent="0.25">
      <c r="F59" s="6" t="s">
        <v>27</v>
      </c>
      <c r="G59" s="11">
        <f>(1340-1236)/_xlfn.STDEV.S(D2:D11)</f>
        <v>0.42189160273569615</v>
      </c>
      <c r="H59" s="13" t="s">
        <v>32</v>
      </c>
    </row>
  </sheetData>
  <mergeCells count="8">
    <mergeCell ref="F50:F53"/>
    <mergeCell ref="G50:H53"/>
    <mergeCell ref="G20:H20"/>
    <mergeCell ref="I20:J20"/>
    <mergeCell ref="F28:F31"/>
    <mergeCell ref="G33:H33"/>
    <mergeCell ref="F38:F41"/>
    <mergeCell ref="F44:F47"/>
  </mergeCells>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rentier_daten</vt:lpstr>
      <vt:lpstr>within_d_CI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Simon Stephan</cp:lastModifiedBy>
  <dcterms:created xsi:type="dcterms:W3CDTF">2020-12-08T20:54:10Z</dcterms:created>
  <dcterms:modified xsi:type="dcterms:W3CDTF">2022-02-08T10:02:44Z</dcterms:modified>
</cp:coreProperties>
</file>