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13_ncr:1_{98F16C93-EEB4-4DE3-ADB6-A93D7F985E7B}" xr6:coauthVersionLast="36" xr6:coauthVersionMax="36" xr10:uidLastSave="{00000000-0000-0000-0000-000000000000}"/>
  <bookViews>
    <workbookView xWindow="0" yWindow="0" windowWidth="19200" windowHeight="9345" activeTab="1" xr2:uid="{00000000-000D-0000-FFFF-FFFF00000000}"/>
  </bookViews>
  <sheets>
    <sheet name="Aufgabe_Unabh Stichproben" sheetId="6" r:id="rId1"/>
    <sheet name="Lösung_Unabh Stichproben" sheetId="8" r:id="rId2"/>
    <sheet name="Aufgabe_Abhängige Stichprobe" sheetId="7" r:id="rId3"/>
    <sheet name="Lösung_Abhängige Stichprobe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9" l="1"/>
  <c r="C45" i="9"/>
  <c r="C44" i="9"/>
  <c r="C43" i="9"/>
  <c r="C42" i="9"/>
  <c r="C41" i="9"/>
  <c r="B46" i="9"/>
  <c r="B45" i="9"/>
  <c r="B44" i="9"/>
  <c r="B43" i="9"/>
  <c r="B42" i="9"/>
  <c r="B41" i="9"/>
  <c r="C60" i="8"/>
  <c r="C59" i="8"/>
  <c r="C58" i="8"/>
  <c r="C57" i="8"/>
  <c r="C56" i="8"/>
  <c r="C55" i="8"/>
  <c r="B60" i="8"/>
  <c r="B59" i="8"/>
  <c r="B58" i="8"/>
  <c r="B57" i="8"/>
  <c r="B56" i="8"/>
  <c r="B55" i="8"/>
  <c r="R35" i="8"/>
  <c r="R26" i="8"/>
  <c r="T26" i="8"/>
  <c r="R24" i="8"/>
  <c r="O37" i="8"/>
  <c r="O38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16" i="8"/>
  <c r="D12" i="9"/>
  <c r="J64" i="8"/>
  <c r="I64" i="8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J2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R22" i="8" l="1"/>
  <c r="R20" i="8"/>
  <c r="C42" i="8"/>
  <c r="C41" i="8"/>
  <c r="R16" i="8" l="1"/>
  <c r="S16" i="8"/>
  <c r="C36" i="9"/>
  <c r="B36" i="9"/>
  <c r="C35" i="9"/>
  <c r="B35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J17" i="9"/>
  <c r="E17" i="9"/>
  <c r="E16" i="9"/>
  <c r="J15" i="9"/>
  <c r="E12" i="9"/>
  <c r="B42" i="8"/>
  <c r="B41" i="8"/>
  <c r="I60" i="6"/>
  <c r="R30" i="8" l="1"/>
  <c r="T16" i="8"/>
  <c r="J25" i="9"/>
  <c r="E13" i="9"/>
  <c r="E14" i="9"/>
  <c r="E15" i="9"/>
  <c r="K12" i="9" l="1"/>
  <c r="F35" i="9"/>
  <c r="J12" i="9"/>
  <c r="J19" i="9" s="1"/>
  <c r="L21" i="9" s="1"/>
  <c r="G35" i="9"/>
  <c r="J60" i="6" l="1"/>
</calcChain>
</file>

<file path=xl/sharedStrings.xml><?xml version="1.0" encoding="utf-8"?>
<sst xmlns="http://schemas.openxmlformats.org/spreadsheetml/2006/main" count="170" uniqueCount="77">
  <si>
    <t>Psychologische Hypothese:</t>
  </si>
  <si>
    <t>Rangsummen RS</t>
  </si>
  <si>
    <t>TN</t>
  </si>
  <si>
    <t>Erwarteter Wert RS</t>
  </si>
  <si>
    <t>Streuung RS</t>
  </si>
  <si>
    <t>z-Wert empirisch</t>
  </si>
  <si>
    <t>Kritischer z-Wert</t>
  </si>
  <si>
    <t>Entscheidung SH</t>
  </si>
  <si>
    <t>Effektstärke Theta</t>
  </si>
  <si>
    <t>Mittelwert</t>
  </si>
  <si>
    <t>Median</t>
  </si>
  <si>
    <t>Vor Behandlung</t>
  </si>
  <si>
    <t>Nach Behandlung</t>
  </si>
  <si>
    <t>Differenz</t>
  </si>
  <si>
    <t>Differenz
Absolut</t>
  </si>
  <si>
    <t>Rang 
Absolute 
Differenz</t>
  </si>
  <si>
    <t>Rang 
positive 
Differenzen</t>
  </si>
  <si>
    <t>Rangsumme positive Differenzen W+</t>
  </si>
  <si>
    <t>z krit</t>
  </si>
  <si>
    <t>Enscheidung SH</t>
  </si>
  <si>
    <t>Effektstärke Gamma</t>
  </si>
  <si>
    <t>Statistisches Hypothesenpaar:</t>
  </si>
  <si>
    <t>Maximale Rangsumme</t>
  </si>
  <si>
    <t>Erwarteter Wert positive Rangsumme</t>
  </si>
  <si>
    <t>Streuung positive Rangsumme W+</t>
  </si>
  <si>
    <t>H1 angenommen</t>
  </si>
  <si>
    <t>p-Wert</t>
  </si>
  <si>
    <t>Total</t>
  </si>
  <si>
    <t>Personen mit Panikstörung, die eine Psychotherapie gemacht haben, haben weniger Panikattacken im Monat als Personen mit Panikstörung in einer Kontrollgruppe.</t>
  </si>
  <si>
    <t>Therapie von Panikstörung (fiktive Daten)</t>
  </si>
  <si>
    <t>Therapie</t>
  </si>
  <si>
    <t>Kontroll</t>
  </si>
  <si>
    <t>n(Therapie)</t>
  </si>
  <si>
    <t>n(Kontroll)</t>
  </si>
  <si>
    <r>
      <rPr>
        <b/>
        <sz val="11"/>
        <color theme="1"/>
        <rFont val="Calibri"/>
        <family val="2"/>
        <scheme val="minor"/>
      </rPr>
      <t>Aufgabe 1:</t>
    </r>
    <r>
      <rPr>
        <sz val="11"/>
        <color theme="1"/>
        <rFont val="Calibri"/>
        <family val="2"/>
        <scheme val="minor"/>
      </rPr>
      <t xml:space="preserve">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</si>
  <si>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Rangsummentest</t>
    </r>
  </si>
  <si>
    <r>
      <rPr>
        <b/>
        <sz val="11"/>
        <color theme="1"/>
        <rFont val="Calibri"/>
        <family val="2"/>
        <scheme val="minor"/>
      </rPr>
      <t>Aufgabe 4:</t>
    </r>
    <r>
      <rPr>
        <sz val="11"/>
        <color theme="1"/>
        <rFont val="Calibri"/>
        <family val="2"/>
        <scheme val="minor"/>
      </rPr>
      <t xml:space="preserve"> Berechnen Sie die Effektstärke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</si>
  <si>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</si>
  <si>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t>Ränge (mit RB)</t>
  </si>
  <si>
    <t>Ränge (ohne Rangbindung)</t>
  </si>
  <si>
    <t>Messwerte (beide Gruppen)</t>
  </si>
  <si>
    <t>Ränge (über beide Gruppen hinweg)</t>
  </si>
  <si>
    <t>Therapie von Panikattacken</t>
  </si>
  <si>
    <t xml:space="preserve">Psychologische Hypothese: 
Anzahl Panikattacken ist nach Behandlung geringer
</t>
  </si>
  <si>
    <t>AV: Anzahl Panikattacken pro Monat</t>
  </si>
  <si>
    <t>H0: rs+ &lt;= rs-; H1: rs+ &gt; rs-</t>
  </si>
  <si>
    <t>Rangsumme 
Absolute 
Differenz</t>
  </si>
  <si>
    <t>Rangsumme 
positive 
Differenzen</t>
  </si>
  <si>
    <t xml:space="preserve">RS total </t>
  </si>
  <si>
    <t>RS total</t>
  </si>
  <si>
    <t>H1:rs(Kontroll) &gt; rs(Therapie); H0: rs(Kontroll)&lt;=rs(Therapie)</t>
  </si>
  <si>
    <r>
      <rPr>
        <b/>
        <sz val="11"/>
        <color rgb="FFFF0000"/>
        <rFont val="Calibri"/>
        <family val="2"/>
        <scheme val="minor"/>
      </rPr>
      <t>Nur zur Demo</t>
    </r>
    <r>
      <rPr>
        <b/>
        <sz val="11"/>
        <color theme="1"/>
        <rFont val="Calibri"/>
        <family val="2"/>
        <scheme val="minor"/>
      </rPr>
      <t>: Manuelle Rangvergabe über Stichproben hinweg</t>
    </r>
  </si>
  <si>
    <r>
      <rPr>
        <b/>
        <sz val="11"/>
        <color theme="1"/>
        <rFont val="Calibri"/>
        <family val="2"/>
        <scheme val="minor"/>
      </rPr>
      <t>Aufgabe 2</t>
    </r>
    <r>
      <rPr>
        <sz val="11"/>
        <color theme="1"/>
        <rFont val="Calibri"/>
        <family val="2"/>
        <scheme val="minor"/>
      </rPr>
      <t xml:space="preserve">: Berechnen Sie Mittelwerte und Mediane der beiden Gruppen. Was fällt auf? </t>
    </r>
  </si>
  <si>
    <t>Mittelwerte und Mediane decken sich nicht.</t>
  </si>
  <si>
    <t>Die Mittelwerte sind extremer als die Mediane.</t>
  </si>
  <si>
    <t xml:space="preserve">Die Daten sind also nicht normalverteilt, mehr  </t>
  </si>
  <si>
    <r>
      <t xml:space="preserve">= Wkt., dass ein Wert in Therapiegruppe </t>
    </r>
    <r>
      <rPr>
        <b/>
        <sz val="11"/>
        <color theme="1"/>
        <rFont val="Calibri"/>
        <family val="2"/>
        <scheme val="minor"/>
      </rPr>
      <t>kleiner</t>
    </r>
    <r>
      <rPr>
        <sz val="11"/>
        <color theme="1"/>
        <rFont val="Calibri"/>
        <family val="2"/>
        <scheme val="minor"/>
      </rPr>
      <t xml:space="preserve"> ist als in Kontrollgruppe</t>
    </r>
  </si>
  <si>
    <r>
      <rPr>
        <b/>
        <sz val="11"/>
        <color theme="1"/>
        <rFont val="Calibri"/>
        <family val="2"/>
        <scheme val="minor"/>
      </rPr>
      <t>Aufgabe 1</t>
    </r>
    <r>
      <rPr>
        <sz val="11"/>
        <color theme="1"/>
        <rFont val="Calibri"/>
        <family val="2"/>
        <scheme val="minor"/>
      </rPr>
      <t>: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</si>
  <si>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Vorzeichen Rangtest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</si>
  <si>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</si>
  <si>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r>
      <rPr>
        <b/>
        <sz val="11"/>
        <color theme="1"/>
        <rFont val="Calibri"/>
        <family val="2"/>
        <scheme val="minor"/>
      </rPr>
      <t>Aufgabe 4</t>
    </r>
    <r>
      <rPr>
        <sz val="11"/>
        <color theme="1"/>
        <rFont val="Calibri"/>
        <family val="2"/>
        <scheme val="minor"/>
      </rPr>
      <t>: Berechnen Sie die Effektstärke</t>
    </r>
  </si>
  <si>
    <t>Totale Rangsumme</t>
  </si>
  <si>
    <t>Kategorie</t>
  </si>
  <si>
    <t>1 bis 5</t>
  </si>
  <si>
    <t>5 bis 10</t>
  </si>
  <si>
    <t>10 bis 15</t>
  </si>
  <si>
    <t>15 bis 20</t>
  </si>
  <si>
    <t>20 bis 25</t>
  </si>
  <si>
    <t>25 bis 30</t>
  </si>
  <si>
    <t>Personen haben wenige Panikattacken und einzelne Personen haben sehr viele.</t>
  </si>
  <si>
    <t>(rechtsschiefe und linkssteile Verteilung)</t>
  </si>
  <si>
    <t>Vorher</t>
  </si>
  <si>
    <t>Nachher</t>
  </si>
  <si>
    <t xml:space="preserve">Besonders nach der Therapie ist die </t>
  </si>
  <si>
    <t>Verteilung rechtsschief und linkssteil:</t>
  </si>
  <si>
    <t>die meisten Menschen haben sehr wenige Panikattacken,</t>
  </si>
  <si>
    <t>einige wenige haben sehr viele.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</si>
</sst>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/>
    <xf numFmtId="164" fontId="0" fillId="0" borderId="0" xfId="0" applyNumberFormat="1"/>
    <xf numFmtId="0" fontId="0" fillId="0" borderId="0" xfId="0" applyFill="1" applyAlignment="1">
      <alignment wrapText="1"/>
    </xf>
    <xf numFmtId="0" fontId="1" fillId="2" borderId="0" xfId="0" applyFont="1" applyFill="1"/>
    <xf numFmtId="164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  <xf numFmtId="0" fontId="2" fillId="0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0" fontId="0" fillId="0" borderId="0" xfId="0" quotePrefix="1" applyFill="1"/>
    <xf numFmtId="166" fontId="0" fillId="0" borderId="0" xfId="0" applyNumberFormat="1"/>
    <xf numFmtId="0" fontId="0" fillId="6" borderId="0" xfId="0" applyFill="1"/>
    <xf numFmtId="0" fontId="0" fillId="0" borderId="0" xfId="0" applyFill="1" applyBorder="1"/>
    <xf numFmtId="0" fontId="0" fillId="4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5" xfId="0" applyFill="1" applyBorder="1"/>
    <xf numFmtId="0" fontId="0" fillId="0" borderId="6" xfId="0" applyFill="1" applyBorder="1"/>
    <xf numFmtId="0" fontId="0" fillId="5" borderId="3" xfId="0" applyFill="1" applyBorder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3" fillId="2" borderId="0" xfId="0" applyFont="1" applyFill="1"/>
    <xf numFmtId="0" fontId="0" fillId="5" borderId="1" xfId="0" applyFill="1" applyBorder="1"/>
    <xf numFmtId="16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Anzahlen der Panikattacken</a:t>
            </a:r>
            <a:r>
              <a:rPr lang="de-DE" baseline="0"/>
              <a:t> in Therapie- und Kontrollgruppe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'Lösung_Unabh Stichproben'!$B$54</c:f>
              <c:strCache>
                <c:ptCount val="1"/>
                <c:pt idx="0">
                  <c:v>Therapie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'Lösung_Unabh Stichproben'!$A$55:$A$60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'Lösung_Unabh Stichproben'!$B$55:$B$60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F-4874-BC9D-C19637CABF27}"/>
            </c:ext>
          </c:extLst>
        </c:ser>
        <c:ser>
          <c:idx val="1"/>
          <c:order val="1"/>
          <c:tx>
            <c:strRef>
              <c:f>'Lösung_Unabh Stichproben'!$C$54</c:f>
              <c:strCache>
                <c:ptCount val="1"/>
                <c:pt idx="0">
                  <c:v>Kontroll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'Lösung_Unabh Stichproben'!$A$55:$A$60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'Lösung_Unabh Stichproben'!$C$55:$C$60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F-4874-BC9D-C19637CA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864128"/>
        <c:axId val="1914104336"/>
      </c:barChart>
      <c:catAx>
        <c:axId val="19148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Kategorien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104336"/>
        <c:crosses val="autoZero"/>
        <c:auto val="1"/>
        <c:lblAlgn val="ctr"/>
        <c:lblOffset val="100"/>
        <c:noMultiLvlLbl val="0"/>
      </c:catAx>
      <c:valAx>
        <c:axId val="19141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8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Häufigkeiten von Panikattacken vor und nach Behandlung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'Lösung_Abhängige Stichprobe'!$B$40</c:f>
              <c:strCache>
                <c:ptCount val="1"/>
                <c:pt idx="0">
                  <c:v>Vorher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'Lösung_Abhängige Stichprobe'!$A$41:$A$46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'Lösung_Abhängige Stichprobe'!$B$41:$B$46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4BDE-A6CC-5F4BDBA92DC7}"/>
            </c:ext>
          </c:extLst>
        </c:ser>
        <c:ser>
          <c:idx val="1"/>
          <c:order val="1"/>
          <c:tx>
            <c:strRef>
              <c:f>'Lösung_Abhängige Stichprobe'!$C$40</c:f>
              <c:strCache>
                <c:ptCount val="1"/>
                <c:pt idx="0">
                  <c:v>Nachher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'Lösung_Abhängige Stichprobe'!$A$41:$A$46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'Lösung_Abhängige Stichprobe'!$C$41:$C$46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4-4BDE-A6CC-5F4BDBA9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117280"/>
        <c:axId val="1914120144"/>
      </c:barChart>
      <c:catAx>
        <c:axId val="19161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Kategorien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120144"/>
        <c:crosses val="autoZero"/>
        <c:auto val="1"/>
        <c:lblAlgn val="ctr"/>
        <c:lblOffset val="100"/>
        <c:noMultiLvlLbl val="0"/>
      </c:catAx>
      <c:valAx>
        <c:axId val="19141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17830D95-9206-46FF-BDA7-52FB9C6FE3D3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766AAD6E-EDB4-48DE-AA1D-F265B6930F33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46359</xdr:colOff>
      <xdr:row>21</xdr:row>
      <xdr:rowOff>49042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2015035-9228-4373-AF55-06CAB713B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502514</xdr:colOff>
      <xdr:row>30</xdr:row>
      <xdr:rowOff>8873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EB3C936-B09B-4A7D-88A7-4DF0F74C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294011</xdr:colOff>
      <xdr:row>46</xdr:row>
      <xdr:rowOff>57150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FD62D5F-3997-4904-B0A8-7766AD77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309421</xdr:colOff>
      <xdr:row>48</xdr:row>
      <xdr:rowOff>152400</xdr:rowOff>
    </xdr:from>
    <xdr:to>
      <xdr:col>32</xdr:col>
      <xdr:colOff>760733</xdr:colOff>
      <xdr:row>56</xdr:row>
      <xdr:rowOff>44450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C9DA640-04D2-40CE-B28C-521B94848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26271" y="9344025"/>
          <a:ext cx="7309312" cy="1419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2" name="Pfeil nach rechts 5">
          <a:extLst>
            <a:ext uri="{FF2B5EF4-FFF2-40B4-BE49-F238E27FC236}">
              <a16:creationId xmlns:a16="http://schemas.microsoft.com/office/drawing/2014/main" id="{72DC00CC-1FB1-45C3-B1D8-5A7FE27A8366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3" name="Pfeil nach rechts 6">
          <a:extLst>
            <a:ext uri="{FF2B5EF4-FFF2-40B4-BE49-F238E27FC236}">
              <a16:creationId xmlns:a16="http://schemas.microsoft.com/office/drawing/2014/main" id="{33C0A86E-C57B-4321-B3FB-D740810F4119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52709</xdr:colOff>
      <xdr:row>21</xdr:row>
      <xdr:rowOff>55392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6604E53-1F95-4D57-9726-688353085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512039</xdr:colOff>
      <xdr:row>30</xdr:row>
      <xdr:rowOff>15223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3A0AE3D-0F38-42AA-A99C-41307546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300361</xdr:colOff>
      <xdr:row>46</xdr:row>
      <xdr:rowOff>57150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002DA87-0AC6-427B-AAAF-F945FE761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312596</xdr:colOff>
      <xdr:row>48</xdr:row>
      <xdr:rowOff>130175</xdr:rowOff>
    </xdr:from>
    <xdr:to>
      <xdr:col>32</xdr:col>
      <xdr:colOff>760733</xdr:colOff>
      <xdr:row>56</xdr:row>
      <xdr:rowOff>34925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826C86A-4CEE-42A1-BEA3-CEB6A14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39096" y="8874125"/>
          <a:ext cx="7649037" cy="13430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533400</xdr:colOff>
      <xdr:row>33</xdr:row>
      <xdr:rowOff>133350</xdr:rowOff>
    </xdr:from>
    <xdr:to>
      <xdr:col>43</xdr:col>
      <xdr:colOff>611420</xdr:colOff>
      <xdr:row>56</xdr:row>
      <xdr:rowOff>73025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6826A2C-22E1-42CB-8EF5-10531A1F8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00" y="6162675"/>
          <a:ext cx="7278920" cy="409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90919</xdr:colOff>
      <xdr:row>62</xdr:row>
      <xdr:rowOff>48491</xdr:rowOff>
    </xdr:from>
    <xdr:to>
      <xdr:col>6</xdr:col>
      <xdr:colOff>753341</xdr:colOff>
      <xdr:row>79</xdr:row>
      <xdr:rowOff>25977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DB13B4F-EF6C-4102-B1C5-3C6798D9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704849</xdr:colOff>
      <xdr:row>5</xdr:row>
      <xdr:rowOff>9526</xdr:rowOff>
    </xdr:from>
    <xdr:to>
      <xdr:col>21</xdr:col>
      <xdr:colOff>370211</xdr:colOff>
      <xdr:row>15</xdr:row>
      <xdr:rowOff>163800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BD0D2EE-46BF-414F-85E1-F0F020EB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733424</xdr:colOff>
      <xdr:row>16</xdr:row>
      <xdr:rowOff>142876</xdr:rowOff>
    </xdr:from>
    <xdr:to>
      <xdr:col>18</xdr:col>
      <xdr:colOff>248689</xdr:colOff>
      <xdr:row>23</xdr:row>
      <xdr:rowOff>3163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401541D-84D3-456D-954E-9ED06C03B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4" y="4152901"/>
          <a:ext cx="4849265" cy="11906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19050</xdr:colOff>
      <xdr:row>24</xdr:row>
      <xdr:rowOff>0</xdr:rowOff>
    </xdr:from>
    <xdr:to>
      <xdr:col>21</xdr:col>
      <xdr:colOff>636909</xdr:colOff>
      <xdr:row>33</xdr:row>
      <xdr:rowOff>294739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99AB31B-9028-4A89-8791-F4885C8B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33</xdr:row>
      <xdr:rowOff>523876</xdr:rowOff>
    </xdr:from>
    <xdr:to>
      <xdr:col>21</xdr:col>
      <xdr:colOff>217482</xdr:colOff>
      <xdr:row>41</xdr:row>
      <xdr:rowOff>49382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6AD0BE8-AE3B-4D07-A297-0D7B141B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704849</xdr:colOff>
      <xdr:row>5</xdr:row>
      <xdr:rowOff>9526</xdr:rowOff>
    </xdr:from>
    <xdr:to>
      <xdr:col>22</xdr:col>
      <xdr:colOff>376561</xdr:colOff>
      <xdr:row>15</xdr:row>
      <xdr:rowOff>166975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832133B-7C55-467A-97B3-A4685A780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13</xdr:col>
      <xdr:colOff>31749</xdr:colOff>
      <xdr:row>16</xdr:row>
      <xdr:rowOff>149226</xdr:rowOff>
    </xdr:from>
    <xdr:to>
      <xdr:col>19</xdr:col>
      <xdr:colOff>305839</xdr:colOff>
      <xdr:row>23</xdr:row>
      <xdr:rowOff>15863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52CA38-9F28-49DB-9FEC-D46C62A1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0124" y="3902076"/>
          <a:ext cx="4846090" cy="11302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19050</xdr:colOff>
      <xdr:row>24</xdr:row>
      <xdr:rowOff>0</xdr:rowOff>
    </xdr:from>
    <xdr:to>
      <xdr:col>22</xdr:col>
      <xdr:colOff>643259</xdr:colOff>
      <xdr:row>33</xdr:row>
      <xdr:rowOff>301089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4042B30-C041-4FF9-B31F-B59C7268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33</xdr:row>
      <xdr:rowOff>523876</xdr:rowOff>
    </xdr:from>
    <xdr:to>
      <xdr:col>22</xdr:col>
      <xdr:colOff>227007</xdr:colOff>
      <xdr:row>41</xdr:row>
      <xdr:rowOff>52557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98F8286-8AB4-4CC4-8BF4-0436FF01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  <xdr:twoCellAnchor>
    <xdr:from>
      <xdr:col>4</xdr:col>
      <xdr:colOff>509587</xdr:colOff>
      <xdr:row>38</xdr:row>
      <xdr:rowOff>71437</xdr:rowOff>
    </xdr:from>
    <xdr:to>
      <xdr:col>10</xdr:col>
      <xdr:colOff>23812</xdr:colOff>
      <xdr:row>52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08723AC-C69D-4491-B84C-15048485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AFB0-8A0B-4ED7-A550-539265465EC3}">
  <dimension ref="A1:T75"/>
  <sheetViews>
    <sheetView topLeftCell="A10" zoomScaleNormal="100" workbookViewId="0">
      <selection activeCell="R39" sqref="R39"/>
    </sheetView>
  </sheetViews>
  <sheetFormatPr baseColWidth="10" defaultColWidth="11.42578125" defaultRowHeight="15" x14ac:dyDescent="0.25"/>
  <cols>
    <col min="1" max="7" width="11.42578125" style="6"/>
    <col min="8" max="8" width="27.140625" style="6" customWidth="1"/>
    <col min="9" max="9" width="25" style="6" customWidth="1"/>
    <col min="10" max="10" width="14.140625" style="6" customWidth="1"/>
    <col min="11" max="11" width="19.5703125" style="6" customWidth="1"/>
    <col min="12" max="17" width="11.42578125" style="6"/>
    <col min="18" max="18" width="16.140625" style="6" customWidth="1"/>
    <col min="19" max="16384" width="11.42578125" style="6"/>
  </cols>
  <sheetData>
    <row r="1" spans="1:20" s="12" customFormat="1" ht="18.75" x14ac:dyDescent="0.3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2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2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2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2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2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2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25">
      <c r="A11" s="18" t="s">
        <v>21</v>
      </c>
      <c r="B11" s="17"/>
      <c r="C11" s="17"/>
    </row>
    <row r="14" spans="1:20" x14ac:dyDescent="0.2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2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25">
      <c r="A16" s="6">
        <v>2</v>
      </c>
      <c r="B16" s="20">
        <v>5</v>
      </c>
      <c r="C16" s="21">
        <v>6</v>
      </c>
      <c r="H16" s="26"/>
      <c r="I16" s="26"/>
      <c r="J16" s="26"/>
      <c r="N16" s="20"/>
      <c r="O16" s="21"/>
    </row>
    <row r="17" spans="1:20" x14ac:dyDescent="0.25">
      <c r="A17" s="6">
        <v>3</v>
      </c>
      <c r="B17" s="20">
        <v>5</v>
      </c>
      <c r="C17" s="21">
        <v>6</v>
      </c>
      <c r="H17" s="26"/>
      <c r="I17" s="26"/>
      <c r="J17" s="26"/>
      <c r="N17" s="20"/>
      <c r="O17" s="21"/>
      <c r="R17" s="18" t="s">
        <v>32</v>
      </c>
      <c r="S17" s="18" t="s">
        <v>33</v>
      </c>
    </row>
    <row r="18" spans="1:20" x14ac:dyDescent="0.25">
      <c r="A18" s="6">
        <v>4</v>
      </c>
      <c r="B18" s="20">
        <v>5</v>
      </c>
      <c r="C18" s="21">
        <v>6</v>
      </c>
      <c r="H18" s="26"/>
      <c r="I18" s="26"/>
      <c r="J18" s="26"/>
      <c r="N18" s="20"/>
      <c r="O18" s="21"/>
    </row>
    <row r="19" spans="1:20" x14ac:dyDescent="0.25">
      <c r="A19" s="6">
        <v>5</v>
      </c>
      <c r="B19" s="20">
        <v>5</v>
      </c>
      <c r="C19" s="21">
        <v>7</v>
      </c>
      <c r="H19" s="26"/>
      <c r="I19" s="26"/>
      <c r="J19" s="26"/>
      <c r="N19" s="20"/>
      <c r="O19" s="21"/>
      <c r="R19" s="18" t="s">
        <v>3</v>
      </c>
      <c r="S19" s="17"/>
    </row>
    <row r="20" spans="1:20" x14ac:dyDescent="0.25">
      <c r="A20" s="6">
        <v>6</v>
      </c>
      <c r="B20" s="20">
        <v>5</v>
      </c>
      <c r="C20" s="21">
        <v>7</v>
      </c>
      <c r="H20" s="26"/>
      <c r="I20" s="26"/>
      <c r="J20" s="26"/>
      <c r="N20" s="20"/>
      <c r="O20" s="21"/>
    </row>
    <row r="21" spans="1:20" x14ac:dyDescent="0.25">
      <c r="A21" s="6">
        <v>7</v>
      </c>
      <c r="B21" s="20">
        <v>6</v>
      </c>
      <c r="C21" s="21">
        <v>8</v>
      </c>
      <c r="H21" s="26"/>
      <c r="I21" s="26"/>
      <c r="J21" s="26"/>
      <c r="N21" s="20"/>
      <c r="O21" s="21"/>
      <c r="R21" s="18" t="s">
        <v>4</v>
      </c>
    </row>
    <row r="22" spans="1:20" x14ac:dyDescent="0.25">
      <c r="A22" s="6">
        <v>8</v>
      </c>
      <c r="B22" s="20">
        <v>6</v>
      </c>
      <c r="C22" s="21">
        <v>8</v>
      </c>
      <c r="H22" s="26"/>
      <c r="I22" s="26"/>
      <c r="J22" s="26"/>
      <c r="N22" s="20"/>
      <c r="O22" s="21"/>
      <c r="R22" s="13"/>
    </row>
    <row r="23" spans="1:20" x14ac:dyDescent="0.25">
      <c r="A23" s="6">
        <v>9</v>
      </c>
      <c r="B23" s="20">
        <v>7</v>
      </c>
      <c r="C23" s="21">
        <v>8</v>
      </c>
      <c r="H23" s="26"/>
      <c r="I23" s="26"/>
      <c r="J23" s="26"/>
      <c r="N23" s="20"/>
      <c r="O23" s="21"/>
      <c r="R23" s="18" t="s">
        <v>5</v>
      </c>
    </row>
    <row r="24" spans="1:20" x14ac:dyDescent="0.25">
      <c r="A24" s="6">
        <v>10</v>
      </c>
      <c r="B24" s="20">
        <v>7</v>
      </c>
      <c r="C24" s="21">
        <v>9</v>
      </c>
      <c r="H24" s="26"/>
      <c r="I24" s="26"/>
      <c r="J24" s="26"/>
      <c r="N24" s="20"/>
      <c r="O24" s="21"/>
      <c r="R24" s="13"/>
    </row>
    <row r="25" spans="1:20" x14ac:dyDescent="0.25">
      <c r="A25" s="6">
        <v>11</v>
      </c>
      <c r="B25" s="20">
        <v>7</v>
      </c>
      <c r="C25" s="21">
        <v>9</v>
      </c>
      <c r="H25" s="26"/>
      <c r="I25" s="26"/>
      <c r="J25" s="26"/>
      <c r="N25" s="20"/>
      <c r="O25" s="21"/>
      <c r="R25" s="18" t="s">
        <v>6</v>
      </c>
      <c r="T25" s="18" t="s">
        <v>26</v>
      </c>
    </row>
    <row r="26" spans="1:20" x14ac:dyDescent="0.25">
      <c r="A26" s="6">
        <v>12</v>
      </c>
      <c r="B26" s="20">
        <v>8</v>
      </c>
      <c r="C26" s="21">
        <v>10</v>
      </c>
      <c r="H26" s="26"/>
      <c r="I26" s="26"/>
      <c r="J26" s="26"/>
      <c r="N26" s="20"/>
      <c r="O26" s="21"/>
      <c r="R26" s="13"/>
      <c r="T26" s="22"/>
    </row>
    <row r="27" spans="1:20" x14ac:dyDescent="0.25">
      <c r="A27" s="6">
        <v>13</v>
      </c>
      <c r="B27" s="20">
        <v>9</v>
      </c>
      <c r="C27" s="21">
        <v>11</v>
      </c>
      <c r="H27" s="26"/>
      <c r="I27" s="26"/>
      <c r="J27" s="26"/>
      <c r="N27" s="20"/>
      <c r="O27" s="21"/>
      <c r="R27" s="18" t="s">
        <v>7</v>
      </c>
    </row>
    <row r="28" spans="1:20" x14ac:dyDescent="0.25">
      <c r="A28" s="6">
        <v>14</v>
      </c>
      <c r="B28" s="20">
        <v>9</v>
      </c>
      <c r="C28" s="21">
        <v>13</v>
      </c>
      <c r="H28" s="26"/>
      <c r="I28" s="26"/>
      <c r="J28" s="26"/>
      <c r="N28" s="20"/>
      <c r="O28" s="21"/>
    </row>
    <row r="29" spans="1:20" x14ac:dyDescent="0.25">
      <c r="A29" s="6">
        <v>15</v>
      </c>
      <c r="B29" s="20">
        <v>10</v>
      </c>
      <c r="C29" s="21">
        <v>14</v>
      </c>
      <c r="H29" s="26"/>
      <c r="I29" s="26"/>
      <c r="J29" s="26"/>
      <c r="N29" s="20"/>
      <c r="O29" s="21"/>
      <c r="R29" s="18" t="s">
        <v>8</v>
      </c>
    </row>
    <row r="30" spans="1:20" x14ac:dyDescent="0.25">
      <c r="A30" s="6">
        <v>16</v>
      </c>
      <c r="B30" s="20">
        <v>11</v>
      </c>
      <c r="C30" s="21">
        <v>15</v>
      </c>
      <c r="H30" s="26"/>
      <c r="I30" s="26"/>
      <c r="J30" s="26"/>
      <c r="N30" s="20"/>
      <c r="O30" s="21"/>
      <c r="R30" s="11"/>
    </row>
    <row r="31" spans="1:20" x14ac:dyDescent="0.25">
      <c r="A31" s="6">
        <v>17</v>
      </c>
      <c r="B31" s="20">
        <v>12</v>
      </c>
      <c r="C31" s="21">
        <v>16</v>
      </c>
      <c r="H31" s="26"/>
      <c r="I31" s="26"/>
      <c r="J31" s="26"/>
      <c r="N31" s="20"/>
      <c r="O31" s="21"/>
      <c r="R31" s="23"/>
    </row>
    <row r="32" spans="1:20" x14ac:dyDescent="0.25">
      <c r="A32" s="6">
        <v>18</v>
      </c>
      <c r="B32" s="20">
        <v>14</v>
      </c>
      <c r="C32" s="21">
        <v>19</v>
      </c>
      <c r="H32" s="26"/>
      <c r="I32" s="26"/>
      <c r="J32" s="26"/>
      <c r="N32" s="20"/>
      <c r="O32" s="21"/>
    </row>
    <row r="33" spans="1:18" x14ac:dyDescent="0.25">
      <c r="A33" s="6">
        <v>19</v>
      </c>
      <c r="B33" s="20">
        <v>18</v>
      </c>
      <c r="C33" s="21">
        <v>21</v>
      </c>
      <c r="H33" s="26"/>
      <c r="I33" s="26"/>
      <c r="J33" s="26"/>
      <c r="N33" s="20"/>
      <c r="O33" s="21"/>
    </row>
    <row r="34" spans="1:18" x14ac:dyDescent="0.25">
      <c r="A34" s="6">
        <v>20</v>
      </c>
      <c r="B34" s="20">
        <v>19</v>
      </c>
      <c r="C34" s="21">
        <v>22</v>
      </c>
      <c r="H34" s="26"/>
      <c r="I34" s="26"/>
      <c r="J34" s="26"/>
      <c r="N34" s="20"/>
      <c r="O34" s="21"/>
      <c r="R34" s="23"/>
    </row>
    <row r="35" spans="1:18" x14ac:dyDescent="0.25">
      <c r="A35" s="6">
        <v>21</v>
      </c>
      <c r="B35" s="20">
        <v>20</v>
      </c>
      <c r="C35" s="21">
        <v>29</v>
      </c>
      <c r="H35" s="26"/>
      <c r="I35" s="26"/>
      <c r="J35" s="26"/>
      <c r="N35" s="20"/>
      <c r="O35" s="21"/>
    </row>
    <row r="36" spans="1:18" x14ac:dyDescent="0.25">
      <c r="C36" s="21">
        <v>19</v>
      </c>
      <c r="H36" s="26"/>
      <c r="I36" s="26"/>
      <c r="J36" s="26"/>
      <c r="N36" s="20"/>
      <c r="O36" s="21"/>
    </row>
    <row r="37" spans="1:18" x14ac:dyDescent="0.25">
      <c r="C37" s="21">
        <v>22</v>
      </c>
      <c r="H37" s="26"/>
      <c r="I37" s="26"/>
      <c r="J37" s="26"/>
      <c r="O37" s="21"/>
    </row>
    <row r="38" spans="1:18" x14ac:dyDescent="0.25">
      <c r="H38" s="26"/>
      <c r="I38" s="26"/>
      <c r="J38" s="26"/>
      <c r="O38" s="21"/>
    </row>
    <row r="39" spans="1:18" x14ac:dyDescent="0.25">
      <c r="B39" s="18" t="s">
        <v>30</v>
      </c>
      <c r="C39" s="18" t="s">
        <v>31</v>
      </c>
      <c r="H39" s="26"/>
      <c r="I39" s="26"/>
      <c r="J39" s="26"/>
    </row>
    <row r="40" spans="1:18" x14ac:dyDescent="0.25">
      <c r="A40" s="14" t="s">
        <v>9</v>
      </c>
      <c r="B40" s="13"/>
      <c r="C40" s="13"/>
      <c r="H40" s="26"/>
      <c r="I40" s="26"/>
      <c r="J40" s="26"/>
    </row>
    <row r="41" spans="1:18" x14ac:dyDescent="0.25">
      <c r="A41" s="14" t="s">
        <v>10</v>
      </c>
      <c r="H41" s="26"/>
      <c r="I41" s="26"/>
      <c r="J41" s="26"/>
    </row>
    <row r="42" spans="1:18" x14ac:dyDescent="0.25">
      <c r="H42" s="26"/>
      <c r="I42" s="26"/>
      <c r="J42" s="26"/>
    </row>
    <row r="43" spans="1:18" x14ac:dyDescent="0.25">
      <c r="H43" s="26"/>
      <c r="I43" s="26"/>
      <c r="J43" s="26"/>
    </row>
    <row r="44" spans="1:18" x14ac:dyDescent="0.25">
      <c r="H44" s="26"/>
      <c r="I44" s="26"/>
      <c r="J44" s="26"/>
    </row>
    <row r="45" spans="1:18" x14ac:dyDescent="0.25">
      <c r="H45" s="26"/>
      <c r="I45" s="26"/>
      <c r="J45" s="26"/>
    </row>
    <row r="46" spans="1:18" x14ac:dyDescent="0.25">
      <c r="H46" s="26"/>
      <c r="I46" s="26"/>
      <c r="J46" s="26"/>
    </row>
    <row r="47" spans="1:18" x14ac:dyDescent="0.25">
      <c r="H47" s="26"/>
      <c r="I47" s="26"/>
      <c r="J47" s="26"/>
    </row>
    <row r="48" spans="1:18" x14ac:dyDescent="0.25">
      <c r="H48" s="26"/>
      <c r="I48" s="26"/>
      <c r="J48" s="26"/>
    </row>
    <row r="49" spans="3:10" x14ac:dyDescent="0.25">
      <c r="H49" s="26"/>
      <c r="I49" s="26"/>
      <c r="J49" s="26"/>
    </row>
    <row r="50" spans="3:10" x14ac:dyDescent="0.25">
      <c r="H50" s="26"/>
      <c r="I50" s="26"/>
      <c r="J50" s="26"/>
    </row>
    <row r="51" spans="3:10" x14ac:dyDescent="0.25">
      <c r="H51" s="26"/>
      <c r="I51" s="26"/>
      <c r="J51" s="26"/>
    </row>
    <row r="52" spans="3:10" x14ac:dyDescent="0.25">
      <c r="H52" s="26"/>
      <c r="I52" s="26"/>
      <c r="J52" s="26"/>
    </row>
    <row r="53" spans="3:10" x14ac:dyDescent="0.25">
      <c r="H53" s="26"/>
      <c r="I53" s="26"/>
      <c r="J53" s="26"/>
    </row>
    <row r="54" spans="3:10" x14ac:dyDescent="0.25">
      <c r="H54" s="26"/>
      <c r="I54" s="26"/>
      <c r="J54" s="26"/>
    </row>
    <row r="55" spans="3:10" x14ac:dyDescent="0.25">
      <c r="H55" s="26"/>
      <c r="I55" s="26"/>
      <c r="J55" s="26"/>
    </row>
    <row r="56" spans="3:10" x14ac:dyDescent="0.25">
      <c r="H56" s="26"/>
      <c r="I56" s="26"/>
      <c r="J56" s="26"/>
    </row>
    <row r="57" spans="3:10" x14ac:dyDescent="0.25">
      <c r="H57" s="26"/>
      <c r="I57" s="26"/>
      <c r="J57" s="26"/>
    </row>
    <row r="59" spans="3:10" x14ac:dyDescent="0.25">
      <c r="I59" s="25" t="s">
        <v>48</v>
      </c>
      <c r="J59" s="25" t="s">
        <v>49</v>
      </c>
    </row>
    <row r="60" spans="3:10" x14ac:dyDescent="0.25">
      <c r="C60" s="26"/>
      <c r="D60" s="26"/>
      <c r="E60" s="26"/>
      <c r="F60" s="26"/>
      <c r="G60" s="26"/>
      <c r="I60" s="25">
        <f>SUM(I16:I57)</f>
        <v>0</v>
      </c>
      <c r="J60" s="25">
        <f>SUM(J16:J57)</f>
        <v>0</v>
      </c>
    </row>
    <row r="61" spans="3:10" x14ac:dyDescent="0.25">
      <c r="C61" s="26"/>
      <c r="D61" s="26"/>
      <c r="E61" s="26"/>
      <c r="F61" s="26"/>
      <c r="G61" s="26"/>
    </row>
    <row r="62" spans="3:10" x14ac:dyDescent="0.25">
      <c r="C62" s="26"/>
      <c r="D62" s="26"/>
      <c r="E62" s="26"/>
      <c r="F62" s="26"/>
      <c r="G62" s="26"/>
    </row>
    <row r="63" spans="3:10" x14ac:dyDescent="0.25">
      <c r="C63" s="26"/>
      <c r="D63" s="35"/>
      <c r="E63" s="35"/>
      <c r="F63" s="36"/>
      <c r="G63" s="36"/>
    </row>
    <row r="64" spans="3:10" x14ac:dyDescent="0.25">
      <c r="C64" s="26"/>
      <c r="D64" s="34"/>
      <c r="E64" s="34"/>
      <c r="F64" s="37"/>
      <c r="G64" s="36"/>
    </row>
    <row r="65" spans="3:7" x14ac:dyDescent="0.25">
      <c r="C65" s="26"/>
      <c r="D65" s="34"/>
      <c r="E65" s="34"/>
      <c r="F65" s="37"/>
      <c r="G65" s="36"/>
    </row>
    <row r="66" spans="3:7" x14ac:dyDescent="0.25">
      <c r="C66" s="26"/>
      <c r="D66" s="34"/>
      <c r="E66" s="34"/>
      <c r="F66" s="37"/>
      <c r="G66" s="36"/>
    </row>
    <row r="67" spans="3:7" x14ac:dyDescent="0.25">
      <c r="C67" s="26"/>
      <c r="D67" s="34"/>
      <c r="E67" s="34"/>
      <c r="F67" s="37"/>
      <c r="G67" s="36"/>
    </row>
    <row r="68" spans="3:7" x14ac:dyDescent="0.25">
      <c r="C68" s="26"/>
      <c r="D68" s="34"/>
      <c r="E68" s="34"/>
      <c r="F68" s="37"/>
      <c r="G68" s="36"/>
    </row>
    <row r="69" spans="3:7" x14ac:dyDescent="0.25">
      <c r="C69" s="26"/>
      <c r="D69" s="26"/>
      <c r="E69" s="26"/>
      <c r="F69" s="26"/>
      <c r="G69" s="26"/>
    </row>
    <row r="70" spans="3:7" x14ac:dyDescent="0.25">
      <c r="C70" s="26"/>
      <c r="D70" s="26"/>
      <c r="E70" s="26"/>
      <c r="F70" s="26"/>
      <c r="G70" s="26"/>
    </row>
    <row r="71" spans="3:7" x14ac:dyDescent="0.25">
      <c r="C71" s="26"/>
      <c r="D71" s="26"/>
      <c r="E71" s="26"/>
      <c r="F71" s="26"/>
      <c r="G71" s="26"/>
    </row>
    <row r="72" spans="3:7" x14ac:dyDescent="0.25">
      <c r="C72" s="26"/>
      <c r="D72" s="26"/>
      <c r="E72" s="26"/>
      <c r="F72" s="26"/>
      <c r="G72" s="26"/>
    </row>
    <row r="73" spans="3:7" x14ac:dyDescent="0.25">
      <c r="C73" s="26"/>
      <c r="D73" s="26"/>
      <c r="E73" s="26"/>
      <c r="F73" s="26"/>
      <c r="G73" s="26"/>
    </row>
    <row r="74" spans="3:7" x14ac:dyDescent="0.25">
      <c r="C74" s="26"/>
      <c r="D74" s="26"/>
      <c r="E74" s="26"/>
      <c r="F74" s="26"/>
      <c r="G74" s="26"/>
    </row>
    <row r="75" spans="3:7" x14ac:dyDescent="0.25">
      <c r="C75" s="26"/>
      <c r="D75" s="26"/>
      <c r="E75" s="26"/>
      <c r="F75" s="26"/>
      <c r="G75" s="26"/>
    </row>
  </sheetData>
  <sortState ref="F64:G68">
    <sortCondition descending="1" ref="G6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D3E6-765E-4A5D-9A0B-7B068A9EBE7A}">
  <dimension ref="A1:T75"/>
  <sheetViews>
    <sheetView tabSelected="1" topLeftCell="A44" zoomScale="110" zoomScaleNormal="110" workbookViewId="0">
      <selection activeCell="D83" sqref="D83"/>
    </sheetView>
  </sheetViews>
  <sheetFormatPr baseColWidth="10" defaultColWidth="11.42578125" defaultRowHeight="15" x14ac:dyDescent="0.25"/>
  <cols>
    <col min="1" max="7" width="11.42578125" style="6"/>
    <col min="8" max="8" width="27.140625" style="6" customWidth="1"/>
    <col min="9" max="9" width="25" style="6" customWidth="1"/>
    <col min="10" max="10" width="14.140625" style="6" customWidth="1"/>
    <col min="11" max="11" width="19.5703125" style="6" customWidth="1"/>
    <col min="12" max="17" width="11.42578125" style="6"/>
    <col min="18" max="18" width="16.140625" style="6" customWidth="1"/>
    <col min="19" max="19" width="11.42578125" style="6"/>
    <col min="20" max="20" width="12.7109375" style="6" bestFit="1" customWidth="1"/>
    <col min="21" max="16384" width="11.42578125" style="6"/>
  </cols>
  <sheetData>
    <row r="1" spans="1:20" s="12" customFormat="1" ht="18.75" x14ac:dyDescent="0.3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2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2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2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2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2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2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25">
      <c r="A11" s="18" t="s">
        <v>21</v>
      </c>
      <c r="B11" s="17"/>
      <c r="C11" s="17"/>
      <c r="D11" s="6" t="s">
        <v>50</v>
      </c>
    </row>
    <row r="14" spans="1:20" x14ac:dyDescent="0.2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2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25">
      <c r="A16" s="6">
        <v>2</v>
      </c>
      <c r="B16" s="20">
        <v>5</v>
      </c>
      <c r="C16" s="21">
        <v>6</v>
      </c>
      <c r="H16" s="20">
        <v>4</v>
      </c>
      <c r="I16" s="26">
        <v>1</v>
      </c>
      <c r="J16" s="20">
        <v>1</v>
      </c>
      <c r="N16" s="20">
        <f>_xlfn.RANK.AVG(B15,$B$15:$C$37,1)</f>
        <v>1</v>
      </c>
      <c r="O16" s="21">
        <f>_xlfn.RANK.AVG(C15,$B$15:$C$37,1)</f>
        <v>4.5</v>
      </c>
      <c r="R16" s="6">
        <f>SUM(N16:N36)</f>
        <v>386.5</v>
      </c>
      <c r="S16" s="6">
        <f>SUM(O16:O38)</f>
        <v>603.5</v>
      </c>
      <c r="T16" s="6">
        <f>SUM(R16:S16)</f>
        <v>990</v>
      </c>
    </row>
    <row r="17" spans="1:20" x14ac:dyDescent="0.25">
      <c r="A17" s="6">
        <v>3</v>
      </c>
      <c r="B17" s="20">
        <v>5</v>
      </c>
      <c r="C17" s="21">
        <v>6</v>
      </c>
      <c r="H17" s="27">
        <v>5</v>
      </c>
      <c r="I17" s="28">
        <v>2</v>
      </c>
      <c r="J17" s="27">
        <v>4.5</v>
      </c>
      <c r="N17" s="20">
        <f t="shared" ref="N17:O37" si="0">_xlfn.RANK.AVG(B16,$B$15:$C$37,1)</f>
        <v>4.5</v>
      </c>
      <c r="O17" s="21">
        <f t="shared" si="0"/>
        <v>10</v>
      </c>
      <c r="R17" s="18" t="s">
        <v>32</v>
      </c>
      <c r="S17" s="18" t="s">
        <v>33</v>
      </c>
    </row>
    <row r="18" spans="1:20" x14ac:dyDescent="0.25">
      <c r="A18" s="6">
        <v>4</v>
      </c>
      <c r="B18" s="20">
        <v>5</v>
      </c>
      <c r="C18" s="21">
        <v>6</v>
      </c>
      <c r="H18" s="29">
        <v>5</v>
      </c>
      <c r="I18" s="30">
        <v>3</v>
      </c>
      <c r="J18" s="29">
        <v>4.5</v>
      </c>
      <c r="N18" s="20">
        <f t="shared" si="0"/>
        <v>4.5</v>
      </c>
      <c r="O18" s="21">
        <f t="shared" si="0"/>
        <v>10</v>
      </c>
      <c r="R18" s="6">
        <v>21</v>
      </c>
      <c r="S18" s="6">
        <v>23</v>
      </c>
    </row>
    <row r="19" spans="1:20" x14ac:dyDescent="0.25">
      <c r="A19" s="6">
        <v>5</v>
      </c>
      <c r="B19" s="20">
        <v>5</v>
      </c>
      <c r="C19" s="21">
        <v>7</v>
      </c>
      <c r="H19" s="29">
        <v>5</v>
      </c>
      <c r="I19" s="30">
        <v>4</v>
      </c>
      <c r="J19" s="29">
        <v>4.5</v>
      </c>
      <c r="N19" s="20">
        <f t="shared" si="0"/>
        <v>4.5</v>
      </c>
      <c r="O19" s="21">
        <f t="shared" si="0"/>
        <v>10</v>
      </c>
      <c r="R19" s="18" t="s">
        <v>3</v>
      </c>
      <c r="S19" s="17"/>
    </row>
    <row r="20" spans="1:20" x14ac:dyDescent="0.25">
      <c r="A20" s="6">
        <v>6</v>
      </c>
      <c r="B20" s="20">
        <v>5</v>
      </c>
      <c r="C20" s="21">
        <v>7</v>
      </c>
      <c r="H20" s="29">
        <v>5</v>
      </c>
      <c r="I20" s="30">
        <v>5</v>
      </c>
      <c r="J20" s="29">
        <v>4.5</v>
      </c>
      <c r="N20" s="20">
        <f t="shared" si="0"/>
        <v>4.5</v>
      </c>
      <c r="O20" s="21">
        <f t="shared" si="0"/>
        <v>15</v>
      </c>
      <c r="R20" s="6">
        <f>(R18*(R18+S18+1))/2</f>
        <v>472.5</v>
      </c>
    </row>
    <row r="21" spans="1:20" x14ac:dyDescent="0.25">
      <c r="A21" s="6">
        <v>7</v>
      </c>
      <c r="B21" s="20">
        <v>6</v>
      </c>
      <c r="C21" s="21">
        <v>8</v>
      </c>
      <c r="H21" s="29">
        <v>5</v>
      </c>
      <c r="I21" s="30">
        <v>6</v>
      </c>
      <c r="J21" s="29">
        <v>4.5</v>
      </c>
      <c r="N21" s="20">
        <f t="shared" si="0"/>
        <v>4.5</v>
      </c>
      <c r="O21" s="21">
        <f t="shared" si="0"/>
        <v>15</v>
      </c>
      <c r="R21" s="18" t="s">
        <v>4</v>
      </c>
    </row>
    <row r="22" spans="1:20" x14ac:dyDescent="0.25">
      <c r="A22" s="6">
        <v>8</v>
      </c>
      <c r="B22" s="20">
        <v>6</v>
      </c>
      <c r="C22" s="21">
        <v>8</v>
      </c>
      <c r="H22" s="31">
        <v>5</v>
      </c>
      <c r="I22" s="32">
        <v>7</v>
      </c>
      <c r="J22" s="31">
        <v>4.5</v>
      </c>
      <c r="N22" s="20">
        <f t="shared" si="0"/>
        <v>10</v>
      </c>
      <c r="O22" s="21">
        <f t="shared" si="0"/>
        <v>19.5</v>
      </c>
      <c r="R22" s="13">
        <f>SQRT((R18*S18*(S18+R18+1))/12)</f>
        <v>42.558782877333321</v>
      </c>
    </row>
    <row r="23" spans="1:20" x14ac:dyDescent="0.25">
      <c r="A23" s="6">
        <v>9</v>
      </c>
      <c r="B23" s="20">
        <v>7</v>
      </c>
      <c r="C23" s="21">
        <v>8</v>
      </c>
      <c r="H23" s="27">
        <v>6</v>
      </c>
      <c r="I23" s="28">
        <v>8</v>
      </c>
      <c r="J23" s="27">
        <v>10</v>
      </c>
      <c r="N23" s="20">
        <f t="shared" si="0"/>
        <v>10</v>
      </c>
      <c r="O23" s="21">
        <f t="shared" si="0"/>
        <v>19.5</v>
      </c>
      <c r="R23" s="18" t="s">
        <v>5</v>
      </c>
    </row>
    <row r="24" spans="1:20" x14ac:dyDescent="0.25">
      <c r="A24" s="6">
        <v>10</v>
      </c>
      <c r="B24" s="20">
        <v>7</v>
      </c>
      <c r="C24" s="21">
        <v>9</v>
      </c>
      <c r="H24" s="29">
        <v>6</v>
      </c>
      <c r="I24" s="30">
        <v>9</v>
      </c>
      <c r="J24" s="29">
        <v>10</v>
      </c>
      <c r="N24" s="20">
        <f t="shared" si="0"/>
        <v>15</v>
      </c>
      <c r="O24" s="21">
        <f t="shared" si="0"/>
        <v>19.5</v>
      </c>
      <c r="R24" s="13">
        <f>(R16-R20)/R22</f>
        <v>-2.0207344803040255</v>
      </c>
    </row>
    <row r="25" spans="1:20" x14ac:dyDescent="0.25">
      <c r="A25" s="6">
        <v>11</v>
      </c>
      <c r="B25" s="20">
        <v>7</v>
      </c>
      <c r="C25" s="21">
        <v>9</v>
      </c>
      <c r="H25" s="33">
        <v>6</v>
      </c>
      <c r="I25" s="30">
        <v>10</v>
      </c>
      <c r="J25" s="33">
        <v>10</v>
      </c>
      <c r="N25" s="20">
        <f t="shared" si="0"/>
        <v>15</v>
      </c>
      <c r="O25" s="21">
        <f t="shared" si="0"/>
        <v>23.5</v>
      </c>
      <c r="R25" s="18" t="s">
        <v>6</v>
      </c>
      <c r="T25" s="18" t="s">
        <v>26</v>
      </c>
    </row>
    <row r="26" spans="1:20" x14ac:dyDescent="0.25">
      <c r="A26" s="6">
        <v>12</v>
      </c>
      <c r="B26" s="20">
        <v>8</v>
      </c>
      <c r="C26" s="21">
        <v>10</v>
      </c>
      <c r="H26" s="33">
        <v>6</v>
      </c>
      <c r="I26" s="30">
        <v>11</v>
      </c>
      <c r="J26" s="33">
        <v>10</v>
      </c>
      <c r="N26" s="20">
        <f t="shared" si="0"/>
        <v>15</v>
      </c>
      <c r="O26" s="21">
        <f t="shared" si="0"/>
        <v>23.5</v>
      </c>
      <c r="R26" s="13">
        <f>_xlfn.NORM.S.INV(0.05)</f>
        <v>-1.6448536269514726</v>
      </c>
      <c r="T26" s="22">
        <f>_xlfn.NORM.S.DIST(R24,TRUE)</f>
        <v>2.1653629239705478E-2</v>
      </c>
    </row>
    <row r="27" spans="1:20" x14ac:dyDescent="0.25">
      <c r="A27" s="6">
        <v>13</v>
      </c>
      <c r="B27" s="20">
        <v>9</v>
      </c>
      <c r="C27" s="21">
        <v>11</v>
      </c>
      <c r="H27" s="31">
        <v>6</v>
      </c>
      <c r="I27" s="32">
        <v>12</v>
      </c>
      <c r="J27" s="31">
        <v>10</v>
      </c>
      <c r="N27" s="20">
        <f t="shared" si="0"/>
        <v>19.5</v>
      </c>
      <c r="O27" s="21">
        <f t="shared" si="0"/>
        <v>26.5</v>
      </c>
      <c r="R27" s="18" t="s">
        <v>7</v>
      </c>
    </row>
    <row r="28" spans="1:20" x14ac:dyDescent="0.25">
      <c r="A28" s="6">
        <v>14</v>
      </c>
      <c r="B28" s="20">
        <v>9</v>
      </c>
      <c r="C28" s="21">
        <v>13</v>
      </c>
      <c r="H28" s="27">
        <v>7</v>
      </c>
      <c r="I28" s="28">
        <v>13</v>
      </c>
      <c r="J28" s="27">
        <v>15</v>
      </c>
      <c r="N28" s="20">
        <f t="shared" si="0"/>
        <v>23.5</v>
      </c>
      <c r="O28" s="21">
        <f t="shared" si="0"/>
        <v>28.5</v>
      </c>
      <c r="R28" s="6" t="s">
        <v>25</v>
      </c>
    </row>
    <row r="29" spans="1:20" x14ac:dyDescent="0.25">
      <c r="A29" s="6">
        <v>15</v>
      </c>
      <c r="B29" s="20">
        <v>10</v>
      </c>
      <c r="C29" s="21">
        <v>14</v>
      </c>
      <c r="H29" s="29">
        <v>7</v>
      </c>
      <c r="I29" s="30">
        <v>14</v>
      </c>
      <c r="J29" s="29">
        <v>15</v>
      </c>
      <c r="N29" s="20">
        <f t="shared" si="0"/>
        <v>23.5</v>
      </c>
      <c r="O29" s="21">
        <f t="shared" si="0"/>
        <v>31</v>
      </c>
      <c r="R29" s="18" t="s">
        <v>8</v>
      </c>
    </row>
    <row r="30" spans="1:20" x14ac:dyDescent="0.25">
      <c r="A30" s="6">
        <v>16</v>
      </c>
      <c r="B30" s="20">
        <v>11</v>
      </c>
      <c r="C30" s="21">
        <v>15</v>
      </c>
      <c r="H30" s="29">
        <v>7</v>
      </c>
      <c r="I30" s="30">
        <v>15</v>
      </c>
      <c r="J30" s="29">
        <v>15</v>
      </c>
      <c r="N30" s="20">
        <f t="shared" si="0"/>
        <v>26.5</v>
      </c>
      <c r="O30" s="21">
        <f t="shared" si="0"/>
        <v>32.5</v>
      </c>
      <c r="R30" s="11">
        <f>1+(((R18*(R18+1))/(2*R18*S18))-(R16/(R18*S18)))</f>
        <v>0.67805383022774324</v>
      </c>
    </row>
    <row r="31" spans="1:20" x14ac:dyDescent="0.25">
      <c r="A31" s="6">
        <v>17</v>
      </c>
      <c r="B31" s="20">
        <v>12</v>
      </c>
      <c r="C31" s="21">
        <v>16</v>
      </c>
      <c r="H31" s="33">
        <v>7</v>
      </c>
      <c r="I31" s="30">
        <v>16</v>
      </c>
      <c r="J31" s="33">
        <v>15</v>
      </c>
      <c r="N31" s="20">
        <f t="shared" si="0"/>
        <v>28.5</v>
      </c>
      <c r="O31" s="21">
        <f t="shared" si="0"/>
        <v>34</v>
      </c>
      <c r="R31" s="23" t="s">
        <v>56</v>
      </c>
    </row>
    <row r="32" spans="1:20" x14ac:dyDescent="0.25">
      <c r="A32" s="6">
        <v>18</v>
      </c>
      <c r="B32" s="20">
        <v>14</v>
      </c>
      <c r="C32" s="21">
        <v>19</v>
      </c>
      <c r="H32" s="31">
        <v>7</v>
      </c>
      <c r="I32" s="32">
        <v>17</v>
      </c>
      <c r="J32" s="31">
        <v>15</v>
      </c>
      <c r="N32" s="20">
        <f t="shared" si="0"/>
        <v>30</v>
      </c>
      <c r="O32" s="21">
        <f t="shared" si="0"/>
        <v>35</v>
      </c>
    </row>
    <row r="33" spans="1:18" x14ac:dyDescent="0.25">
      <c r="A33" s="6">
        <v>19</v>
      </c>
      <c r="B33" s="20">
        <v>18</v>
      </c>
      <c r="C33" s="21">
        <v>21</v>
      </c>
      <c r="H33" s="27">
        <v>8</v>
      </c>
      <c r="I33" s="28">
        <v>18</v>
      </c>
      <c r="J33" s="27">
        <v>19.5</v>
      </c>
      <c r="N33" s="20">
        <f t="shared" si="0"/>
        <v>32.5</v>
      </c>
      <c r="O33" s="21">
        <f t="shared" si="0"/>
        <v>38</v>
      </c>
    </row>
    <row r="34" spans="1:18" x14ac:dyDescent="0.25">
      <c r="A34" s="6">
        <v>20</v>
      </c>
      <c r="B34" s="20">
        <v>19</v>
      </c>
      <c r="C34" s="21">
        <v>22</v>
      </c>
      <c r="H34" s="33">
        <v>8</v>
      </c>
      <c r="I34" s="30">
        <v>19</v>
      </c>
      <c r="J34" s="33">
        <v>19.5</v>
      </c>
      <c r="N34" s="20">
        <f t="shared" si="0"/>
        <v>36</v>
      </c>
      <c r="O34" s="21">
        <f t="shared" si="0"/>
        <v>41</v>
      </c>
      <c r="R34" s="23"/>
    </row>
    <row r="35" spans="1:18" x14ac:dyDescent="0.25">
      <c r="A35" s="6">
        <v>21</v>
      </c>
      <c r="B35" s="20">
        <v>20</v>
      </c>
      <c r="C35" s="21">
        <v>29</v>
      </c>
      <c r="H35" s="33">
        <v>8</v>
      </c>
      <c r="I35" s="30">
        <v>20</v>
      </c>
      <c r="J35" s="33">
        <v>19.5</v>
      </c>
      <c r="N35" s="20">
        <f t="shared" si="0"/>
        <v>38</v>
      </c>
      <c r="O35" s="21">
        <f t="shared" si="0"/>
        <v>42.5</v>
      </c>
      <c r="R35" s="13">
        <f>_xlfn.NORM.S.INV(0.05/2)</f>
        <v>-1.9599639845400538</v>
      </c>
    </row>
    <row r="36" spans="1:18" x14ac:dyDescent="0.25">
      <c r="A36" s="6">
        <v>22</v>
      </c>
      <c r="C36" s="21">
        <v>19</v>
      </c>
      <c r="H36" s="31">
        <v>8</v>
      </c>
      <c r="I36" s="32">
        <v>21</v>
      </c>
      <c r="J36" s="31">
        <v>19.5</v>
      </c>
      <c r="N36" s="20">
        <f t="shared" si="0"/>
        <v>40</v>
      </c>
      <c r="O36" s="21">
        <f t="shared" si="0"/>
        <v>44</v>
      </c>
    </row>
    <row r="37" spans="1:18" x14ac:dyDescent="0.25">
      <c r="A37" s="6">
        <v>23</v>
      </c>
      <c r="C37" s="21">
        <v>22</v>
      </c>
      <c r="H37" s="27">
        <v>9</v>
      </c>
      <c r="I37" s="28">
        <v>22</v>
      </c>
      <c r="J37" s="27">
        <v>23.5</v>
      </c>
      <c r="O37" s="21">
        <f t="shared" si="0"/>
        <v>38</v>
      </c>
    </row>
    <row r="38" spans="1:18" x14ac:dyDescent="0.25">
      <c r="H38" s="29">
        <v>9</v>
      </c>
      <c r="I38" s="30">
        <v>23</v>
      </c>
      <c r="J38" s="29">
        <v>23.5</v>
      </c>
      <c r="O38" s="21">
        <f t="shared" ref="O38" si="1">_xlfn.RANK.AVG(C37,$B$15:$C$37,1)</f>
        <v>42.5</v>
      </c>
    </row>
    <row r="39" spans="1:18" x14ac:dyDescent="0.25">
      <c r="H39" s="33">
        <v>9</v>
      </c>
      <c r="I39" s="30">
        <v>24</v>
      </c>
      <c r="J39" s="33">
        <v>23.5</v>
      </c>
    </row>
    <row r="40" spans="1:18" x14ac:dyDescent="0.25">
      <c r="B40" s="18" t="s">
        <v>30</v>
      </c>
      <c r="C40" s="18" t="s">
        <v>31</v>
      </c>
      <c r="H40" s="31">
        <v>9</v>
      </c>
      <c r="I40" s="32">
        <v>25</v>
      </c>
      <c r="J40" s="31">
        <v>23.5</v>
      </c>
    </row>
    <row r="41" spans="1:18" x14ac:dyDescent="0.25">
      <c r="A41" s="14" t="s">
        <v>9</v>
      </c>
      <c r="B41" s="13">
        <f>AVERAGE(B15:B35)</f>
        <v>9.1428571428571423</v>
      </c>
      <c r="C41" s="13">
        <f>AVERAGE(C15:C37)</f>
        <v>12.608695652173912</v>
      </c>
      <c r="H41" s="27">
        <v>10</v>
      </c>
      <c r="I41" s="28">
        <v>26</v>
      </c>
      <c r="J41" s="27">
        <v>26.5</v>
      </c>
    </row>
    <row r="42" spans="1:18" x14ac:dyDescent="0.25">
      <c r="A42" s="14" t="s">
        <v>10</v>
      </c>
      <c r="B42" s="6">
        <f>MEDIAN(B15:B35)</f>
        <v>7</v>
      </c>
      <c r="C42" s="6">
        <f>MEDIAN(C15:C37)</f>
        <v>10</v>
      </c>
      <c r="H42" s="31">
        <v>10</v>
      </c>
      <c r="I42" s="32">
        <v>27</v>
      </c>
      <c r="J42" s="31">
        <v>26.5</v>
      </c>
    </row>
    <row r="43" spans="1:18" x14ac:dyDescent="0.25">
      <c r="H43" s="27">
        <v>11</v>
      </c>
      <c r="I43" s="28">
        <v>28</v>
      </c>
      <c r="J43" s="27">
        <v>28.5</v>
      </c>
    </row>
    <row r="44" spans="1:18" x14ac:dyDescent="0.25">
      <c r="H44" s="31">
        <v>11</v>
      </c>
      <c r="I44" s="32">
        <v>29</v>
      </c>
      <c r="J44" s="31">
        <v>28.5</v>
      </c>
    </row>
    <row r="45" spans="1:18" x14ac:dyDescent="0.25">
      <c r="A45" s="6" t="s">
        <v>53</v>
      </c>
      <c r="H45" s="20">
        <v>12</v>
      </c>
      <c r="I45" s="26">
        <v>30</v>
      </c>
      <c r="J45" s="20">
        <v>30</v>
      </c>
    </row>
    <row r="46" spans="1:18" x14ac:dyDescent="0.25">
      <c r="A46" s="6" t="s">
        <v>54</v>
      </c>
      <c r="H46" s="21">
        <v>13</v>
      </c>
      <c r="I46" s="26">
        <v>31</v>
      </c>
      <c r="J46" s="21">
        <v>31</v>
      </c>
    </row>
    <row r="47" spans="1:18" x14ac:dyDescent="0.25">
      <c r="A47" s="6" t="s">
        <v>55</v>
      </c>
      <c r="H47" s="27">
        <v>14</v>
      </c>
      <c r="I47" s="28">
        <v>32</v>
      </c>
      <c r="J47" s="27">
        <v>32.5</v>
      </c>
    </row>
    <row r="48" spans="1:18" x14ac:dyDescent="0.25">
      <c r="A48" s="6" t="s">
        <v>69</v>
      </c>
      <c r="H48" s="31">
        <v>14</v>
      </c>
      <c r="I48" s="32">
        <v>33</v>
      </c>
      <c r="J48" s="31">
        <v>32.5</v>
      </c>
    </row>
    <row r="49" spans="1:10" x14ac:dyDescent="0.25">
      <c r="A49" s="6" t="s">
        <v>70</v>
      </c>
      <c r="H49" s="21">
        <v>15</v>
      </c>
      <c r="I49" s="26">
        <v>34</v>
      </c>
      <c r="J49" s="21">
        <v>34</v>
      </c>
    </row>
    <row r="50" spans="1:10" x14ac:dyDescent="0.25">
      <c r="H50" s="21">
        <v>16</v>
      </c>
      <c r="I50" s="26">
        <v>35</v>
      </c>
      <c r="J50" s="21">
        <v>35</v>
      </c>
    </row>
    <row r="51" spans="1:10" x14ac:dyDescent="0.25">
      <c r="H51" s="20">
        <v>18</v>
      </c>
      <c r="I51" s="26">
        <v>36</v>
      </c>
      <c r="J51" s="20">
        <v>36</v>
      </c>
    </row>
    <row r="52" spans="1:10" x14ac:dyDescent="0.25">
      <c r="H52" s="27">
        <v>19</v>
      </c>
      <c r="I52" s="28">
        <v>37</v>
      </c>
      <c r="J52" s="27">
        <v>38</v>
      </c>
    </row>
    <row r="53" spans="1:10" x14ac:dyDescent="0.25">
      <c r="H53" s="33">
        <v>19</v>
      </c>
      <c r="I53" s="30">
        <v>38</v>
      </c>
      <c r="J53" s="33">
        <v>38</v>
      </c>
    </row>
    <row r="54" spans="1:10" x14ac:dyDescent="0.25">
      <c r="A54" s="14" t="s">
        <v>62</v>
      </c>
      <c r="B54" s="14" t="s">
        <v>30</v>
      </c>
      <c r="C54" s="14" t="s">
        <v>31</v>
      </c>
      <c r="H54" s="31">
        <v>19</v>
      </c>
      <c r="I54" s="32">
        <v>39</v>
      </c>
      <c r="J54" s="31">
        <v>38</v>
      </c>
    </row>
    <row r="55" spans="1:10" x14ac:dyDescent="0.25">
      <c r="A55" s="40" t="s">
        <v>63</v>
      </c>
      <c r="B55" s="6">
        <f>COUNTIF($B$15:$B$35,"&lt;=5")</f>
        <v>6</v>
      </c>
      <c r="C55" s="6">
        <f>COUNTIF($C$15:$C$37,"&lt;=5")</f>
        <v>1</v>
      </c>
      <c r="H55" s="20">
        <v>20</v>
      </c>
      <c r="I55" s="26">
        <v>40</v>
      </c>
      <c r="J55" s="20">
        <v>40</v>
      </c>
    </row>
    <row r="56" spans="1:10" x14ac:dyDescent="0.25">
      <c r="A56" s="6" t="s">
        <v>64</v>
      </c>
      <c r="B56" s="6">
        <f>COUNTIF($B$15:$B$35,"&lt;=10")-B55</f>
        <v>9</v>
      </c>
      <c r="C56" s="6">
        <f>COUNTIF($C$15:$C$37,"&lt;=10")-C55</f>
        <v>11</v>
      </c>
      <c r="H56" s="21">
        <v>21</v>
      </c>
      <c r="I56" s="26">
        <v>41</v>
      </c>
      <c r="J56" s="21">
        <v>41</v>
      </c>
    </row>
    <row r="57" spans="1:10" x14ac:dyDescent="0.25">
      <c r="A57" s="6" t="s">
        <v>65</v>
      </c>
      <c r="B57" s="6">
        <f>COUNTIF($B$15:$B$35,"&lt;=15")-SUM(B55:B56)</f>
        <v>3</v>
      </c>
      <c r="C57" s="6">
        <f>COUNTIF($C$15:$C$37,"&lt;=15")-SUM(C55:C56)</f>
        <v>4</v>
      </c>
      <c r="H57" s="39">
        <v>22</v>
      </c>
      <c r="I57" s="28">
        <v>42</v>
      </c>
      <c r="J57" s="39">
        <v>42.5</v>
      </c>
    </row>
    <row r="58" spans="1:10" x14ac:dyDescent="0.25">
      <c r="A58" s="6" t="s">
        <v>66</v>
      </c>
      <c r="B58" s="6">
        <f>COUNTIF($B$15:$B$35,"&lt;=20")-SUM(B55:B57)</f>
        <v>3</v>
      </c>
      <c r="C58" s="6">
        <f>COUNTIF($C$15:$C$37,"&lt;=20")-SUM(C55:C57)</f>
        <v>3</v>
      </c>
      <c r="H58" s="31">
        <v>22</v>
      </c>
      <c r="I58" s="32">
        <v>43</v>
      </c>
      <c r="J58" s="31">
        <v>42.5</v>
      </c>
    </row>
    <row r="59" spans="1:10" x14ac:dyDescent="0.25">
      <c r="A59" s="6" t="s">
        <v>67</v>
      </c>
      <c r="B59" s="6">
        <f>COUNTIF($B$15:$B$35,"&lt;=25")-SUM(B55:B58)</f>
        <v>0</v>
      </c>
      <c r="C59" s="6">
        <f>COUNTIF($C$15:$C$37,"&lt;=25")-SUM(C55:C58)</f>
        <v>3</v>
      </c>
      <c r="H59" s="21">
        <v>29</v>
      </c>
      <c r="I59" s="26">
        <v>44</v>
      </c>
      <c r="J59" s="21">
        <v>44</v>
      </c>
    </row>
    <row r="60" spans="1:10" x14ac:dyDescent="0.25">
      <c r="A60" s="6" t="s">
        <v>68</v>
      </c>
      <c r="B60" s="6">
        <f>COUNTIF($B$15:$B$35,"&gt;25")</f>
        <v>0</v>
      </c>
      <c r="C60" s="6">
        <f>COUNTIF($C$15:$C$37,"&gt;25")</f>
        <v>1</v>
      </c>
      <c r="D60" s="26"/>
      <c r="E60" s="26"/>
      <c r="F60" s="26"/>
      <c r="G60" s="26"/>
    </row>
    <row r="61" spans="1:10" x14ac:dyDescent="0.25">
      <c r="C61" s="26"/>
      <c r="D61" s="26"/>
      <c r="E61" s="26"/>
      <c r="F61" s="26"/>
      <c r="G61" s="26"/>
    </row>
    <row r="62" spans="1:10" x14ac:dyDescent="0.25">
      <c r="C62" s="26"/>
      <c r="D62" s="26"/>
      <c r="E62" s="26"/>
      <c r="F62" s="26"/>
      <c r="G62" s="26"/>
    </row>
    <row r="63" spans="1:10" x14ac:dyDescent="0.25">
      <c r="C63" s="26"/>
      <c r="D63" s="35"/>
      <c r="E63" s="35"/>
      <c r="F63" s="36"/>
      <c r="G63" s="36"/>
      <c r="I63" s="25" t="s">
        <v>48</v>
      </c>
      <c r="J63" s="25" t="s">
        <v>49</v>
      </c>
    </row>
    <row r="64" spans="1:10" x14ac:dyDescent="0.25">
      <c r="C64" s="26"/>
      <c r="D64" s="34"/>
      <c r="E64" s="34"/>
      <c r="F64" s="37"/>
      <c r="G64" s="36"/>
      <c r="I64" s="25">
        <f>SUM(I16:I59)</f>
        <v>990</v>
      </c>
      <c r="J64" s="25">
        <f>SUM(J16:J59)</f>
        <v>990</v>
      </c>
    </row>
    <row r="65" spans="3:7" x14ac:dyDescent="0.25">
      <c r="C65" s="26"/>
      <c r="D65" s="34"/>
      <c r="E65" s="34"/>
      <c r="F65" s="37"/>
      <c r="G65" s="36"/>
    </row>
    <row r="66" spans="3:7" x14ac:dyDescent="0.25">
      <c r="C66" s="26"/>
      <c r="D66" s="34"/>
      <c r="E66" s="34"/>
      <c r="F66" s="37"/>
      <c r="G66" s="36"/>
    </row>
    <row r="67" spans="3:7" x14ac:dyDescent="0.25">
      <c r="C67" s="26"/>
      <c r="D67" s="34"/>
      <c r="E67" s="34"/>
      <c r="F67" s="37"/>
      <c r="G67" s="36"/>
    </row>
    <row r="68" spans="3:7" x14ac:dyDescent="0.25">
      <c r="C68" s="26"/>
      <c r="D68" s="34"/>
      <c r="E68" s="34"/>
      <c r="F68" s="37"/>
      <c r="G68" s="36"/>
    </row>
    <row r="69" spans="3:7" x14ac:dyDescent="0.25">
      <c r="C69" s="26"/>
      <c r="D69" s="26"/>
      <c r="E69" s="26"/>
      <c r="F69" s="26"/>
      <c r="G69" s="26"/>
    </row>
    <row r="70" spans="3:7" x14ac:dyDescent="0.25">
      <c r="C70" s="26"/>
      <c r="D70" s="26"/>
      <c r="E70" s="26"/>
      <c r="F70" s="26"/>
      <c r="G70" s="26"/>
    </row>
    <row r="71" spans="3:7" x14ac:dyDescent="0.25">
      <c r="C71" s="26"/>
      <c r="D71" s="26"/>
      <c r="E71" s="26"/>
      <c r="F71" s="26"/>
      <c r="G71" s="26"/>
    </row>
    <row r="72" spans="3:7" x14ac:dyDescent="0.25">
      <c r="C72" s="26"/>
      <c r="D72" s="26"/>
      <c r="E72" s="26"/>
      <c r="F72" s="26"/>
      <c r="G72" s="26"/>
    </row>
    <row r="73" spans="3:7" x14ac:dyDescent="0.25">
      <c r="C73" s="26"/>
      <c r="D73" s="26"/>
      <c r="E73" s="26"/>
      <c r="F73" s="26"/>
      <c r="G73" s="26"/>
    </row>
    <row r="74" spans="3:7" x14ac:dyDescent="0.25">
      <c r="C74" s="26"/>
      <c r="D74" s="26"/>
      <c r="E74" s="26"/>
      <c r="F74" s="26"/>
      <c r="G74" s="26"/>
    </row>
    <row r="75" spans="3:7" x14ac:dyDescent="0.25">
      <c r="C75" s="26"/>
      <c r="D75" s="26"/>
      <c r="E75" s="26"/>
      <c r="F75" s="26"/>
      <c r="G75" s="26"/>
    </row>
  </sheetData>
  <sortState ref="H16:H59">
    <sortCondition ref="H16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C5B-980E-489F-94CB-522DABEFD008}">
  <dimension ref="A1:K36"/>
  <sheetViews>
    <sheetView workbookViewId="0">
      <selection activeCell="E24" sqref="E24"/>
    </sheetView>
  </sheetViews>
  <sheetFormatPr baseColWidth="10" defaultRowHeight="15" x14ac:dyDescent="0.25"/>
  <cols>
    <col min="6" max="6" width="13.85546875" customWidth="1"/>
    <col min="7" max="7" width="13.28515625" customWidth="1"/>
    <col min="9" max="9" width="14.42578125" customWidth="1"/>
    <col min="10" max="10" width="12.42578125" customWidth="1"/>
  </cols>
  <sheetData>
    <row r="1" spans="1:11" s="10" customFormat="1" ht="18.75" x14ac:dyDescent="0.3">
      <c r="A1" s="38" t="s">
        <v>42</v>
      </c>
    </row>
    <row r="2" spans="1:11" s="4" customFormat="1" ht="18" customHeight="1" x14ac:dyDescent="0.25">
      <c r="A2" s="3" t="s">
        <v>43</v>
      </c>
    </row>
    <row r="3" spans="1:11" s="4" customFormat="1" ht="18" customHeight="1" x14ac:dyDescent="0.25">
      <c r="A3" s="3" t="s">
        <v>44</v>
      </c>
    </row>
    <row r="4" spans="1:11" s="6" customFormat="1" ht="18" customHeight="1" x14ac:dyDescent="0.25">
      <c r="A4" s="7" t="s">
        <v>57</v>
      </c>
    </row>
    <row r="5" spans="1:11" s="6" customFormat="1" ht="18" customHeight="1" x14ac:dyDescent="0.25">
      <c r="A5" s="7" t="s">
        <v>58</v>
      </c>
    </row>
    <row r="6" spans="1:11" s="6" customFormat="1" ht="18" customHeight="1" x14ac:dyDescent="0.25">
      <c r="A6" s="7" t="s">
        <v>59</v>
      </c>
    </row>
    <row r="7" spans="1:11" s="6" customFormat="1" ht="18" customHeight="1" x14ac:dyDescent="0.25">
      <c r="A7" s="7" t="s">
        <v>60</v>
      </c>
    </row>
    <row r="8" spans="1:11" s="6" customFormat="1" ht="18" customHeight="1" x14ac:dyDescent="0.25">
      <c r="A8" s="7"/>
    </row>
    <row r="9" spans="1:11" s="6" customFormat="1" ht="18" customHeight="1" x14ac:dyDescent="0.25">
      <c r="A9" s="7"/>
    </row>
    <row r="10" spans="1:11" s="6" customFormat="1" ht="18" customHeight="1" x14ac:dyDescent="0.3">
      <c r="A10" s="3" t="s">
        <v>21</v>
      </c>
      <c r="B10" s="4"/>
      <c r="C10" s="4"/>
      <c r="D10" s="12"/>
    </row>
    <row r="11" spans="1:11" s="1" customFormat="1" ht="60" x14ac:dyDescent="0.2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I11" s="5" t="s">
        <v>17</v>
      </c>
      <c r="J11" s="5" t="s">
        <v>22</v>
      </c>
      <c r="K11" s="5"/>
    </row>
    <row r="12" spans="1:11" x14ac:dyDescent="0.25">
      <c r="A12">
        <v>1</v>
      </c>
      <c r="B12">
        <v>5</v>
      </c>
      <c r="C12">
        <v>7</v>
      </c>
    </row>
    <row r="13" spans="1:11" x14ac:dyDescent="0.25">
      <c r="A13">
        <v>2</v>
      </c>
      <c r="B13">
        <v>6</v>
      </c>
      <c r="C13">
        <v>3</v>
      </c>
    </row>
    <row r="14" spans="1:11" x14ac:dyDescent="0.25">
      <c r="A14">
        <v>3</v>
      </c>
      <c r="B14">
        <v>6</v>
      </c>
      <c r="C14">
        <v>2</v>
      </c>
      <c r="I14" s="4" t="s">
        <v>23</v>
      </c>
      <c r="J14" s="4"/>
      <c r="K14" s="4"/>
    </row>
    <row r="15" spans="1:11" x14ac:dyDescent="0.25">
      <c r="A15">
        <v>4</v>
      </c>
      <c r="B15">
        <v>6</v>
      </c>
      <c r="C15">
        <v>1</v>
      </c>
    </row>
    <row r="16" spans="1:11" x14ac:dyDescent="0.25">
      <c r="A16">
        <v>5</v>
      </c>
      <c r="B16">
        <v>7</v>
      </c>
      <c r="C16">
        <v>2</v>
      </c>
      <c r="I16" s="4" t="s">
        <v>24</v>
      </c>
      <c r="J16" s="4"/>
      <c r="K16" s="4"/>
    </row>
    <row r="17" spans="1:11" x14ac:dyDescent="0.25">
      <c r="A17">
        <v>6</v>
      </c>
      <c r="B17">
        <v>7</v>
      </c>
      <c r="C17">
        <v>6</v>
      </c>
      <c r="I17" s="2"/>
    </row>
    <row r="18" spans="1:11" x14ac:dyDescent="0.25">
      <c r="A18">
        <v>7</v>
      </c>
      <c r="B18">
        <v>15</v>
      </c>
      <c r="C18">
        <v>9</v>
      </c>
      <c r="I18" s="4" t="s">
        <v>5</v>
      </c>
      <c r="J18" s="4"/>
      <c r="K18" s="4"/>
    </row>
    <row r="19" spans="1:11" x14ac:dyDescent="0.25">
      <c r="A19">
        <v>8</v>
      </c>
      <c r="B19">
        <v>20</v>
      </c>
      <c r="C19">
        <v>5</v>
      </c>
      <c r="I19" s="8"/>
    </row>
    <row r="20" spans="1:11" x14ac:dyDescent="0.25">
      <c r="A20">
        <v>9</v>
      </c>
      <c r="B20">
        <v>10</v>
      </c>
      <c r="C20">
        <v>6</v>
      </c>
      <c r="I20" s="4" t="s">
        <v>18</v>
      </c>
      <c r="J20" s="4"/>
      <c r="K20" s="4" t="s">
        <v>26</v>
      </c>
    </row>
    <row r="21" spans="1:11" x14ac:dyDescent="0.25">
      <c r="A21">
        <v>10</v>
      </c>
      <c r="B21">
        <v>37</v>
      </c>
      <c r="C21">
        <v>38</v>
      </c>
      <c r="I21" s="8"/>
      <c r="K21" s="24"/>
    </row>
    <row r="22" spans="1:11" x14ac:dyDescent="0.25">
      <c r="A22">
        <v>11</v>
      </c>
      <c r="B22">
        <v>12</v>
      </c>
      <c r="C22">
        <v>11</v>
      </c>
      <c r="I22" s="4" t="s">
        <v>19</v>
      </c>
      <c r="J22" s="4"/>
      <c r="K22" s="4"/>
    </row>
    <row r="23" spans="1:11" x14ac:dyDescent="0.25">
      <c r="A23">
        <v>12</v>
      </c>
      <c r="B23">
        <v>10</v>
      </c>
      <c r="C23">
        <v>3</v>
      </c>
      <c r="I23" s="11"/>
    </row>
    <row r="24" spans="1:11" x14ac:dyDescent="0.25">
      <c r="A24">
        <v>13</v>
      </c>
      <c r="B24">
        <v>11</v>
      </c>
      <c r="C24">
        <v>2</v>
      </c>
      <c r="I24" s="4" t="s">
        <v>20</v>
      </c>
      <c r="J24" s="4"/>
      <c r="K24" s="4"/>
    </row>
    <row r="25" spans="1:11" x14ac:dyDescent="0.25">
      <c r="A25">
        <v>14</v>
      </c>
      <c r="B25">
        <v>12</v>
      </c>
      <c r="C25">
        <v>1</v>
      </c>
      <c r="I25" s="8"/>
    </row>
    <row r="26" spans="1:11" x14ac:dyDescent="0.25">
      <c r="A26">
        <v>15</v>
      </c>
      <c r="B26">
        <v>13</v>
      </c>
      <c r="C26">
        <v>6</v>
      </c>
    </row>
    <row r="27" spans="1:11" x14ac:dyDescent="0.25">
      <c r="A27">
        <v>16</v>
      </c>
      <c r="B27">
        <v>14</v>
      </c>
      <c r="C27">
        <v>4</v>
      </c>
    </row>
    <row r="28" spans="1:11" x14ac:dyDescent="0.25">
      <c r="A28">
        <v>17</v>
      </c>
      <c r="B28">
        <v>16</v>
      </c>
      <c r="C28">
        <v>20</v>
      </c>
    </row>
    <row r="29" spans="1:11" x14ac:dyDescent="0.25">
      <c r="A29">
        <v>18</v>
      </c>
      <c r="B29">
        <v>17</v>
      </c>
      <c r="C29">
        <v>8</v>
      </c>
    </row>
    <row r="30" spans="1:11" x14ac:dyDescent="0.25">
      <c r="A30">
        <v>19</v>
      </c>
      <c r="B30">
        <v>27</v>
      </c>
      <c r="C30">
        <v>9</v>
      </c>
    </row>
    <row r="31" spans="1:11" x14ac:dyDescent="0.25">
      <c r="A31">
        <v>20</v>
      </c>
      <c r="B31">
        <v>40</v>
      </c>
      <c r="C31">
        <v>2</v>
      </c>
    </row>
    <row r="32" spans="1:11" ht="16.149999999999999" customHeight="1" x14ac:dyDescent="0.25">
      <c r="A32">
        <v>21</v>
      </c>
      <c r="B32">
        <v>35</v>
      </c>
      <c r="C32">
        <v>40</v>
      </c>
    </row>
    <row r="34" spans="1:7" ht="51" customHeight="1" x14ac:dyDescent="0.2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25">
      <c r="A35" s="4" t="s">
        <v>9</v>
      </c>
      <c r="B35" s="2"/>
      <c r="C35" s="2"/>
      <c r="D35" s="2"/>
      <c r="E35" s="9"/>
      <c r="F35" s="9"/>
      <c r="G35" s="9"/>
    </row>
    <row r="36" spans="1:7" x14ac:dyDescent="0.25">
      <c r="A36" s="4" t="s">
        <v>10</v>
      </c>
      <c r="E36" s="2"/>
      <c r="F36" s="2"/>
      <c r="G36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99E5-2961-40FF-B156-FEEBFA45505E}">
  <dimension ref="A1:L52"/>
  <sheetViews>
    <sheetView topLeftCell="A10" zoomScaleNormal="100" workbookViewId="0">
      <selection activeCell="A53" sqref="A53"/>
    </sheetView>
  </sheetViews>
  <sheetFormatPr baseColWidth="10" defaultRowHeight="15" x14ac:dyDescent="0.25"/>
  <cols>
    <col min="6" max="6" width="13.85546875" customWidth="1"/>
    <col min="7" max="7" width="13.28515625" customWidth="1"/>
    <col min="10" max="10" width="14.42578125" customWidth="1"/>
    <col min="11" max="11" width="12.42578125" customWidth="1"/>
  </cols>
  <sheetData>
    <row r="1" spans="1:12" s="10" customFormat="1" ht="18.75" x14ac:dyDescent="0.3">
      <c r="A1" s="38" t="s">
        <v>42</v>
      </c>
    </row>
    <row r="2" spans="1:12" s="4" customFormat="1" ht="18" customHeight="1" x14ac:dyDescent="0.25">
      <c r="A2" s="3" t="s">
        <v>43</v>
      </c>
    </row>
    <row r="3" spans="1:12" s="4" customFormat="1" ht="18" customHeight="1" x14ac:dyDescent="0.25">
      <c r="A3" s="3" t="s">
        <v>44</v>
      </c>
    </row>
    <row r="4" spans="1:12" s="6" customFormat="1" ht="18" customHeight="1" x14ac:dyDescent="0.25">
      <c r="A4" s="7" t="s">
        <v>57</v>
      </c>
    </row>
    <row r="5" spans="1:12" s="6" customFormat="1" ht="18" customHeight="1" x14ac:dyDescent="0.25">
      <c r="A5" s="7" t="s">
        <v>58</v>
      </c>
    </row>
    <row r="6" spans="1:12" s="6" customFormat="1" ht="18" customHeight="1" x14ac:dyDescent="0.25">
      <c r="A6" s="7" t="s">
        <v>59</v>
      </c>
    </row>
    <row r="7" spans="1:12" s="6" customFormat="1" ht="18" customHeight="1" x14ac:dyDescent="0.25">
      <c r="A7" s="7" t="s">
        <v>60</v>
      </c>
    </row>
    <row r="8" spans="1:12" s="6" customFormat="1" ht="18" customHeight="1" x14ac:dyDescent="0.25">
      <c r="A8" s="7"/>
    </row>
    <row r="9" spans="1:12" s="6" customFormat="1" ht="18" customHeight="1" x14ac:dyDescent="0.25">
      <c r="A9" s="7"/>
    </row>
    <row r="10" spans="1:12" s="6" customFormat="1" ht="18" customHeight="1" x14ac:dyDescent="0.3">
      <c r="A10" s="3" t="s">
        <v>21</v>
      </c>
      <c r="B10" s="4"/>
      <c r="C10" s="4"/>
      <c r="D10" s="12" t="s">
        <v>45</v>
      </c>
    </row>
    <row r="11" spans="1:12" s="1" customFormat="1" ht="60" x14ac:dyDescent="0.2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J11" s="5" t="s">
        <v>17</v>
      </c>
      <c r="K11" s="5" t="s">
        <v>61</v>
      </c>
      <c r="L11" s="5"/>
    </row>
    <row r="12" spans="1:12" x14ac:dyDescent="0.25">
      <c r="A12">
        <v>1</v>
      </c>
      <c r="B12">
        <v>5</v>
      </c>
      <c r="C12">
        <v>7</v>
      </c>
      <c r="D12">
        <f>B12-C12</f>
        <v>-2</v>
      </c>
      <c r="E12">
        <f>ABS(D12)</f>
        <v>2</v>
      </c>
      <c r="F12">
        <f>_xlfn.RANK.AVG(E12,$E$12:$E$32,1)</f>
        <v>4</v>
      </c>
      <c r="G12" t="str">
        <f>IF(D12&gt;0,F12," ")</f>
        <v xml:space="preserve"> </v>
      </c>
      <c r="J12">
        <f>SUM(G12:G32)</f>
        <v>208</v>
      </c>
      <c r="K12">
        <f>SUM(F12:F32)</f>
        <v>231</v>
      </c>
    </row>
    <row r="13" spans="1:12" x14ac:dyDescent="0.25">
      <c r="A13">
        <v>2</v>
      </c>
      <c r="B13">
        <v>6</v>
      </c>
      <c r="C13">
        <v>3</v>
      </c>
      <c r="D13">
        <f t="shared" ref="D13:D32" si="0">B13-C13</f>
        <v>3</v>
      </c>
      <c r="E13">
        <f t="shared" ref="E13:E32" si="1">ABS(D13)</f>
        <v>3</v>
      </c>
      <c r="F13">
        <f t="shared" ref="F13:G32" si="2">_xlfn.RANK.AVG(E13,$E$12:$E$32,1)</f>
        <v>5</v>
      </c>
      <c r="G13">
        <f t="shared" ref="G13:G32" si="3">IF(D13&gt;0,F13," ")</f>
        <v>5</v>
      </c>
    </row>
    <row r="14" spans="1:12" x14ac:dyDescent="0.25">
      <c r="A14">
        <v>3</v>
      </c>
      <c r="B14">
        <v>6</v>
      </c>
      <c r="C14">
        <v>2</v>
      </c>
      <c r="D14">
        <f t="shared" si="0"/>
        <v>4</v>
      </c>
      <c r="E14">
        <f t="shared" si="1"/>
        <v>4</v>
      </c>
      <c r="F14">
        <f t="shared" si="2"/>
        <v>7</v>
      </c>
      <c r="G14">
        <f t="shared" si="3"/>
        <v>7</v>
      </c>
      <c r="J14" s="4" t="s">
        <v>23</v>
      </c>
      <c r="K14" s="4"/>
      <c r="L14" s="4"/>
    </row>
    <row r="15" spans="1:12" x14ac:dyDescent="0.25">
      <c r="A15">
        <v>4</v>
      </c>
      <c r="B15">
        <v>6</v>
      </c>
      <c r="C15">
        <v>1</v>
      </c>
      <c r="D15">
        <f t="shared" si="0"/>
        <v>5</v>
      </c>
      <c r="E15">
        <f t="shared" si="1"/>
        <v>5</v>
      </c>
      <c r="F15">
        <f t="shared" si="2"/>
        <v>10</v>
      </c>
      <c r="G15">
        <f t="shared" si="3"/>
        <v>10</v>
      </c>
      <c r="J15">
        <f>(21*22)/4</f>
        <v>115.5</v>
      </c>
    </row>
    <row r="16" spans="1:12" x14ac:dyDescent="0.25">
      <c r="A16">
        <v>5</v>
      </c>
      <c r="B16">
        <v>7</v>
      </c>
      <c r="C16">
        <v>2</v>
      </c>
      <c r="D16">
        <f t="shared" si="0"/>
        <v>5</v>
      </c>
      <c r="E16">
        <f t="shared" si="1"/>
        <v>5</v>
      </c>
      <c r="F16">
        <f t="shared" si="2"/>
        <v>10</v>
      </c>
      <c r="G16">
        <f t="shared" si="3"/>
        <v>10</v>
      </c>
      <c r="J16" s="4" t="s">
        <v>24</v>
      </c>
      <c r="K16" s="4"/>
      <c r="L16" s="4"/>
    </row>
    <row r="17" spans="1:12" x14ac:dyDescent="0.25">
      <c r="A17">
        <v>6</v>
      </c>
      <c r="B17">
        <v>7</v>
      </c>
      <c r="C17">
        <v>6</v>
      </c>
      <c r="D17">
        <f t="shared" si="0"/>
        <v>1</v>
      </c>
      <c r="E17">
        <f t="shared" si="1"/>
        <v>1</v>
      </c>
      <c r="F17">
        <f t="shared" si="2"/>
        <v>2</v>
      </c>
      <c r="G17">
        <f t="shared" si="3"/>
        <v>2</v>
      </c>
      <c r="J17" s="2">
        <f>SQRT((21*22*(2*21+1))/24)</f>
        <v>28.770644761631605</v>
      </c>
    </row>
    <row r="18" spans="1:12" x14ac:dyDescent="0.25">
      <c r="A18">
        <v>7</v>
      </c>
      <c r="B18">
        <v>15</v>
      </c>
      <c r="C18">
        <v>9</v>
      </c>
      <c r="D18">
        <f t="shared" si="0"/>
        <v>6</v>
      </c>
      <c r="E18">
        <f t="shared" si="1"/>
        <v>6</v>
      </c>
      <c r="F18">
        <f t="shared" si="2"/>
        <v>12</v>
      </c>
      <c r="G18">
        <f t="shared" si="3"/>
        <v>12</v>
      </c>
      <c r="J18" s="4" t="s">
        <v>5</v>
      </c>
      <c r="K18" s="4"/>
      <c r="L18" s="4"/>
    </row>
    <row r="19" spans="1:12" x14ac:dyDescent="0.25">
      <c r="A19">
        <v>8</v>
      </c>
      <c r="B19">
        <v>20</v>
      </c>
      <c r="C19">
        <v>5</v>
      </c>
      <c r="D19">
        <f t="shared" si="0"/>
        <v>15</v>
      </c>
      <c r="E19">
        <f t="shared" si="1"/>
        <v>15</v>
      </c>
      <c r="F19">
        <f t="shared" si="2"/>
        <v>19</v>
      </c>
      <c r="G19">
        <f t="shared" si="3"/>
        <v>19</v>
      </c>
      <c r="J19" s="8">
        <f>(J12-J15)/J17</f>
        <v>3.2150826221092395</v>
      </c>
    </row>
    <row r="20" spans="1:12" x14ac:dyDescent="0.25">
      <c r="A20">
        <v>9</v>
      </c>
      <c r="B20">
        <v>10</v>
      </c>
      <c r="C20">
        <v>6</v>
      </c>
      <c r="D20">
        <f t="shared" si="0"/>
        <v>4</v>
      </c>
      <c r="E20">
        <f t="shared" si="1"/>
        <v>4</v>
      </c>
      <c r="F20">
        <f t="shared" si="2"/>
        <v>7</v>
      </c>
      <c r="G20">
        <f t="shared" si="3"/>
        <v>7</v>
      </c>
      <c r="J20" s="4" t="s">
        <v>18</v>
      </c>
      <c r="K20" s="4"/>
      <c r="L20" s="4" t="s">
        <v>26</v>
      </c>
    </row>
    <row r="21" spans="1:12" x14ac:dyDescent="0.25">
      <c r="A21">
        <v>10</v>
      </c>
      <c r="B21">
        <v>37</v>
      </c>
      <c r="C21">
        <v>38</v>
      </c>
      <c r="D21">
        <f t="shared" si="0"/>
        <v>-1</v>
      </c>
      <c r="E21">
        <f t="shared" si="1"/>
        <v>1</v>
      </c>
      <c r="F21">
        <f t="shared" si="2"/>
        <v>2</v>
      </c>
      <c r="G21" t="str">
        <f t="shared" si="3"/>
        <v xml:space="preserve"> </v>
      </c>
      <c r="J21" s="8">
        <f>_xlfn.NORM.S.INV(0.95)</f>
        <v>1.6448536269514715</v>
      </c>
      <c r="L21" s="24">
        <f>1-_xlfn.NORM.S.DIST(J19,TRUE)</f>
        <v>6.520349104469636E-4</v>
      </c>
    </row>
    <row r="22" spans="1:12" x14ac:dyDescent="0.25">
      <c r="A22">
        <v>11</v>
      </c>
      <c r="B22">
        <v>12</v>
      </c>
      <c r="C22">
        <v>11</v>
      </c>
      <c r="D22">
        <f t="shared" si="0"/>
        <v>1</v>
      </c>
      <c r="E22">
        <f t="shared" si="1"/>
        <v>1</v>
      </c>
      <c r="F22">
        <f t="shared" si="2"/>
        <v>2</v>
      </c>
      <c r="G22">
        <f t="shared" si="3"/>
        <v>2</v>
      </c>
      <c r="J22" s="4" t="s">
        <v>19</v>
      </c>
      <c r="K22" s="4"/>
      <c r="L22" s="4"/>
    </row>
    <row r="23" spans="1:12" x14ac:dyDescent="0.25">
      <c r="A23">
        <v>12</v>
      </c>
      <c r="B23">
        <v>10</v>
      </c>
      <c r="C23">
        <v>3</v>
      </c>
      <c r="D23">
        <f t="shared" si="0"/>
        <v>7</v>
      </c>
      <c r="E23">
        <f t="shared" si="1"/>
        <v>7</v>
      </c>
      <c r="F23">
        <f t="shared" si="2"/>
        <v>13.5</v>
      </c>
      <c r="G23">
        <f t="shared" si="3"/>
        <v>13.5</v>
      </c>
      <c r="J23" s="11" t="s">
        <v>25</v>
      </c>
    </row>
    <row r="24" spans="1:12" x14ac:dyDescent="0.25">
      <c r="A24">
        <v>13</v>
      </c>
      <c r="B24">
        <v>11</v>
      </c>
      <c r="C24">
        <v>2</v>
      </c>
      <c r="D24">
        <f t="shared" si="0"/>
        <v>9</v>
      </c>
      <c r="E24">
        <f t="shared" si="1"/>
        <v>9</v>
      </c>
      <c r="F24">
        <f t="shared" si="2"/>
        <v>15.5</v>
      </c>
      <c r="G24">
        <f t="shared" si="3"/>
        <v>15.5</v>
      </c>
      <c r="J24" s="4" t="s">
        <v>20</v>
      </c>
      <c r="K24" s="4"/>
      <c r="L24" s="4"/>
    </row>
    <row r="25" spans="1:12" x14ac:dyDescent="0.25">
      <c r="A25">
        <v>14</v>
      </c>
      <c r="B25">
        <v>12</v>
      </c>
      <c r="C25">
        <v>1</v>
      </c>
      <c r="D25">
        <f t="shared" si="0"/>
        <v>11</v>
      </c>
      <c r="E25">
        <f t="shared" si="1"/>
        <v>11</v>
      </c>
      <c r="F25">
        <f t="shared" si="2"/>
        <v>18</v>
      </c>
      <c r="G25">
        <f t="shared" si="3"/>
        <v>18</v>
      </c>
      <c r="J25" s="8">
        <f>(COUNTIF(D12:D32,"&gt;0")/COUNT(D12:D32))-0.5</f>
        <v>0.30952380952380953</v>
      </c>
    </row>
    <row r="26" spans="1:12" x14ac:dyDescent="0.25">
      <c r="A26">
        <v>15</v>
      </c>
      <c r="B26">
        <v>13</v>
      </c>
      <c r="C26">
        <v>6</v>
      </c>
      <c r="D26">
        <f t="shared" si="0"/>
        <v>7</v>
      </c>
      <c r="E26">
        <f t="shared" si="1"/>
        <v>7</v>
      </c>
      <c r="F26">
        <f t="shared" si="2"/>
        <v>13.5</v>
      </c>
      <c r="G26">
        <f t="shared" si="3"/>
        <v>13.5</v>
      </c>
    </row>
    <row r="27" spans="1:12" x14ac:dyDescent="0.25">
      <c r="A27">
        <v>16</v>
      </c>
      <c r="B27">
        <v>14</v>
      </c>
      <c r="C27">
        <v>4</v>
      </c>
      <c r="D27">
        <f t="shared" si="0"/>
        <v>10</v>
      </c>
      <c r="E27">
        <f t="shared" si="1"/>
        <v>10</v>
      </c>
      <c r="F27">
        <f t="shared" si="2"/>
        <v>17</v>
      </c>
      <c r="G27">
        <f t="shared" si="3"/>
        <v>17</v>
      </c>
    </row>
    <row r="28" spans="1:12" x14ac:dyDescent="0.25">
      <c r="A28">
        <v>17</v>
      </c>
      <c r="B28">
        <v>16</v>
      </c>
      <c r="C28">
        <v>20</v>
      </c>
      <c r="D28">
        <f t="shared" si="0"/>
        <v>-4</v>
      </c>
      <c r="E28">
        <f t="shared" si="1"/>
        <v>4</v>
      </c>
      <c r="F28">
        <f t="shared" si="2"/>
        <v>7</v>
      </c>
      <c r="G28" t="str">
        <f t="shared" si="3"/>
        <v xml:space="preserve"> </v>
      </c>
    </row>
    <row r="29" spans="1:12" x14ac:dyDescent="0.25">
      <c r="A29">
        <v>18</v>
      </c>
      <c r="B29">
        <v>17</v>
      </c>
      <c r="C29">
        <v>8</v>
      </c>
      <c r="D29">
        <f t="shared" si="0"/>
        <v>9</v>
      </c>
      <c r="E29">
        <f t="shared" si="1"/>
        <v>9</v>
      </c>
      <c r="F29">
        <f t="shared" si="2"/>
        <v>15.5</v>
      </c>
      <c r="G29">
        <f t="shared" si="3"/>
        <v>15.5</v>
      </c>
    </row>
    <row r="30" spans="1:12" x14ac:dyDescent="0.25">
      <c r="A30">
        <v>19</v>
      </c>
      <c r="B30">
        <v>27</v>
      </c>
      <c r="C30">
        <v>9</v>
      </c>
      <c r="D30">
        <f t="shared" si="0"/>
        <v>18</v>
      </c>
      <c r="E30">
        <f t="shared" si="1"/>
        <v>18</v>
      </c>
      <c r="F30">
        <f t="shared" si="2"/>
        <v>20</v>
      </c>
      <c r="G30">
        <f t="shared" si="3"/>
        <v>20</v>
      </c>
    </row>
    <row r="31" spans="1:12" x14ac:dyDescent="0.25">
      <c r="A31">
        <v>20</v>
      </c>
      <c r="B31">
        <v>40</v>
      </c>
      <c r="C31">
        <v>2</v>
      </c>
      <c r="D31">
        <f t="shared" si="0"/>
        <v>38</v>
      </c>
      <c r="E31">
        <f t="shared" si="1"/>
        <v>38</v>
      </c>
      <c r="F31">
        <f t="shared" si="2"/>
        <v>21</v>
      </c>
      <c r="G31">
        <f t="shared" si="3"/>
        <v>21</v>
      </c>
    </row>
    <row r="32" spans="1:12" ht="16.149999999999999" customHeight="1" x14ac:dyDescent="0.25">
      <c r="A32">
        <v>21</v>
      </c>
      <c r="B32">
        <v>35</v>
      </c>
      <c r="C32">
        <v>40</v>
      </c>
      <c r="D32">
        <f t="shared" si="0"/>
        <v>-5</v>
      </c>
      <c r="E32">
        <f t="shared" si="1"/>
        <v>5</v>
      </c>
      <c r="F32">
        <f t="shared" si="2"/>
        <v>10</v>
      </c>
      <c r="G32" t="str">
        <f t="shared" si="3"/>
        <v xml:space="preserve"> </v>
      </c>
    </row>
    <row r="34" spans="1:7" ht="51" customHeight="1" x14ac:dyDescent="0.2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25">
      <c r="A35" s="4" t="s">
        <v>9</v>
      </c>
      <c r="B35" s="2">
        <f>AVERAGE(B12:B32)</f>
        <v>15.523809523809524</v>
      </c>
      <c r="C35" s="2">
        <f>AVERAGE(C12:C32)</f>
        <v>8.8095238095238102</v>
      </c>
      <c r="D35" s="2"/>
      <c r="E35" s="9"/>
      <c r="F35" s="9">
        <f>SUM(F12:F32)</f>
        <v>231</v>
      </c>
      <c r="G35" s="9">
        <f>SUM(G12:G32)</f>
        <v>208</v>
      </c>
    </row>
    <row r="36" spans="1:7" x14ac:dyDescent="0.25">
      <c r="A36" s="4" t="s">
        <v>10</v>
      </c>
      <c r="B36">
        <f>MEDIAN(B12:B32)</f>
        <v>12</v>
      </c>
      <c r="C36">
        <f>MEDIAN(C12:C32)</f>
        <v>6</v>
      </c>
      <c r="E36" s="2"/>
      <c r="F36" s="2"/>
      <c r="G36" s="2"/>
    </row>
    <row r="40" spans="1:7" x14ac:dyDescent="0.25">
      <c r="A40" s="14" t="s">
        <v>62</v>
      </c>
      <c r="B40" s="14" t="s">
        <v>71</v>
      </c>
      <c r="C40" s="14" t="s">
        <v>72</v>
      </c>
    </row>
    <row r="41" spans="1:7" x14ac:dyDescent="0.25">
      <c r="A41" s="40" t="s">
        <v>63</v>
      </c>
      <c r="B41" s="6">
        <f>COUNTIF($B$12:$B$32,"&lt;=5")</f>
        <v>1</v>
      </c>
      <c r="C41" s="6">
        <f>COUNTIF($C$10:$C$32,"&lt;=5")</f>
        <v>10</v>
      </c>
    </row>
    <row r="42" spans="1:7" x14ac:dyDescent="0.25">
      <c r="A42" s="6" t="s">
        <v>64</v>
      </c>
      <c r="B42" s="6">
        <f>COUNTIF($B$12:$B$32,"&lt;=10")-B41</f>
        <v>7</v>
      </c>
      <c r="C42" s="6">
        <f>COUNTIF($C$10:$C$32,"&lt;=10")-C41</f>
        <v>7</v>
      </c>
    </row>
    <row r="43" spans="1:7" x14ac:dyDescent="0.25">
      <c r="A43" s="6" t="s">
        <v>65</v>
      </c>
      <c r="B43" s="6">
        <f>COUNTIF($B$12:$B$32,"&lt;=15")-SUM(B41:B42)</f>
        <v>6</v>
      </c>
      <c r="C43" s="6">
        <f>COUNTIF($C$10:$C$32,"&lt;=15")-SUM(C41:C42)</f>
        <v>1</v>
      </c>
    </row>
    <row r="44" spans="1:7" x14ac:dyDescent="0.25">
      <c r="A44" s="6" t="s">
        <v>66</v>
      </c>
      <c r="B44" s="6">
        <f>COUNTIF($B$12:$B$32,"&lt;=20")-SUM(B41:B43)</f>
        <v>3</v>
      </c>
      <c r="C44" s="6">
        <f>COUNTIF($C$10:$C$32,"&lt;=20")-SUM(C41:C43)</f>
        <v>1</v>
      </c>
    </row>
    <row r="45" spans="1:7" x14ac:dyDescent="0.25">
      <c r="A45" s="6" t="s">
        <v>67</v>
      </c>
      <c r="B45" s="6">
        <f>COUNTIF($B$12:$B$32,"&lt;=25")-SUM(B41:B44)</f>
        <v>0</v>
      </c>
      <c r="C45" s="6">
        <f>COUNTIF($C$10:$C$32,"&lt;=25")-SUM(C41:C44)</f>
        <v>0</v>
      </c>
    </row>
    <row r="46" spans="1:7" x14ac:dyDescent="0.25">
      <c r="A46" s="6" t="s">
        <v>68</v>
      </c>
      <c r="B46" s="6">
        <f>COUNTIF($B$12:$B$32,"&gt;25")</f>
        <v>4</v>
      </c>
      <c r="C46" s="6">
        <f>COUNTIF($C$10:$C$32,"&gt;25")</f>
        <v>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Aufgabe_Unabh Stichproben</vt:lpstr>
      <vt:lpstr>Lösung_Unabh Stichproben</vt:lpstr>
      <vt:lpstr>Aufgabe_Abhängige Stichprobe</vt:lpstr>
      <vt:lpstr>Lösung_Abhängige 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Engelmann, Neele</cp:lastModifiedBy>
  <dcterms:created xsi:type="dcterms:W3CDTF">2016-01-22T10:10:33Z</dcterms:created>
  <dcterms:modified xsi:type="dcterms:W3CDTF">2021-01-20T09:12:18Z</dcterms:modified>
</cp:coreProperties>
</file>