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imon\Desktop\12_Ordinaldaten\Übung\"/>
    </mc:Choice>
  </mc:AlternateContent>
  <xr:revisionPtr revIDLastSave="0" documentId="13_ncr:1_{7EE635C4-1149-4917-8BD7-D7682B996285}" xr6:coauthVersionLast="45" xr6:coauthVersionMax="45" xr10:uidLastSave="{00000000-0000-0000-0000-000000000000}"/>
  <bookViews>
    <workbookView xWindow="-120" yWindow="-120" windowWidth="29040" windowHeight="15840" xr2:uid="{BD692CC9-91E7-4499-B7F4-0D9E1D96364C}"/>
  </bookViews>
  <sheets>
    <sheet name="Impfstoffe Übersicht" sheetId="1" r:id="rId1"/>
    <sheet name="Phi-Korrelation Lösung" sheetId="2" r:id="rId2"/>
    <sheet name="Risikodifferenz (z-Test) Lösung" sheetId="4" r:id="rId3"/>
    <sheet name="Chi-Sq-Test Lösung" sheetId="6" r:id="rId4"/>
    <sheet name="Und wieso 95% Wirksamkeit" sheetId="7"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1" i="6" l="1"/>
  <c r="C35" i="6" s="1"/>
  <c r="C15" i="6"/>
  <c r="C28" i="6"/>
  <c r="D32" i="7"/>
  <c r="C29" i="6"/>
  <c r="D29" i="6"/>
  <c r="D28" i="6"/>
  <c r="D19" i="6"/>
  <c r="C16" i="6"/>
  <c r="C10" i="6"/>
  <c r="D26" i="4"/>
  <c r="D25" i="4"/>
  <c r="D21" i="4"/>
  <c r="D20" i="4"/>
  <c r="E19" i="4"/>
  <c r="D19" i="4"/>
  <c r="H14" i="4"/>
  <c r="C9" i="4"/>
  <c r="H12" i="4" s="1"/>
  <c r="D14" i="4"/>
  <c r="D13" i="4"/>
  <c r="D12" i="4"/>
  <c r="B13" i="2"/>
  <c r="C13" i="2" s="1"/>
  <c r="B18" i="2"/>
  <c r="C9" i="2"/>
  <c r="E9" i="2"/>
  <c r="C33" i="6" l="1"/>
  <c r="D13" i="2"/>
  <c r="E13" i="2" s="1"/>
  <c r="D18" i="2"/>
  <c r="C18" i="2"/>
  <c r="E18" i="2" s="1"/>
  <c r="C9" i="6"/>
  <c r="D38" i="7"/>
  <c r="D37" i="7"/>
  <c r="D36" i="7"/>
  <c r="D31" i="7"/>
  <c r="D30" i="7"/>
  <c r="D29" i="7"/>
  <c r="C27" i="7"/>
  <c r="E26" i="7"/>
  <c r="D26" i="7" s="1"/>
  <c r="E25" i="7"/>
  <c r="E27" i="7" s="1"/>
  <c r="D17" i="6"/>
  <c r="E17" i="6"/>
  <c r="E16" i="6"/>
  <c r="E15" i="6"/>
  <c r="D16" i="6"/>
  <c r="D15" i="6"/>
  <c r="D20" i="6"/>
  <c r="E8" i="6"/>
  <c r="C17" i="6"/>
  <c r="D10" i="6"/>
  <c r="E9" i="6"/>
  <c r="D8" i="6"/>
  <c r="E7" i="6"/>
  <c r="D7" i="6" s="1"/>
  <c r="E14" i="4"/>
  <c r="I14" i="4"/>
  <c r="I12" i="4"/>
  <c r="H13" i="4"/>
  <c r="H15" i="4" s="1"/>
  <c r="E13" i="4"/>
  <c r="E12" i="4"/>
  <c r="E8" i="4"/>
  <c r="D8" i="4"/>
  <c r="E7" i="4"/>
  <c r="E9" i="4" s="1"/>
  <c r="D7" i="4"/>
  <c r="D9" i="4" s="1"/>
  <c r="E55" i="2"/>
  <c r="E54" i="2"/>
  <c r="E56" i="2" s="1"/>
  <c r="E45" i="2"/>
  <c r="C45" i="2"/>
  <c r="E44" i="2"/>
  <c r="E43" i="2"/>
  <c r="C34" i="2"/>
  <c r="E33" i="2"/>
  <c r="E32" i="2"/>
  <c r="D32" i="2" s="1"/>
  <c r="E8" i="2"/>
  <c r="D8" i="2" s="1"/>
  <c r="E7" i="2"/>
  <c r="I13" i="4" l="1"/>
  <c r="I15" i="4" s="1"/>
  <c r="D25" i="7"/>
  <c r="D27" i="7" s="1"/>
  <c r="D9" i="6"/>
  <c r="D34" i="2"/>
  <c r="B38" i="2"/>
  <c r="D55" i="2"/>
  <c r="D7" i="2"/>
  <c r="D9" i="2" s="1"/>
  <c r="C54" i="2"/>
  <c r="E34" i="2"/>
  <c r="D54" i="2"/>
  <c r="D56" i="2" s="1"/>
  <c r="C55" i="2"/>
  <c r="D45" i="2"/>
  <c r="B49" i="2" s="1"/>
  <c r="C56" i="2" l="1"/>
  <c r="B60" i="2" s="1"/>
  <c r="F18" i="2" l="1"/>
</calcChain>
</file>

<file path=xl/sharedStrings.xml><?xml version="1.0" encoding="utf-8"?>
<sst xmlns="http://schemas.openxmlformats.org/spreadsheetml/2006/main" count="125" uniqueCount="65">
  <si>
    <t>Impfgruppe</t>
  </si>
  <si>
    <t>Placebogruppe</t>
  </si>
  <si>
    <t>Covid</t>
  </si>
  <si>
    <t>kein Covid</t>
  </si>
  <si>
    <t>Randsumme</t>
  </si>
  <si>
    <t>Fisher Z-Werte der Korrelation</t>
  </si>
  <si>
    <t>Empirischer 
z-Wert</t>
  </si>
  <si>
    <t>p-Wert</t>
  </si>
  <si>
    <t>Entscheidung SH</t>
  </si>
  <si>
    <t>Biontech-Pfizer</t>
  </si>
  <si>
    <t xml:space="preserve">Vermutung: Die Impfung schützt vor Covid. --&gt; Es gibt einen negativen Zusammenhang zwischen Impfung und Covidfällen. </t>
  </si>
  <si>
    <t>statistische Hypothesen: H1: rho &lt; 0; H0: rho &gt;= 0</t>
  </si>
  <si>
    <t xml:space="preserve">H0 verwerofen </t>
  </si>
  <si>
    <t>Wie verhält sich der Phi-Koeffizient?</t>
  </si>
  <si>
    <t>Beispiel 1:</t>
  </si>
  <si>
    <t>Beispiel 2:</t>
  </si>
  <si>
    <t>Korrelation Phi</t>
  </si>
  <si>
    <t>Beispiel 3:</t>
  </si>
  <si>
    <t>SE Fisher Z</t>
  </si>
  <si>
    <t>Untere Grenze Fisher Z</t>
  </si>
  <si>
    <t>Obere Grenze Fisher Z</t>
  </si>
  <si>
    <t>Untere Grenze Korrelation</t>
  </si>
  <si>
    <t>Obere Grenze Korrelation</t>
  </si>
  <si>
    <t>Konfidenzintervall</t>
  </si>
  <si>
    <t>P(Covid|Impfung)</t>
  </si>
  <si>
    <r>
      <t>P(Covid|</t>
    </r>
    <r>
      <rPr>
        <sz val="11"/>
        <color theme="1"/>
        <rFont val="Calibri"/>
        <family val="2"/>
      </rPr>
      <t>¬</t>
    </r>
    <r>
      <rPr>
        <sz val="11"/>
        <color theme="1"/>
        <rFont val="Calibri"/>
        <family val="2"/>
        <scheme val="minor"/>
      </rPr>
      <t>Impfung)</t>
    </r>
  </si>
  <si>
    <t xml:space="preserve">Beobachtete bedingte Wahrscheinlichkeiten </t>
  </si>
  <si>
    <t>in %</t>
  </si>
  <si>
    <t>entspricht P(Covid)</t>
  </si>
  <si>
    <t>Erwartete Wahrscheinlichkeiten wenn die H0 wahr wäre</t>
  </si>
  <si>
    <t xml:space="preserve">Vermutung: Die Impfung schützt vor Covid. --&gt; Die Wahrscheinlichkeit von Covid ist unter geimpften Personen geringer. </t>
  </si>
  <si>
    <t>statistische Hypothesen: P(Covid|Impfung) &lt; P(Covid|Placebo)</t>
  </si>
  <si>
    <t>Risiko-Differenz</t>
  </si>
  <si>
    <t>Ist der beobachtete Risikounterschied nur eine zufällige Abweichung von der aufgrund der H0 zu erwartenden?</t>
  </si>
  <si>
    <t xml:space="preserve">SE von RD </t>
  </si>
  <si>
    <t>Risiko-Differenz (RD)</t>
  </si>
  <si>
    <t xml:space="preserve">z empirisch </t>
  </si>
  <si>
    <t xml:space="preserve">p-Wert </t>
  </si>
  <si>
    <t xml:space="preserve">Untergrenze </t>
  </si>
  <si>
    <t xml:space="preserve">95% Konfidenzintervall von RD </t>
  </si>
  <si>
    <t>Obergrenze</t>
  </si>
  <si>
    <t xml:space="preserve">Entscheidung H0: </t>
  </si>
  <si>
    <t xml:space="preserve">verworfen </t>
  </si>
  <si>
    <t>Vermutung: Die Anzahl der Covidfälle hängt von der Impfung ab</t>
  </si>
  <si>
    <t>statistische Hypothesen: s. Screenshot</t>
  </si>
  <si>
    <t>Beobachtete Häufigkeitsverteilung</t>
  </si>
  <si>
    <t>Was ist die zu erwartende Häufigkeitsverteilung wenn die H0 wahr wäre?</t>
  </si>
  <si>
    <t>Randwahrsch.</t>
  </si>
  <si>
    <t xml:space="preserve">P(Covid)  </t>
  </si>
  <si>
    <r>
      <t>P(</t>
    </r>
    <r>
      <rPr>
        <b/>
        <sz val="11"/>
        <color theme="1"/>
        <rFont val="Calibri"/>
        <family val="2"/>
      </rPr>
      <t>¬Covid)</t>
    </r>
  </si>
  <si>
    <r>
      <t>P(Covid|</t>
    </r>
    <r>
      <rPr>
        <sz val="11"/>
        <color theme="1"/>
        <rFont val="Calibri"/>
        <family val="2"/>
      </rPr>
      <t>¬Impfung)</t>
    </r>
  </si>
  <si>
    <t xml:space="preserve">Ist die Abweichung der beobachteten Tabelle von der unter der H0 zu erwartenden Tabelle nur zufällig? </t>
  </si>
  <si>
    <t xml:space="preserve">Berechnung: (beobachtet - erwartet)^2/ erwartet </t>
  </si>
  <si>
    <t>emp. Chi^2-Wert</t>
  </si>
  <si>
    <t>df = (j-1)*(k-1)</t>
  </si>
  <si>
    <t>Effektgröße w</t>
  </si>
  <si>
    <t>Entscheidung H0</t>
  </si>
  <si>
    <t>Risikodifferenz</t>
  </si>
  <si>
    <t xml:space="preserve">VE </t>
  </si>
  <si>
    <t>95% KI Untergr.</t>
  </si>
  <si>
    <t xml:space="preserve">95% KI Obergr. </t>
  </si>
  <si>
    <t xml:space="preserve">Risk-Ratio </t>
  </si>
  <si>
    <t>95% KI von VE</t>
  </si>
  <si>
    <t xml:space="preserve">Man nimmt an, dass VE von 0 verschieden ist,wenn </t>
  </si>
  <si>
    <t xml:space="preserve">das 95% KI von VE die 0 nicht einschließt.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</si>
</sst>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0" fillId="0" borderId="1" xfId="0" applyBorder="1"/>
    <xf numFmtId="0" fontId="2" fillId="0" borderId="0" xfId="0" applyFont="1"/>
    <xf numFmtId="164" fontId="0" fillId="0" borderId="0" xfId="0" applyNumberFormat="1"/>
    <xf numFmtId="165" fontId="0" fillId="0" borderId="0" xfId="0" applyNumberFormat="1"/>
    <xf numFmtId="0" fontId="0" fillId="0" borderId="0" xfId="0" applyFill="1" applyAlignment="1">
      <alignment wrapText="1"/>
    </xf>
    <xf numFmtId="0" fontId="1" fillId="0" borderId="0" xfId="0" applyFont="1" applyFill="1" applyAlignment="1">
      <alignment wrapText="1"/>
    </xf>
    <xf numFmtId="0" fontId="1" fillId="0" borderId="0" xfId="0" applyFont="1"/>
    <xf numFmtId="0" fontId="0" fillId="0" borderId="0" xfId="0" applyFont="1"/>
    <xf numFmtId="0" fontId="0" fillId="0" borderId="0" xfId="0" applyAlignment="1">
      <alignment wrapText="1"/>
    </xf>
    <xf numFmtId="0" fontId="1" fillId="0" borderId="2" xfId="0" applyFont="1" applyBorder="1"/>
    <xf numFmtId="0" fontId="0" fillId="0" borderId="3" xfId="0" applyBorder="1"/>
    <xf numFmtId="0" fontId="0" fillId="0" borderId="4" xfId="0" applyBorder="1"/>
    <xf numFmtId="0" fontId="1" fillId="0" borderId="5" xfId="0" applyFont="1" applyBorder="1"/>
    <xf numFmtId="0" fontId="0" fillId="0" borderId="0" xfId="0" applyBorder="1"/>
    <xf numFmtId="0" fontId="0" fillId="0" borderId="6" xfId="0" applyBorder="1"/>
    <xf numFmtId="0" fontId="0" fillId="0" borderId="5" xfId="0" applyBorder="1"/>
    <xf numFmtId="0" fontId="2" fillId="0" borderId="6" xfId="0" applyFont="1" applyBorder="1"/>
    <xf numFmtId="0" fontId="2" fillId="0" borderId="5" xfId="0" applyFont="1" applyBorder="1"/>
    <xf numFmtId="0" fontId="2" fillId="0" borderId="0" xfId="0" applyFont="1" applyBorder="1"/>
    <xf numFmtId="0" fontId="1" fillId="0" borderId="5" xfId="0" applyFont="1" applyFill="1" applyBorder="1" applyAlignment="1">
      <alignment wrapText="1"/>
    </xf>
    <xf numFmtId="0" fontId="1" fillId="0" borderId="0" xfId="0" applyFont="1" applyFill="1" applyBorder="1" applyAlignment="1">
      <alignment wrapText="1"/>
    </xf>
    <xf numFmtId="0" fontId="1" fillId="0" borderId="6" xfId="0" applyFont="1" applyFill="1" applyBorder="1" applyAlignment="1">
      <alignment wrapText="1"/>
    </xf>
    <xf numFmtId="164" fontId="0" fillId="0" borderId="5" xfId="0" applyNumberFormat="1" applyBorder="1"/>
    <xf numFmtId="164" fontId="0" fillId="0" borderId="0" xfId="0" applyNumberFormat="1" applyBorder="1"/>
    <xf numFmtId="165" fontId="0" fillId="0" borderId="0" xfId="0" applyNumberFormat="1" applyBorder="1"/>
    <xf numFmtId="165" fontId="0" fillId="0" borderId="6" xfId="0" applyNumberFormat="1" applyBorder="1"/>
    <xf numFmtId="164" fontId="0" fillId="0" borderId="7" xfId="0" applyNumberFormat="1" applyBorder="1"/>
    <xf numFmtId="164" fontId="0" fillId="0" borderId="8" xfId="0" applyNumberFormat="1" applyBorder="1"/>
    <xf numFmtId="165" fontId="0" fillId="0" borderId="8" xfId="0" applyNumberFormat="1" applyBorder="1"/>
    <xf numFmtId="165" fontId="0" fillId="0" borderId="9" xfId="0" applyNumberFormat="1" applyBorder="1"/>
    <xf numFmtId="0" fontId="1" fillId="0" borderId="0" xfId="0" applyFont="1" applyBorder="1"/>
    <xf numFmtId="0" fontId="1" fillId="0" borderId="0" xfId="0" applyFont="1" applyAlignment="1"/>
    <xf numFmtId="0" fontId="0" fillId="0" borderId="0" xfId="0" applyFont="1" applyFill="1" applyAlignment="1">
      <alignment wrapText="1"/>
    </xf>
    <xf numFmtId="0" fontId="0" fillId="0" borderId="0" xfId="0" applyAlignment="1">
      <alignment horizontal="right"/>
    </xf>
    <xf numFmtId="164" fontId="0" fillId="0" borderId="0" xfId="0" applyNumberFormat="1" applyFont="1" applyFill="1" applyAlignment="1">
      <alignment wrapText="1"/>
    </xf>
    <xf numFmtId="164" fontId="1" fillId="0" borderId="0" xfId="0" applyNumberFormat="1" applyFont="1" applyFill="1" applyAlignment="1">
      <alignment wrapText="1"/>
    </xf>
    <xf numFmtId="0" fontId="0" fillId="0" borderId="0" xfId="0" applyFill="1" applyBorder="1"/>
    <xf numFmtId="0" fontId="0" fillId="0" borderId="0" xfId="0" applyFill="1" applyAlignment="1"/>
    <xf numFmtId="164" fontId="1" fillId="0" borderId="0" xfId="0" applyNumberFormat="1" applyFont="1"/>
    <xf numFmtId="0" fontId="0" fillId="0" borderId="0" xfId="0" applyFont="1" applyBorder="1"/>
    <xf numFmtId="0" fontId="0" fillId="0" borderId="0" xfId="0" applyFont="1" applyFill="1" applyBorder="1"/>
    <xf numFmtId="0" fontId="0" fillId="0" borderId="0" xfId="0" applyFont="1" applyFill="1" applyBorder="1" applyAlignment="1">
      <alignment wrapText="1"/>
    </xf>
    <xf numFmtId="0" fontId="1" fillId="0" borderId="0" xfId="0" applyFont="1" applyAlignment="1">
      <alignment horizontal="center"/>
    </xf>
    <xf numFmtId="0" fontId="1" fillId="0" borderId="0" xfId="0" applyFont="1" applyFill="1" applyAlignment="1">
      <alignment horizontal="center" wrapText="1"/>
    </xf>
    <xf numFmtId="0" fontId="0" fillId="0" borderId="0" xfId="0"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752475</xdr:colOff>
      <xdr:row>1</xdr:row>
      <xdr:rowOff>95251</xdr:rowOff>
    </xdr:from>
    <xdr:to>
      <xdr:col>15</xdr:col>
      <xdr:colOff>485775</xdr:colOff>
      <xdr:row>3</xdr:row>
      <xdr:rowOff>57151</xdr:rowOff>
    </xdr:to>
    <xdr:sp macro="" textlink="">
      <xdr:nvSpPr>
        <xdr:cNvPr id="2" name="Textfeld 1">
          <a:extLst>
            <a:ext uri="{FF2B5EF4-FFF2-40B4-BE49-F238E27FC236}">
              <a16:creationId xmlns:a16="http://schemas.microsoft.com/office/drawing/2014/main" id="{99B2CA76-EBAA-4462-905D-DBD920376EE7}"/>
            </a:ext>
          </a:extLst>
        </xdr:cNvPr>
        <xdr:cNvSpPr txBox="1"/>
      </xdr:nvSpPr>
      <xdr:spPr>
        <a:xfrm>
          <a:off x="6086475" y="285751"/>
          <a:ext cx="58293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siehe: https://www.medrxiv.org/content/10.1101/2020.12.16.20248359v1.full.pdf</a:t>
          </a:r>
        </a:p>
      </xdr:txBody>
    </xdr:sp>
    <xdr:clientData/>
  </xdr:twoCellAnchor>
  <xdr:twoCellAnchor editAs="oneCell">
    <xdr:from>
      <xdr:col>7</xdr:col>
      <xdr:colOff>742950</xdr:colOff>
      <xdr:row>3</xdr:row>
      <xdr:rowOff>152400</xdr:rowOff>
    </xdr:from>
    <xdr:to>
      <xdr:col>16</xdr:col>
      <xdr:colOff>475426</xdr:colOff>
      <xdr:row>14</xdr:row>
      <xdr:rowOff>9281</xdr:rowOff>
    </xdr:to>
    <xdr:pic>
      <xdr:nvPicPr>
        <xdr:cNvPr id="3" name="Grafik 2">
          <a:extLst>
            <a:ext uri="{FF2B5EF4-FFF2-40B4-BE49-F238E27FC236}">
              <a16:creationId xmlns:a16="http://schemas.microsoft.com/office/drawing/2014/main" id="{83046023-5D0D-46C8-9552-4CDCD480EEC7}"/>
            </a:ext>
          </a:extLst>
        </xdr:cNvPr>
        <xdr:cNvPicPr>
          <a:picLocks noChangeAspect="1"/>
        </xdr:cNvPicPr>
      </xdr:nvPicPr>
      <xdr:blipFill>
        <a:blip xmlns:r="http://schemas.openxmlformats.org/officeDocument/2006/relationships" r:embed="rId1"/>
        <a:stretch>
          <a:fillRect/>
        </a:stretch>
      </xdr:blipFill>
      <xdr:spPr>
        <a:xfrm>
          <a:off x="6076950" y="723900"/>
          <a:ext cx="6590476" cy="1952381"/>
        </a:xfrm>
        <a:prstGeom prst="rect">
          <a:avLst/>
        </a:prstGeom>
      </xdr:spPr>
    </xdr:pic>
    <xdr:clientData/>
  </xdr:twoCellAnchor>
  <xdr:twoCellAnchor>
    <xdr:from>
      <xdr:col>8</xdr:col>
      <xdr:colOff>666750</xdr:colOff>
      <xdr:row>15</xdr:row>
      <xdr:rowOff>66675</xdr:rowOff>
    </xdr:from>
    <xdr:to>
      <xdr:col>17</xdr:col>
      <xdr:colOff>142875</xdr:colOff>
      <xdr:row>21</xdr:row>
      <xdr:rowOff>95250</xdr:rowOff>
    </xdr:to>
    <xdr:sp macro="" textlink="">
      <xdr:nvSpPr>
        <xdr:cNvPr id="4" name="Textfeld 3">
          <a:extLst>
            <a:ext uri="{FF2B5EF4-FFF2-40B4-BE49-F238E27FC236}">
              <a16:creationId xmlns:a16="http://schemas.microsoft.com/office/drawing/2014/main" id="{65D740A4-6BBD-4111-9B57-0C747FB67D5E}"/>
            </a:ext>
          </a:extLst>
        </xdr:cNvPr>
        <xdr:cNvSpPr txBox="1"/>
      </xdr:nvSpPr>
      <xdr:spPr>
        <a:xfrm>
          <a:off x="6762750" y="2924175"/>
          <a:ext cx="6334125"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Novavax		(6, 56)	15000	89.30</a:t>
          </a:r>
          <a:r>
            <a:rPr lang="de-DE" sz="1100" baseline="0"/>
            <a:t>%	(75.13, 95.40)</a:t>
          </a:r>
        </a:p>
        <a:p>
          <a:endParaRPr lang="de-DE" sz="1100" baseline="0"/>
        </a:p>
        <a:p>
          <a:r>
            <a:rPr lang="de-DE" sz="1100"/>
            <a:t>siehe: https://www.spiegel.de/wissenschaft/medizin/coronavirus-novavax-gibt-impfstoff-wirksamkeit-gegen-covid-19-mit-fast-90-prozent-an-a-49386290-5240-4aed-9d10-516c2386aa8b?sara_ecid=soci_upd_wbMbjhOSvViISjc8RPU89NcCvtlFcJ</a:t>
          </a:r>
        </a:p>
      </xdr:txBody>
    </xdr:sp>
    <xdr:clientData/>
  </xdr:twoCellAnchor>
  <xdr:twoCellAnchor editAs="oneCell">
    <xdr:from>
      <xdr:col>0</xdr:col>
      <xdr:colOff>342900</xdr:colOff>
      <xdr:row>15</xdr:row>
      <xdr:rowOff>57150</xdr:rowOff>
    </xdr:from>
    <xdr:to>
      <xdr:col>8</xdr:col>
      <xdr:colOff>39862</xdr:colOff>
      <xdr:row>32</xdr:row>
      <xdr:rowOff>104121</xdr:rowOff>
    </xdr:to>
    <xdr:pic>
      <xdr:nvPicPr>
        <xdr:cNvPr id="5" name="Grafik 4">
          <a:extLst>
            <a:ext uri="{FF2B5EF4-FFF2-40B4-BE49-F238E27FC236}">
              <a16:creationId xmlns:a16="http://schemas.microsoft.com/office/drawing/2014/main" id="{11A660B2-6EC0-4CC6-85EF-6F1F81037AC4}"/>
            </a:ext>
          </a:extLst>
        </xdr:cNvPr>
        <xdr:cNvPicPr>
          <a:picLocks noChangeAspect="1"/>
        </xdr:cNvPicPr>
      </xdr:nvPicPr>
      <xdr:blipFill>
        <a:blip xmlns:r="http://schemas.openxmlformats.org/officeDocument/2006/relationships" r:embed="rId2"/>
        <a:stretch>
          <a:fillRect/>
        </a:stretch>
      </xdr:blipFill>
      <xdr:spPr>
        <a:xfrm>
          <a:off x="342900" y="2914650"/>
          <a:ext cx="5792962" cy="32854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676275</xdr:colOff>
      <xdr:row>4</xdr:row>
      <xdr:rowOff>104775</xdr:rowOff>
    </xdr:from>
    <xdr:to>
      <xdr:col>16</xdr:col>
      <xdr:colOff>425939</xdr:colOff>
      <xdr:row>13</xdr:row>
      <xdr:rowOff>114300</xdr:rowOff>
    </xdr:to>
    <xdr:pic>
      <xdr:nvPicPr>
        <xdr:cNvPr id="2" name="Grafik 1">
          <a:extLst>
            <a:ext uri="{FF2B5EF4-FFF2-40B4-BE49-F238E27FC236}">
              <a16:creationId xmlns:a16="http://schemas.microsoft.com/office/drawing/2014/main" id="{BF6FDEAF-5694-4051-8BFC-AAAC36028814}"/>
            </a:ext>
          </a:extLst>
        </xdr:cNvPr>
        <xdr:cNvPicPr>
          <a:picLocks noChangeAspect="1"/>
        </xdr:cNvPicPr>
      </xdr:nvPicPr>
      <xdr:blipFill>
        <a:blip xmlns:r="http://schemas.openxmlformats.org/officeDocument/2006/relationships" r:embed="rId1"/>
        <a:stretch>
          <a:fillRect/>
        </a:stretch>
      </xdr:blipFill>
      <xdr:spPr>
        <a:xfrm>
          <a:off x="8448675" y="295275"/>
          <a:ext cx="6607664" cy="2209800"/>
        </a:xfrm>
        <a:prstGeom prst="rect">
          <a:avLst/>
        </a:prstGeom>
      </xdr:spPr>
    </xdr:pic>
    <xdr:clientData/>
  </xdr:twoCellAnchor>
  <xdr:twoCellAnchor editAs="oneCell">
    <xdr:from>
      <xdr:col>7</xdr:col>
      <xdr:colOff>714375</xdr:colOff>
      <xdr:row>16</xdr:row>
      <xdr:rowOff>152400</xdr:rowOff>
    </xdr:from>
    <xdr:to>
      <xdr:col>18</xdr:col>
      <xdr:colOff>75232</xdr:colOff>
      <xdr:row>23</xdr:row>
      <xdr:rowOff>75995</xdr:rowOff>
    </xdr:to>
    <xdr:pic>
      <xdr:nvPicPr>
        <xdr:cNvPr id="3" name="Grafik 2">
          <a:extLst>
            <a:ext uri="{FF2B5EF4-FFF2-40B4-BE49-F238E27FC236}">
              <a16:creationId xmlns:a16="http://schemas.microsoft.com/office/drawing/2014/main" id="{C27E2D44-F18F-4B40-AA39-C9D30ACF6B68}"/>
            </a:ext>
          </a:extLst>
        </xdr:cNvPr>
        <xdr:cNvPicPr>
          <a:picLocks noChangeAspect="1"/>
        </xdr:cNvPicPr>
      </xdr:nvPicPr>
      <xdr:blipFill>
        <a:blip xmlns:r="http://schemas.openxmlformats.org/officeDocument/2006/relationships" r:embed="rId2"/>
        <a:stretch>
          <a:fillRect/>
        </a:stretch>
      </xdr:blipFill>
      <xdr:spPr>
        <a:xfrm>
          <a:off x="8486775" y="3495675"/>
          <a:ext cx="7742857" cy="1638095"/>
        </a:xfrm>
        <a:prstGeom prst="rect">
          <a:avLst/>
        </a:prstGeom>
      </xdr:spPr>
    </xdr:pic>
    <xdr:clientData/>
  </xdr:twoCellAnchor>
  <xdr:twoCellAnchor editAs="oneCell">
    <xdr:from>
      <xdr:col>8</xdr:col>
      <xdr:colOff>752475</xdr:colOff>
      <xdr:row>25</xdr:row>
      <xdr:rowOff>0</xdr:rowOff>
    </xdr:from>
    <xdr:to>
      <xdr:col>16</xdr:col>
      <xdr:colOff>94570</xdr:colOff>
      <xdr:row>30</xdr:row>
      <xdr:rowOff>123689</xdr:rowOff>
    </xdr:to>
    <xdr:pic>
      <xdr:nvPicPr>
        <xdr:cNvPr id="4" name="Grafik 3">
          <a:extLst>
            <a:ext uri="{FF2B5EF4-FFF2-40B4-BE49-F238E27FC236}">
              <a16:creationId xmlns:a16="http://schemas.microsoft.com/office/drawing/2014/main" id="{9293F3ED-FA1C-4BFA-9A73-CAAA2D4645F4}"/>
            </a:ext>
          </a:extLst>
        </xdr:cNvPr>
        <xdr:cNvPicPr>
          <a:picLocks noChangeAspect="1"/>
        </xdr:cNvPicPr>
      </xdr:nvPicPr>
      <xdr:blipFill>
        <a:blip xmlns:r="http://schemas.openxmlformats.org/officeDocument/2006/relationships" r:embed="rId3"/>
        <a:stretch>
          <a:fillRect/>
        </a:stretch>
      </xdr:blipFill>
      <xdr:spPr>
        <a:xfrm>
          <a:off x="9286875" y="5629275"/>
          <a:ext cx="5438095" cy="108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847725</xdr:colOff>
      <xdr:row>0</xdr:row>
      <xdr:rowOff>142875</xdr:rowOff>
    </xdr:from>
    <xdr:to>
      <xdr:col>12</xdr:col>
      <xdr:colOff>723181</xdr:colOff>
      <xdr:row>8</xdr:row>
      <xdr:rowOff>123637</xdr:rowOff>
    </xdr:to>
    <xdr:pic>
      <xdr:nvPicPr>
        <xdr:cNvPr id="4" name="Grafik 3">
          <a:extLst>
            <a:ext uri="{FF2B5EF4-FFF2-40B4-BE49-F238E27FC236}">
              <a16:creationId xmlns:a16="http://schemas.microsoft.com/office/drawing/2014/main" id="{D76B7C4B-FC95-4AA7-B58D-13E8FAAFB777}"/>
            </a:ext>
          </a:extLst>
        </xdr:cNvPr>
        <xdr:cNvPicPr>
          <a:picLocks noChangeAspect="1"/>
        </xdr:cNvPicPr>
      </xdr:nvPicPr>
      <xdr:blipFill>
        <a:blip xmlns:r="http://schemas.openxmlformats.org/officeDocument/2006/relationships" r:embed="rId1"/>
        <a:stretch>
          <a:fillRect/>
        </a:stretch>
      </xdr:blipFill>
      <xdr:spPr>
        <a:xfrm>
          <a:off x="8791575" y="142875"/>
          <a:ext cx="5752381" cy="1504762"/>
        </a:xfrm>
        <a:prstGeom prst="rect">
          <a:avLst/>
        </a:prstGeom>
      </xdr:spPr>
    </xdr:pic>
    <xdr:clientData/>
  </xdr:twoCellAnchor>
  <xdr:twoCellAnchor editAs="oneCell">
    <xdr:from>
      <xdr:col>7</xdr:col>
      <xdr:colOff>1552575</xdr:colOff>
      <xdr:row>18</xdr:row>
      <xdr:rowOff>0</xdr:rowOff>
    </xdr:from>
    <xdr:to>
      <xdr:col>13</xdr:col>
      <xdr:colOff>666031</xdr:colOff>
      <xdr:row>26</xdr:row>
      <xdr:rowOff>190286</xdr:rowOff>
    </xdr:to>
    <xdr:pic>
      <xdr:nvPicPr>
        <xdr:cNvPr id="5" name="Grafik 4">
          <a:extLst>
            <a:ext uri="{FF2B5EF4-FFF2-40B4-BE49-F238E27FC236}">
              <a16:creationId xmlns:a16="http://schemas.microsoft.com/office/drawing/2014/main" id="{505C2659-2F07-430F-9522-94C82C6AEC33}"/>
            </a:ext>
          </a:extLst>
        </xdr:cNvPr>
        <xdr:cNvPicPr>
          <a:picLocks noChangeAspect="1"/>
        </xdr:cNvPicPr>
      </xdr:nvPicPr>
      <xdr:blipFill>
        <a:blip xmlns:r="http://schemas.openxmlformats.org/officeDocument/2006/relationships" r:embed="rId2"/>
        <a:stretch>
          <a:fillRect/>
        </a:stretch>
      </xdr:blipFill>
      <xdr:spPr>
        <a:xfrm>
          <a:off x="9496425" y="3457575"/>
          <a:ext cx="5752381" cy="17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733425</xdr:colOff>
      <xdr:row>0</xdr:row>
      <xdr:rowOff>133350</xdr:rowOff>
    </xdr:from>
    <xdr:to>
      <xdr:col>11</xdr:col>
      <xdr:colOff>342150</xdr:colOff>
      <xdr:row>7</xdr:row>
      <xdr:rowOff>18898</xdr:rowOff>
    </xdr:to>
    <xdr:pic>
      <xdr:nvPicPr>
        <xdr:cNvPr id="4" name="Grafik 3">
          <a:extLst>
            <a:ext uri="{FF2B5EF4-FFF2-40B4-BE49-F238E27FC236}">
              <a16:creationId xmlns:a16="http://schemas.microsoft.com/office/drawing/2014/main" id="{4BD2149F-889B-42F5-9C03-AD0CD11D5C07}"/>
            </a:ext>
          </a:extLst>
        </xdr:cNvPr>
        <xdr:cNvPicPr>
          <a:picLocks noChangeAspect="1"/>
        </xdr:cNvPicPr>
      </xdr:nvPicPr>
      <xdr:blipFill>
        <a:blip xmlns:r="http://schemas.openxmlformats.org/officeDocument/2006/relationships" r:embed="rId1"/>
        <a:stretch>
          <a:fillRect/>
        </a:stretch>
      </xdr:blipFill>
      <xdr:spPr>
        <a:xfrm>
          <a:off x="7400925" y="133350"/>
          <a:ext cx="6000000" cy="1219048"/>
        </a:xfrm>
        <a:prstGeom prst="rect">
          <a:avLst/>
        </a:prstGeom>
      </xdr:spPr>
    </xdr:pic>
    <xdr:clientData/>
  </xdr:twoCellAnchor>
  <xdr:twoCellAnchor>
    <xdr:from>
      <xdr:col>2</xdr:col>
      <xdr:colOff>647700</xdr:colOff>
      <xdr:row>10</xdr:row>
      <xdr:rowOff>28576</xdr:rowOff>
    </xdr:from>
    <xdr:to>
      <xdr:col>2</xdr:col>
      <xdr:colOff>857250</xdr:colOff>
      <xdr:row>10</xdr:row>
      <xdr:rowOff>161926</xdr:rowOff>
    </xdr:to>
    <xdr:sp macro="" textlink="">
      <xdr:nvSpPr>
        <xdr:cNvPr id="5" name="Pfeil: nach unten 4">
          <a:extLst>
            <a:ext uri="{FF2B5EF4-FFF2-40B4-BE49-F238E27FC236}">
              <a16:creationId xmlns:a16="http://schemas.microsoft.com/office/drawing/2014/main" id="{04D21C09-FB08-418D-BE45-93FDD453D054}"/>
            </a:ext>
          </a:extLst>
        </xdr:cNvPr>
        <xdr:cNvSpPr/>
      </xdr:nvSpPr>
      <xdr:spPr>
        <a:xfrm rot="14229831">
          <a:off x="2590800" y="1895476"/>
          <a:ext cx="133350" cy="2095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704850</xdr:colOff>
      <xdr:row>10</xdr:row>
      <xdr:rowOff>9526</xdr:rowOff>
    </xdr:from>
    <xdr:to>
      <xdr:col>3</xdr:col>
      <xdr:colOff>914400</xdr:colOff>
      <xdr:row>10</xdr:row>
      <xdr:rowOff>142876</xdr:rowOff>
    </xdr:to>
    <xdr:sp macro="" textlink="">
      <xdr:nvSpPr>
        <xdr:cNvPr id="6" name="Pfeil: nach unten 5">
          <a:extLst>
            <a:ext uri="{FF2B5EF4-FFF2-40B4-BE49-F238E27FC236}">
              <a16:creationId xmlns:a16="http://schemas.microsoft.com/office/drawing/2014/main" id="{1A2F6E2F-2618-4CB2-B051-EA4D6B58EDEE}"/>
            </a:ext>
          </a:extLst>
        </xdr:cNvPr>
        <xdr:cNvSpPr/>
      </xdr:nvSpPr>
      <xdr:spPr>
        <a:xfrm rot="14229831">
          <a:off x="3962400" y="1876426"/>
          <a:ext cx="133350" cy="2095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6</xdr:col>
      <xdr:colOff>819150</xdr:colOff>
      <xdr:row>22</xdr:row>
      <xdr:rowOff>104775</xdr:rowOff>
    </xdr:from>
    <xdr:to>
      <xdr:col>11</xdr:col>
      <xdr:colOff>370732</xdr:colOff>
      <xdr:row>29</xdr:row>
      <xdr:rowOff>142704</xdr:rowOff>
    </xdr:to>
    <xdr:pic>
      <xdr:nvPicPr>
        <xdr:cNvPr id="7" name="Grafik 6">
          <a:extLst>
            <a:ext uri="{FF2B5EF4-FFF2-40B4-BE49-F238E27FC236}">
              <a16:creationId xmlns:a16="http://schemas.microsoft.com/office/drawing/2014/main" id="{7F1810E3-CAAC-4673-994E-9259D5287D6D}"/>
            </a:ext>
          </a:extLst>
        </xdr:cNvPr>
        <xdr:cNvPicPr>
          <a:picLocks noChangeAspect="1"/>
        </xdr:cNvPicPr>
      </xdr:nvPicPr>
      <xdr:blipFill>
        <a:blip xmlns:r="http://schemas.openxmlformats.org/officeDocument/2006/relationships" r:embed="rId2"/>
        <a:stretch>
          <a:fillRect/>
        </a:stretch>
      </xdr:blipFill>
      <xdr:spPr>
        <a:xfrm>
          <a:off x="7753350" y="4324350"/>
          <a:ext cx="5942857" cy="1371429"/>
        </a:xfrm>
        <a:prstGeom prst="rect">
          <a:avLst/>
        </a:prstGeom>
      </xdr:spPr>
    </xdr:pic>
    <xdr:clientData/>
  </xdr:twoCellAnchor>
  <xdr:twoCellAnchor editAs="oneCell">
    <xdr:from>
      <xdr:col>6</xdr:col>
      <xdr:colOff>800100</xdr:colOff>
      <xdr:row>30</xdr:row>
      <xdr:rowOff>133350</xdr:rowOff>
    </xdr:from>
    <xdr:to>
      <xdr:col>11</xdr:col>
      <xdr:colOff>465968</xdr:colOff>
      <xdr:row>37</xdr:row>
      <xdr:rowOff>95088</xdr:rowOff>
    </xdr:to>
    <xdr:pic>
      <xdr:nvPicPr>
        <xdr:cNvPr id="8" name="Grafik 7">
          <a:extLst>
            <a:ext uri="{FF2B5EF4-FFF2-40B4-BE49-F238E27FC236}">
              <a16:creationId xmlns:a16="http://schemas.microsoft.com/office/drawing/2014/main" id="{76769B13-BE5D-44B4-89C7-5E869C7DD399}"/>
            </a:ext>
          </a:extLst>
        </xdr:cNvPr>
        <xdr:cNvPicPr>
          <a:picLocks noChangeAspect="1"/>
        </xdr:cNvPicPr>
      </xdr:nvPicPr>
      <xdr:blipFill>
        <a:blip xmlns:r="http://schemas.openxmlformats.org/officeDocument/2006/relationships" r:embed="rId3"/>
        <a:stretch>
          <a:fillRect/>
        </a:stretch>
      </xdr:blipFill>
      <xdr:spPr>
        <a:xfrm>
          <a:off x="7734300" y="5876925"/>
          <a:ext cx="6057143" cy="12952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419100</xdr:colOff>
      <xdr:row>10</xdr:row>
      <xdr:rowOff>57150</xdr:rowOff>
    </xdr:from>
    <xdr:to>
      <xdr:col>9</xdr:col>
      <xdr:colOff>151576</xdr:colOff>
      <xdr:row>20</xdr:row>
      <xdr:rowOff>104531</xdr:rowOff>
    </xdr:to>
    <xdr:grpSp>
      <xdr:nvGrpSpPr>
        <xdr:cNvPr id="5" name="Gruppieren 4">
          <a:extLst>
            <a:ext uri="{FF2B5EF4-FFF2-40B4-BE49-F238E27FC236}">
              <a16:creationId xmlns:a16="http://schemas.microsoft.com/office/drawing/2014/main" id="{0DAEF39D-AA44-475A-8ADC-75301811C39A}"/>
            </a:ext>
          </a:extLst>
        </xdr:cNvPr>
        <xdr:cNvGrpSpPr/>
      </xdr:nvGrpSpPr>
      <xdr:grpSpPr>
        <a:xfrm>
          <a:off x="419100" y="1962150"/>
          <a:ext cx="7581076" cy="1952381"/>
          <a:chOff x="447675" y="1695450"/>
          <a:chExt cx="6590476" cy="1952381"/>
        </a:xfrm>
      </xdr:grpSpPr>
      <xdr:pic>
        <xdr:nvPicPr>
          <xdr:cNvPr id="2" name="Grafik 1">
            <a:extLst>
              <a:ext uri="{FF2B5EF4-FFF2-40B4-BE49-F238E27FC236}">
                <a16:creationId xmlns:a16="http://schemas.microsoft.com/office/drawing/2014/main" id="{187E5FDB-A107-49A8-B320-BAFC7E9C3F64}"/>
              </a:ext>
            </a:extLst>
          </xdr:cNvPr>
          <xdr:cNvPicPr>
            <a:picLocks noChangeAspect="1"/>
          </xdr:cNvPicPr>
        </xdr:nvPicPr>
        <xdr:blipFill>
          <a:blip xmlns:r="http://schemas.openxmlformats.org/officeDocument/2006/relationships" r:embed="rId1"/>
          <a:stretch>
            <a:fillRect/>
          </a:stretch>
        </xdr:blipFill>
        <xdr:spPr>
          <a:xfrm>
            <a:off x="447675" y="1695450"/>
            <a:ext cx="6590476" cy="1952381"/>
          </a:xfrm>
          <a:prstGeom prst="rect">
            <a:avLst/>
          </a:prstGeom>
        </xdr:spPr>
      </xdr:pic>
      <xdr:sp macro="" textlink="">
        <xdr:nvSpPr>
          <xdr:cNvPr id="3" name="Ellipse 2">
            <a:extLst>
              <a:ext uri="{FF2B5EF4-FFF2-40B4-BE49-F238E27FC236}">
                <a16:creationId xmlns:a16="http://schemas.microsoft.com/office/drawing/2014/main" id="{A4F1CEAD-8ADE-42E9-9303-70BCDF325047}"/>
              </a:ext>
            </a:extLst>
          </xdr:cNvPr>
          <xdr:cNvSpPr/>
        </xdr:nvSpPr>
        <xdr:spPr>
          <a:xfrm>
            <a:off x="4581525" y="2019300"/>
            <a:ext cx="819150" cy="6191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twoCellAnchor>
    <xdr:from>
      <xdr:col>0</xdr:col>
      <xdr:colOff>352425</xdr:colOff>
      <xdr:row>1</xdr:row>
      <xdr:rowOff>28574</xdr:rowOff>
    </xdr:from>
    <xdr:to>
      <xdr:col>11</xdr:col>
      <xdr:colOff>428625</xdr:colOff>
      <xdr:row>8</xdr:row>
      <xdr:rowOff>180975</xdr:rowOff>
    </xdr:to>
    <xdr:sp macro="" textlink="">
      <xdr:nvSpPr>
        <xdr:cNvPr id="4" name="Textfeld 3">
          <a:extLst>
            <a:ext uri="{FF2B5EF4-FFF2-40B4-BE49-F238E27FC236}">
              <a16:creationId xmlns:a16="http://schemas.microsoft.com/office/drawing/2014/main" id="{4D301EF2-AE96-4D59-99D1-146180FC4406}"/>
            </a:ext>
          </a:extLst>
        </xdr:cNvPr>
        <xdr:cNvSpPr txBox="1"/>
      </xdr:nvSpPr>
      <xdr:spPr>
        <a:xfrm>
          <a:off x="352425" y="219074"/>
          <a:ext cx="8458200" cy="1485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ZUSATZ (NICHT</a:t>
          </a:r>
          <a:r>
            <a:rPr lang="de-DE" sz="1100" baseline="0"/>
            <a:t> KLAUSURRELEVANT)</a:t>
          </a:r>
        </a:p>
        <a:p>
          <a:endParaRPr lang="de-DE" sz="1100"/>
        </a:p>
        <a:p>
          <a:r>
            <a:rPr lang="de-DE" sz="1100"/>
            <a:t>All</a:t>
          </a:r>
          <a:r>
            <a:rPr lang="de-DE" sz="1100" baseline="0"/>
            <a:t> unsere Analysen deuten sehr schwache (aber signifikante) Zusammenhänge an. Wie kann es dann sein, dass z.B. Biontech eine Impfwirksamkeit von 95% angibt (s. unten)? </a:t>
          </a:r>
        </a:p>
        <a:p>
          <a:endParaRPr lang="de-DE" sz="1100" baseline="0"/>
        </a:p>
        <a:p>
          <a:r>
            <a:rPr lang="de-DE" sz="1100"/>
            <a:t>Antwort:</a:t>
          </a:r>
          <a:r>
            <a:rPr lang="de-DE" sz="1100" baseline="0"/>
            <a:t> zur Berechnung der Impfwirksamkeit ("Vaccination Efficacy"; kurz "VE") wird eine noch andere Berechnungsformel verwendet, die keinem der "klassischen" statistischen Berechnungsverfahren entspricht.</a:t>
          </a:r>
          <a:endParaRPr lang="de-DE" sz="1100"/>
        </a:p>
      </xdr:txBody>
    </xdr:sp>
    <xdr:clientData/>
  </xdr:twoCellAnchor>
  <xdr:twoCellAnchor>
    <xdr:from>
      <xdr:col>6</xdr:col>
      <xdr:colOff>761999</xdr:colOff>
      <xdr:row>22</xdr:row>
      <xdr:rowOff>180974</xdr:rowOff>
    </xdr:from>
    <xdr:to>
      <xdr:col>16</xdr:col>
      <xdr:colOff>485774</xdr:colOff>
      <xdr:row>34</xdr:row>
      <xdr:rowOff>152399</xdr:rowOff>
    </xdr:to>
    <mc:AlternateContent xmlns:mc="http://schemas.openxmlformats.org/markup-compatibility/2006" xmlns:a14="http://schemas.microsoft.com/office/drawing/2010/main">
      <mc:Choice Requires="a14">
        <xdr:sp macro="" textlink="">
          <xdr:nvSpPr>
            <xdr:cNvPr id="6" name="Textfeld 5">
              <a:extLst>
                <a:ext uri="{FF2B5EF4-FFF2-40B4-BE49-F238E27FC236}">
                  <a16:creationId xmlns:a16="http://schemas.microsoft.com/office/drawing/2014/main" id="{68E500B6-D0D1-453B-85C3-6F48F02E59E4}"/>
                </a:ext>
              </a:extLst>
            </xdr:cNvPr>
            <xdr:cNvSpPr txBox="1"/>
          </xdr:nvSpPr>
          <xdr:spPr>
            <a:xfrm>
              <a:off x="6324599" y="4371974"/>
              <a:ext cx="7343775" cy="2257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left"/>
                  </m:oMathParaPr>
                  <m:oMath xmlns:m="http://schemas.openxmlformats.org/officeDocument/2006/math">
                    <m:r>
                      <a:rPr lang="de-DE" sz="1100" b="0" i="1">
                        <a:latin typeface="Cambria Math" panose="02040503050406030204" pitchFamily="18" charset="0"/>
                      </a:rPr>
                      <m:t>𝑉𝐸</m:t>
                    </m:r>
                    <m:r>
                      <a:rPr lang="de-DE" sz="1100" b="0" i="1">
                        <a:latin typeface="Cambria Math" panose="02040503050406030204" pitchFamily="18" charset="0"/>
                      </a:rPr>
                      <m:t>= </m:t>
                    </m:r>
                    <m:f>
                      <m:fPr>
                        <m:ctrlPr>
                          <a:rPr lang="de-DE" sz="1100" b="0" i="1">
                            <a:latin typeface="Cambria Math" panose="02040503050406030204" pitchFamily="18" charset="0"/>
                          </a:rPr>
                        </m:ctrlPr>
                      </m:fPr>
                      <m:num>
                        <m:r>
                          <a:rPr lang="de-DE" sz="1100" b="0" i="1">
                            <a:latin typeface="Cambria Math" panose="02040503050406030204" pitchFamily="18" charset="0"/>
                          </a:rPr>
                          <m:t>𝐴𝑅𝑈</m:t>
                        </m:r>
                        <m:r>
                          <a:rPr lang="de-DE" sz="1100" b="0" i="1">
                            <a:latin typeface="Cambria Math" panose="02040503050406030204" pitchFamily="18" charset="0"/>
                          </a:rPr>
                          <m:t>−</m:t>
                        </m:r>
                        <m:r>
                          <a:rPr lang="de-DE" sz="1100" b="0" i="1">
                            <a:latin typeface="Cambria Math" panose="02040503050406030204" pitchFamily="18" charset="0"/>
                          </a:rPr>
                          <m:t>𝐴𝑅𝑉</m:t>
                        </m:r>
                      </m:num>
                      <m:den>
                        <m:r>
                          <a:rPr lang="de-DE" sz="1100" b="0" i="1">
                            <a:latin typeface="Cambria Math" panose="02040503050406030204" pitchFamily="18" charset="0"/>
                          </a:rPr>
                          <m:t>𝐴𝑅𝑈</m:t>
                        </m:r>
                      </m:den>
                    </m:f>
                    <m:r>
                      <a:rPr lang="de-DE" sz="1100" b="0" i="1">
                        <a:latin typeface="Cambria Math" panose="02040503050406030204" pitchFamily="18" charset="0"/>
                      </a:rPr>
                      <m:t>∗100</m:t>
                    </m:r>
                  </m:oMath>
                </m:oMathPara>
              </a14:m>
              <a:endParaRPr lang="de-DE" sz="1100"/>
            </a:p>
            <a:p>
              <a:endParaRPr lang="de-DE" sz="1100"/>
            </a:p>
            <a:p>
              <a14:m>
                <m:oMath xmlns:m="http://schemas.openxmlformats.org/officeDocument/2006/math">
                  <m:r>
                    <a:rPr lang="de-DE" sz="1100" b="0" i="1">
                      <a:solidFill>
                        <a:schemeClr val="dk1"/>
                      </a:solidFill>
                      <a:effectLst/>
                      <a:latin typeface="Cambria Math" panose="02040503050406030204" pitchFamily="18" charset="0"/>
                      <a:ea typeface="+mn-ea"/>
                      <a:cs typeface="+mn-cs"/>
                    </a:rPr>
                    <m:t>𝑉𝐸</m:t>
                  </m:r>
                  <m:r>
                    <a:rPr lang="de-DE" sz="1100" b="0" i="1">
                      <a:solidFill>
                        <a:schemeClr val="dk1"/>
                      </a:solidFill>
                      <a:effectLst/>
                      <a:latin typeface="Cambria Math" panose="02040503050406030204" pitchFamily="18" charset="0"/>
                      <a:ea typeface="+mn-ea"/>
                      <a:cs typeface="+mn-cs"/>
                    </a:rPr>
                    <m:t>= </m:t>
                  </m:r>
                </m:oMath>
              </a14:m>
              <a:r>
                <a:rPr lang="de-DE" sz="1100"/>
                <a:t>Vaccination Efficacy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de-DE" sz="1100" b="0" i="1">
                      <a:solidFill>
                        <a:schemeClr val="dk1"/>
                      </a:solidFill>
                      <a:effectLst/>
                      <a:latin typeface="Cambria Math" panose="02040503050406030204" pitchFamily="18" charset="0"/>
                      <a:ea typeface="+mn-ea"/>
                      <a:cs typeface="+mn-cs"/>
                    </a:rPr>
                    <m:t>𝐴𝑅𝑈</m:t>
                  </m:r>
                  <m:r>
                    <a:rPr lang="de-DE" sz="1100" b="0" i="1">
                      <a:solidFill>
                        <a:schemeClr val="dk1"/>
                      </a:solidFill>
                      <a:effectLst/>
                      <a:latin typeface="Cambria Math" panose="02040503050406030204" pitchFamily="18" charset="0"/>
                      <a:ea typeface="+mn-ea"/>
                      <a:cs typeface="+mn-cs"/>
                    </a:rPr>
                    <m:t>= </m:t>
                  </m:r>
                </m:oMath>
              </a14:m>
              <a:r>
                <a:rPr lang="de-DE" sz="1100"/>
                <a:t>Attack rate among unvaccinated individuals (Anteil</a:t>
              </a:r>
              <a:r>
                <a:rPr lang="de-DE" sz="1100" baseline="0"/>
                <a:t> an Covid-Fällen unter den nichtgeimpften Leuten)</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de-DE" sz="1100" b="0" i="1">
                      <a:solidFill>
                        <a:schemeClr val="dk1"/>
                      </a:solidFill>
                      <a:effectLst/>
                      <a:latin typeface="Cambria Math" panose="02040503050406030204" pitchFamily="18" charset="0"/>
                      <a:ea typeface="+mn-ea"/>
                      <a:cs typeface="+mn-cs"/>
                    </a:rPr>
                    <m:t>𝐴𝑅𝑉</m:t>
                  </m:r>
                  <m:r>
                    <a:rPr lang="de-DE" sz="1100" b="0" i="1">
                      <a:solidFill>
                        <a:schemeClr val="dk1"/>
                      </a:solidFill>
                      <a:effectLst/>
                      <a:latin typeface="Cambria Math" panose="02040503050406030204" pitchFamily="18" charset="0"/>
                      <a:ea typeface="+mn-ea"/>
                      <a:cs typeface="+mn-cs"/>
                    </a:rPr>
                    <m:t>= </m:t>
                  </m:r>
                </m:oMath>
              </a14:m>
              <a:r>
                <a:rPr lang="de-DE" sz="1100">
                  <a:solidFill>
                    <a:schemeClr val="dk1"/>
                  </a:solidFill>
                  <a:effectLst/>
                  <a:latin typeface="+mn-lt"/>
                  <a:ea typeface="+mn-ea"/>
                  <a:cs typeface="+mn-cs"/>
                </a:rPr>
                <a:t>Attack rate among vaccinated individuals (Anteil</a:t>
              </a:r>
              <a:r>
                <a:rPr lang="de-DE" sz="1100" baseline="0">
                  <a:solidFill>
                    <a:schemeClr val="dk1"/>
                  </a:solidFill>
                  <a:effectLst/>
                  <a:latin typeface="+mn-lt"/>
                  <a:ea typeface="+mn-ea"/>
                  <a:cs typeface="+mn-cs"/>
                </a:rPr>
                <a:t> an Covid-Fällen unter den geimpften Leuten)</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de-DE" sz="1100" b="0" i="1">
                        <a:solidFill>
                          <a:schemeClr val="dk1"/>
                        </a:solidFill>
                        <a:effectLst/>
                        <a:latin typeface="Cambria Math" panose="02040503050406030204" pitchFamily="18" charset="0"/>
                        <a:ea typeface="+mn-ea"/>
                        <a:cs typeface="+mn-cs"/>
                      </a:rPr>
                      <m:t>𝐴𝑅𝑉</m:t>
                    </m:r>
                    <m:r>
                      <a:rPr lang="de-DE" sz="1100" b="0" i="1">
                        <a:solidFill>
                          <a:schemeClr val="dk1"/>
                        </a:solidFill>
                        <a:effectLst/>
                        <a:latin typeface="Cambria Math" panose="02040503050406030204" pitchFamily="18" charset="0"/>
                        <a:ea typeface="+mn-ea"/>
                        <a:cs typeface="+mn-cs"/>
                      </a:rPr>
                      <m:t>=</m:t>
                    </m:r>
                    <m:r>
                      <a:rPr lang="de-DE" sz="1100" b="0" i="1">
                        <a:solidFill>
                          <a:schemeClr val="dk1"/>
                        </a:solidFill>
                        <a:effectLst/>
                        <a:latin typeface="Cambria Math" panose="02040503050406030204" pitchFamily="18" charset="0"/>
                        <a:ea typeface="+mn-ea"/>
                        <a:cs typeface="+mn-cs"/>
                      </a:rPr>
                      <m:t>𝑃</m:t>
                    </m:r>
                    <m:r>
                      <a:rPr lang="de-DE" sz="1100" b="0" i="1">
                        <a:solidFill>
                          <a:schemeClr val="dk1"/>
                        </a:solidFill>
                        <a:effectLst/>
                        <a:latin typeface="Cambria Math" panose="02040503050406030204" pitchFamily="18" charset="0"/>
                        <a:ea typeface="+mn-ea"/>
                        <a:cs typeface="+mn-cs"/>
                      </a:rPr>
                      <m:t>(</m:t>
                    </m:r>
                    <m:r>
                      <a:rPr lang="de-DE" sz="1100" b="0" i="1">
                        <a:solidFill>
                          <a:schemeClr val="dk1"/>
                        </a:solidFill>
                        <a:effectLst/>
                        <a:latin typeface="Cambria Math" panose="02040503050406030204" pitchFamily="18" charset="0"/>
                        <a:ea typeface="+mn-ea"/>
                        <a:cs typeface="+mn-cs"/>
                      </a:rPr>
                      <m:t>𝐶𝑜𝑣𝑖𝑑</m:t>
                    </m:r>
                    <m:r>
                      <a:rPr lang="de-DE" sz="1100" b="0" i="1">
                        <a:solidFill>
                          <a:schemeClr val="dk1"/>
                        </a:solidFill>
                        <a:effectLst/>
                        <a:latin typeface="Cambria Math" panose="02040503050406030204" pitchFamily="18" charset="0"/>
                        <a:ea typeface="+mn-ea"/>
                        <a:cs typeface="+mn-cs"/>
                      </a:rPr>
                      <m:t>|</m:t>
                    </m:r>
                    <m:r>
                      <a:rPr lang="de-DE" sz="1100" b="0" i="1">
                        <a:solidFill>
                          <a:schemeClr val="dk1"/>
                        </a:solidFill>
                        <a:effectLst/>
                        <a:latin typeface="Cambria Math" panose="02040503050406030204" pitchFamily="18" charset="0"/>
                        <a:ea typeface="+mn-ea"/>
                        <a:cs typeface="+mn-cs"/>
                      </a:rPr>
                      <m:t>𝐼𝑚𝑝𝑓𝑢𝑛𝑔</m:t>
                    </m:r>
                    <m:r>
                      <a:rPr lang="de-DE" sz="1100" b="0" i="1">
                        <a:solidFill>
                          <a:schemeClr val="dk1"/>
                        </a:solidFill>
                        <a:effectLst/>
                        <a:latin typeface="Cambria Math" panose="02040503050406030204" pitchFamily="18" charset="0"/>
                        <a:ea typeface="+mn-ea"/>
                        <a:cs typeface="+mn-cs"/>
                      </a:rPr>
                      <m:t>)</m:t>
                    </m:r>
                  </m:oMath>
                </m:oMathPara>
              </a14:m>
              <a:endParaRPr lang="de-DE">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de-DE" sz="1100" b="0" i="1">
                        <a:solidFill>
                          <a:schemeClr val="dk1"/>
                        </a:solidFill>
                        <a:effectLst/>
                        <a:latin typeface="Cambria Math" panose="02040503050406030204" pitchFamily="18" charset="0"/>
                        <a:ea typeface="+mn-ea"/>
                        <a:cs typeface="+mn-cs"/>
                      </a:rPr>
                      <m:t>𝐴𝑅𝑈</m:t>
                    </m:r>
                    <m:r>
                      <a:rPr lang="de-DE" sz="1100" b="0" i="1">
                        <a:solidFill>
                          <a:schemeClr val="dk1"/>
                        </a:solidFill>
                        <a:effectLst/>
                        <a:latin typeface="Cambria Math" panose="02040503050406030204" pitchFamily="18" charset="0"/>
                        <a:ea typeface="+mn-ea"/>
                        <a:cs typeface="+mn-cs"/>
                      </a:rPr>
                      <m:t>=</m:t>
                    </m:r>
                    <m:r>
                      <a:rPr lang="de-DE" sz="1100" b="0" i="1">
                        <a:solidFill>
                          <a:schemeClr val="dk1"/>
                        </a:solidFill>
                        <a:effectLst/>
                        <a:latin typeface="Cambria Math" panose="02040503050406030204" pitchFamily="18" charset="0"/>
                        <a:ea typeface="+mn-ea"/>
                        <a:cs typeface="+mn-cs"/>
                      </a:rPr>
                      <m:t>𝑃</m:t>
                    </m:r>
                    <m:r>
                      <a:rPr lang="de-DE" sz="1100" b="0" i="1">
                        <a:solidFill>
                          <a:schemeClr val="dk1"/>
                        </a:solidFill>
                        <a:effectLst/>
                        <a:latin typeface="Cambria Math" panose="02040503050406030204" pitchFamily="18" charset="0"/>
                        <a:ea typeface="+mn-ea"/>
                        <a:cs typeface="+mn-cs"/>
                      </a:rPr>
                      <m:t>(</m:t>
                    </m:r>
                    <m:r>
                      <a:rPr lang="de-DE" sz="1100" b="0" i="1">
                        <a:solidFill>
                          <a:schemeClr val="dk1"/>
                        </a:solidFill>
                        <a:effectLst/>
                        <a:latin typeface="Cambria Math" panose="02040503050406030204" pitchFamily="18" charset="0"/>
                        <a:ea typeface="+mn-ea"/>
                        <a:cs typeface="+mn-cs"/>
                      </a:rPr>
                      <m:t>𝐶𝑜𝑣𝑖𝑑</m:t>
                    </m:r>
                    <m:r>
                      <a:rPr lang="de-DE" sz="1100" b="0" i="1">
                        <a:solidFill>
                          <a:schemeClr val="dk1"/>
                        </a:solidFill>
                        <a:effectLst/>
                        <a:latin typeface="Cambria Math" panose="02040503050406030204" pitchFamily="18" charset="0"/>
                        <a:ea typeface="+mn-ea"/>
                        <a:cs typeface="+mn-cs"/>
                      </a:rPr>
                      <m:t>|¬</m:t>
                    </m:r>
                    <m:r>
                      <a:rPr lang="de-DE" sz="1100" b="0" i="1">
                        <a:solidFill>
                          <a:schemeClr val="dk1"/>
                        </a:solidFill>
                        <a:effectLst/>
                        <a:latin typeface="Cambria Math" panose="02040503050406030204" pitchFamily="18" charset="0"/>
                        <a:ea typeface="+mn-ea"/>
                        <a:cs typeface="+mn-cs"/>
                      </a:rPr>
                      <m:t>𝐼𝑚𝑝𝑓𝑢𝑛𝑔</m:t>
                    </m:r>
                    <m:r>
                      <a:rPr lang="de-DE" sz="1100" b="0" i="1">
                        <a:solidFill>
                          <a:schemeClr val="dk1"/>
                        </a:solidFill>
                        <a:effectLst/>
                        <a:latin typeface="Cambria Math" panose="02040503050406030204" pitchFamily="18" charset="0"/>
                        <a:ea typeface="+mn-ea"/>
                        <a:cs typeface="+mn-cs"/>
                      </a:rPr>
                      <m:t>)</m:t>
                    </m:r>
                  </m:oMath>
                </m:oMathPara>
              </a14:m>
              <a:endParaRPr lang="de-DE">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de-DE" sz="1100" b="0" i="1">
                        <a:solidFill>
                          <a:schemeClr val="dk1"/>
                        </a:solidFill>
                        <a:effectLst/>
                        <a:latin typeface="Cambria Math" panose="02040503050406030204" pitchFamily="18" charset="0"/>
                        <a:ea typeface="+mn-ea"/>
                        <a:cs typeface="+mn-cs"/>
                      </a:rPr>
                      <m:t>𝐴𝑅𝑈</m:t>
                    </m:r>
                    <m:r>
                      <a:rPr lang="de-DE" sz="1100" b="0" i="1">
                        <a:solidFill>
                          <a:schemeClr val="dk1"/>
                        </a:solidFill>
                        <a:effectLst/>
                        <a:latin typeface="Cambria Math" panose="02040503050406030204" pitchFamily="18" charset="0"/>
                        <a:ea typeface="+mn-ea"/>
                        <a:cs typeface="+mn-cs"/>
                      </a:rPr>
                      <m:t>−</m:t>
                    </m:r>
                    <m:r>
                      <a:rPr lang="de-DE" sz="1100" b="0" i="1">
                        <a:solidFill>
                          <a:schemeClr val="dk1"/>
                        </a:solidFill>
                        <a:effectLst/>
                        <a:latin typeface="Cambria Math" panose="02040503050406030204" pitchFamily="18" charset="0"/>
                        <a:ea typeface="+mn-ea"/>
                        <a:cs typeface="+mn-cs"/>
                      </a:rPr>
                      <m:t>𝐴𝑅𝑉</m:t>
                    </m:r>
                    <m:r>
                      <a:rPr lang="de-DE" sz="1100" b="0" i="1">
                        <a:solidFill>
                          <a:schemeClr val="dk1"/>
                        </a:solidFill>
                        <a:effectLst/>
                        <a:latin typeface="Cambria Math" panose="02040503050406030204" pitchFamily="18" charset="0"/>
                        <a:ea typeface="+mn-ea"/>
                        <a:cs typeface="+mn-cs"/>
                      </a:rPr>
                      <m:t>=</m:t>
                    </m:r>
                    <m:r>
                      <a:rPr lang="de-DE" sz="1100" b="0" i="1">
                        <a:solidFill>
                          <a:schemeClr val="dk1"/>
                        </a:solidFill>
                        <a:effectLst/>
                        <a:latin typeface="Cambria Math" panose="02040503050406030204" pitchFamily="18" charset="0"/>
                        <a:ea typeface="+mn-ea"/>
                        <a:cs typeface="+mn-cs"/>
                      </a:rPr>
                      <m:t>𝑅𝑖𝑠𝑖𝑘𝑜𝑑𝑖𝑓𝑓𝑒𝑟𝑒𝑛𝑧</m:t>
                    </m:r>
                  </m:oMath>
                </m:oMathPara>
              </a14:m>
              <a:endParaRPr lang="de-DE">
                <a:effectLst/>
              </a:endParaRPr>
            </a:p>
            <a:p>
              <a:endParaRPr lang="de-DE" sz="1100" baseline="0"/>
            </a:p>
            <a:p>
              <a:r>
                <a:rPr lang="de-DE" sz="1100" baseline="0"/>
                <a:t>95% KI</a:t>
              </a:r>
            </a:p>
            <a:p>
              <a:endParaRPr lang="de-DE" sz="1100"/>
            </a:p>
          </xdr:txBody>
        </xdr:sp>
      </mc:Choice>
      <mc:Fallback xmlns="">
        <xdr:sp macro="" textlink="">
          <xdr:nvSpPr>
            <xdr:cNvPr id="6" name="Textfeld 5">
              <a:extLst>
                <a:ext uri="{FF2B5EF4-FFF2-40B4-BE49-F238E27FC236}">
                  <a16:creationId xmlns:a16="http://schemas.microsoft.com/office/drawing/2014/main" id="{68E500B6-D0D1-453B-85C3-6F48F02E59E4}"/>
                </a:ext>
              </a:extLst>
            </xdr:cNvPr>
            <xdr:cNvSpPr txBox="1"/>
          </xdr:nvSpPr>
          <xdr:spPr>
            <a:xfrm>
              <a:off x="6324599" y="4371974"/>
              <a:ext cx="7343775" cy="2257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de-DE" sz="1100" b="0" i="0">
                  <a:latin typeface="Cambria Math" panose="02040503050406030204" pitchFamily="18" charset="0"/>
                </a:rPr>
                <a:t>𝑉𝐸=  (𝐴𝑅𝑈−𝐴𝑅𝑉)/𝐴𝑅𝑈∗100</a:t>
              </a:r>
              <a:endParaRPr lang="de-DE" sz="1100"/>
            </a:p>
            <a:p>
              <a:pPr/>
              <a:endParaRPr lang="de-DE" sz="1100"/>
            </a:p>
            <a:p>
              <a:pPr/>
              <a:r>
                <a:rPr lang="de-DE" sz="1100" b="0" i="0">
                  <a:solidFill>
                    <a:schemeClr val="dk1"/>
                  </a:solidFill>
                  <a:effectLst/>
                  <a:latin typeface="+mn-lt"/>
                  <a:ea typeface="+mn-ea"/>
                  <a:cs typeface="+mn-cs"/>
                </a:rPr>
                <a:t>𝑉𝐸= </a:t>
              </a:r>
              <a:r>
                <a:rPr lang="de-DE" sz="1100"/>
                <a:t>Vaccination Efficacy </a:t>
              </a:r>
            </a:p>
            <a:p>
              <a:pPr marL="0" marR="0" lvl="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Cambria Math" panose="02040503050406030204" pitchFamily="18" charset="0"/>
                  <a:ea typeface="+mn-ea"/>
                  <a:cs typeface="+mn-cs"/>
                </a:rPr>
                <a:t>𝐴𝑅𝑈</a:t>
              </a:r>
              <a:r>
                <a:rPr lang="de-DE" sz="1100" b="0" i="0">
                  <a:solidFill>
                    <a:schemeClr val="dk1"/>
                  </a:solidFill>
                  <a:effectLst/>
                  <a:latin typeface="+mn-lt"/>
                  <a:ea typeface="+mn-ea"/>
                  <a:cs typeface="+mn-cs"/>
                </a:rPr>
                <a:t>= </a:t>
              </a:r>
              <a:r>
                <a:rPr lang="de-DE" sz="1100"/>
                <a:t>Attack rate among unvaccinated individuals (Anteil</a:t>
              </a:r>
              <a:r>
                <a:rPr lang="de-DE" sz="1100" baseline="0"/>
                <a:t> an Covid-Fällen unter den nichtgeimpften Leuten)</a:t>
              </a:r>
            </a:p>
            <a:p>
              <a:pPr marL="0" marR="0" lvl="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𝐴𝑅</a:t>
              </a:r>
              <a:r>
                <a:rPr lang="de-DE" sz="1100" b="0" i="0">
                  <a:solidFill>
                    <a:schemeClr val="dk1"/>
                  </a:solidFill>
                  <a:effectLst/>
                  <a:latin typeface="Cambria Math" panose="02040503050406030204" pitchFamily="18" charset="0"/>
                  <a:ea typeface="+mn-ea"/>
                  <a:cs typeface="+mn-cs"/>
                </a:rPr>
                <a:t>𝑉</a:t>
              </a:r>
              <a:r>
                <a:rPr lang="de-DE" sz="1100" b="0" i="0">
                  <a:solidFill>
                    <a:schemeClr val="dk1"/>
                  </a:solidFill>
                  <a:effectLst/>
                  <a:latin typeface="+mn-lt"/>
                  <a:ea typeface="+mn-ea"/>
                  <a:cs typeface="+mn-cs"/>
                </a:rPr>
                <a:t>= </a:t>
              </a:r>
              <a:r>
                <a:rPr lang="de-DE" sz="1100">
                  <a:solidFill>
                    <a:schemeClr val="dk1"/>
                  </a:solidFill>
                  <a:effectLst/>
                  <a:latin typeface="+mn-lt"/>
                  <a:ea typeface="+mn-ea"/>
                  <a:cs typeface="+mn-cs"/>
                </a:rPr>
                <a:t>Attack rate among vaccinated individuals (Anteil</a:t>
              </a:r>
              <a:r>
                <a:rPr lang="de-DE" sz="1100" baseline="0">
                  <a:solidFill>
                    <a:schemeClr val="dk1"/>
                  </a:solidFill>
                  <a:effectLst/>
                  <a:latin typeface="+mn-lt"/>
                  <a:ea typeface="+mn-ea"/>
                  <a:cs typeface="+mn-cs"/>
                </a:rPr>
                <a:t> an Covid-Fällen unter den geimpften Leuten)</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𝐴𝑅𝑉=</a:t>
              </a:r>
              <a:r>
                <a:rPr lang="de-DE" sz="1100" b="0" i="0">
                  <a:solidFill>
                    <a:schemeClr val="dk1"/>
                  </a:solidFill>
                  <a:effectLst/>
                  <a:latin typeface="Cambria Math" panose="02040503050406030204" pitchFamily="18" charset="0"/>
                  <a:ea typeface="+mn-ea"/>
                  <a:cs typeface="+mn-cs"/>
                </a:rPr>
                <a:t>𝑃(𝐶𝑜𝑣𝑖𝑑|𝐼𝑚𝑝𝑓𝑢𝑛𝑔)</a:t>
              </a:r>
              <a:endParaRPr lang="de-D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𝐴𝑅</a:t>
              </a:r>
              <a:r>
                <a:rPr lang="de-DE" sz="1100" b="0" i="0">
                  <a:solidFill>
                    <a:schemeClr val="dk1"/>
                  </a:solidFill>
                  <a:effectLst/>
                  <a:latin typeface="Cambria Math" panose="02040503050406030204" pitchFamily="18" charset="0"/>
                  <a:ea typeface="+mn-ea"/>
                  <a:cs typeface="+mn-cs"/>
                </a:rPr>
                <a:t>𝑈</a:t>
              </a:r>
              <a:r>
                <a:rPr lang="de-DE" sz="1100" b="0" i="0">
                  <a:solidFill>
                    <a:schemeClr val="dk1"/>
                  </a:solidFill>
                  <a:effectLst/>
                  <a:latin typeface="+mn-lt"/>
                  <a:ea typeface="+mn-ea"/>
                  <a:cs typeface="+mn-cs"/>
                </a:rPr>
                <a:t>=𝑃(𝐶𝑜𝑣𝑖𝑑|</a:t>
              </a:r>
              <a:r>
                <a:rPr lang="de-DE" sz="1100" b="0" i="0">
                  <a:solidFill>
                    <a:schemeClr val="dk1"/>
                  </a:solidFill>
                  <a:effectLst/>
                  <a:latin typeface="Cambria Math" panose="02040503050406030204" pitchFamily="18" charset="0"/>
                  <a:ea typeface="Cambria Math" panose="02040503050406030204" pitchFamily="18" charset="0"/>
                  <a:cs typeface="+mn-cs"/>
                </a:rPr>
                <a:t>¬</a:t>
              </a:r>
              <a:r>
                <a:rPr lang="de-DE" sz="1100" b="0" i="0">
                  <a:solidFill>
                    <a:schemeClr val="dk1"/>
                  </a:solidFill>
                  <a:effectLst/>
                  <a:latin typeface="+mn-lt"/>
                  <a:ea typeface="+mn-ea"/>
                  <a:cs typeface="+mn-cs"/>
                </a:rPr>
                <a:t>𝐼𝑚𝑝𝑓𝑢𝑛𝑔)</a:t>
              </a:r>
              <a:endParaRPr lang="de-D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𝐴𝑅𝑈</a:t>
              </a:r>
              <a:r>
                <a:rPr lang="de-DE" sz="1100" b="0" i="0">
                  <a:solidFill>
                    <a:schemeClr val="dk1"/>
                  </a:solidFill>
                  <a:effectLst/>
                  <a:latin typeface="Cambria Math" panose="02040503050406030204" pitchFamily="18" charset="0"/>
                  <a:ea typeface="+mn-ea"/>
                  <a:cs typeface="+mn-cs"/>
                </a:rPr>
                <a:t>−𝐴𝑅𝑉</a:t>
              </a:r>
              <a:r>
                <a:rPr lang="de-DE" sz="1100" b="0" i="0">
                  <a:solidFill>
                    <a:schemeClr val="dk1"/>
                  </a:solidFill>
                  <a:effectLst/>
                  <a:latin typeface="+mn-lt"/>
                  <a:ea typeface="+mn-ea"/>
                  <a:cs typeface="+mn-cs"/>
                </a:rPr>
                <a:t>=</a:t>
              </a:r>
              <a:r>
                <a:rPr lang="de-DE" sz="1100" b="0" i="0">
                  <a:solidFill>
                    <a:schemeClr val="dk1"/>
                  </a:solidFill>
                  <a:effectLst/>
                  <a:latin typeface="Cambria Math" panose="02040503050406030204" pitchFamily="18" charset="0"/>
                  <a:ea typeface="+mn-ea"/>
                  <a:cs typeface="+mn-cs"/>
                </a:rPr>
                <a:t>𝑅𝑖𝑠𝑖𝑘𝑜𝑑𝑖𝑓𝑓𝑒𝑟𝑒𝑛𝑧</a:t>
              </a:r>
              <a:endParaRPr lang="de-DE">
                <a:effectLst/>
              </a:endParaRPr>
            </a:p>
            <a:p>
              <a:pPr/>
              <a:endParaRPr lang="de-DE" sz="1100" baseline="0"/>
            </a:p>
            <a:p>
              <a:pPr/>
              <a:r>
                <a:rPr lang="de-DE" sz="1100" baseline="0"/>
                <a:t>95% KI</a:t>
              </a:r>
            </a:p>
            <a:p>
              <a:pPr/>
              <a:endParaRPr lang="de-DE" sz="1100"/>
            </a:p>
          </xdr:txBody>
        </xdr:sp>
      </mc:Fallback>
    </mc:AlternateContent>
    <xdr:clientData/>
  </xdr:twoCellAnchor>
  <xdr:twoCellAnchor editAs="oneCell">
    <xdr:from>
      <xdr:col>7</xdr:col>
      <xdr:colOff>485775</xdr:colOff>
      <xdr:row>42</xdr:row>
      <xdr:rowOff>55065</xdr:rowOff>
    </xdr:from>
    <xdr:to>
      <xdr:col>18</xdr:col>
      <xdr:colOff>285750</xdr:colOff>
      <xdr:row>61</xdr:row>
      <xdr:rowOff>123215</xdr:rowOff>
    </xdr:to>
    <xdr:pic>
      <xdr:nvPicPr>
        <xdr:cNvPr id="7" name="Grafik 6">
          <a:extLst>
            <a:ext uri="{FF2B5EF4-FFF2-40B4-BE49-F238E27FC236}">
              <a16:creationId xmlns:a16="http://schemas.microsoft.com/office/drawing/2014/main" id="{54A05418-5D9D-4A6E-9402-3C98A44D07DC}"/>
            </a:ext>
          </a:extLst>
        </xdr:cNvPr>
        <xdr:cNvPicPr>
          <a:picLocks noChangeAspect="1"/>
        </xdr:cNvPicPr>
      </xdr:nvPicPr>
      <xdr:blipFill>
        <a:blip xmlns:r="http://schemas.openxmlformats.org/officeDocument/2006/relationships" r:embed="rId2"/>
        <a:stretch>
          <a:fillRect/>
        </a:stretch>
      </xdr:blipFill>
      <xdr:spPr>
        <a:xfrm>
          <a:off x="6810375" y="8056065"/>
          <a:ext cx="8181975" cy="3687650"/>
        </a:xfrm>
        <a:prstGeom prst="rect">
          <a:avLst/>
        </a:prstGeom>
      </xdr:spPr>
    </xdr:pic>
    <xdr:clientData/>
  </xdr:twoCellAnchor>
  <xdr:twoCellAnchor>
    <xdr:from>
      <xdr:col>7</xdr:col>
      <xdr:colOff>400050</xdr:colOff>
      <xdr:row>35</xdr:row>
      <xdr:rowOff>114300</xdr:rowOff>
    </xdr:from>
    <xdr:to>
      <xdr:col>18</xdr:col>
      <xdr:colOff>228600</xdr:colOff>
      <xdr:row>42</xdr:row>
      <xdr:rowOff>28575</xdr:rowOff>
    </xdr:to>
    <xdr:sp macro="" textlink="">
      <xdr:nvSpPr>
        <xdr:cNvPr id="8" name="Textfeld 7">
          <a:extLst>
            <a:ext uri="{FF2B5EF4-FFF2-40B4-BE49-F238E27FC236}">
              <a16:creationId xmlns:a16="http://schemas.microsoft.com/office/drawing/2014/main" id="{A771DF33-ECFF-4B20-8875-6D17A3D07A0B}"/>
            </a:ext>
          </a:extLst>
        </xdr:cNvPr>
        <xdr:cNvSpPr txBox="1"/>
      </xdr:nvSpPr>
      <xdr:spPr>
        <a:xfrm>
          <a:off x="6724650" y="6781800"/>
          <a:ext cx="8210550"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Logik hinter</a:t>
          </a:r>
          <a:r>
            <a:rPr lang="de-DE" sz="1100" baseline="0"/>
            <a:t> VE: Die Leute, die gar nicht erkranken, sind für die Feststellung der Wirksamkeit der Impfung gar nicht relevant. Man sollte nur auf die Leute gucken, von denen man annehmen kann, dass sie ohne Impfung erkrankt wären. Unter diesen Leuten, die ohne Impfung erkrankt wären (geschätzt durch ARU): Bei wie vielen bleibt dann die Erkrankung aus?</a:t>
          </a:r>
        </a:p>
        <a:p>
          <a:endParaRPr lang="de-DE" sz="1100" baseline="0"/>
        </a:p>
        <a:p>
          <a:r>
            <a:rPr lang="de-DE" sz="1100" baseline="0"/>
            <a:t>Unten ist ein Beispielszenario. Links ist die Gruppe geimpfter und rechts die Gruppe ungeimpfter. Beide Gruppen kamen mit einem tödlichen Virus in Kontakt (illustriert durch die Pipette mit dem Warnaufkleber). Wie hoch ist VE in diesem Fall? Wie hoch ist dagegen die Risikodifferenz?</a:t>
          </a:r>
          <a:endParaRPr lang="de-DE" sz="1100"/>
        </a:p>
      </xdr:txBody>
    </xdr:sp>
    <xdr:clientData/>
  </xdr:twoCellAnchor>
  <xdr:twoCellAnchor editAs="oneCell">
    <xdr:from>
      <xdr:col>8</xdr:col>
      <xdr:colOff>152400</xdr:colOff>
      <xdr:row>32</xdr:row>
      <xdr:rowOff>66675</xdr:rowOff>
    </xdr:from>
    <xdr:to>
      <xdr:col>14</xdr:col>
      <xdr:colOff>504209</xdr:colOff>
      <xdr:row>34</xdr:row>
      <xdr:rowOff>76151</xdr:rowOff>
    </xdr:to>
    <xdr:pic>
      <xdr:nvPicPr>
        <xdr:cNvPr id="9" name="Grafik 8">
          <a:extLst>
            <a:ext uri="{FF2B5EF4-FFF2-40B4-BE49-F238E27FC236}">
              <a16:creationId xmlns:a16="http://schemas.microsoft.com/office/drawing/2014/main" id="{B1BC1617-43C8-4B87-8318-CF0C6CDFB524}"/>
            </a:ext>
          </a:extLst>
        </xdr:cNvPr>
        <xdr:cNvPicPr>
          <a:picLocks noChangeAspect="1"/>
        </xdr:cNvPicPr>
      </xdr:nvPicPr>
      <xdr:blipFill>
        <a:blip xmlns:r="http://schemas.openxmlformats.org/officeDocument/2006/relationships" r:embed="rId3"/>
        <a:stretch>
          <a:fillRect/>
        </a:stretch>
      </xdr:blipFill>
      <xdr:spPr>
        <a:xfrm>
          <a:off x="7239000" y="6162675"/>
          <a:ext cx="4923809" cy="390476"/>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19437-0783-48FA-83FF-5A1F0C268205}">
  <dimension ref="A1"/>
  <sheetViews>
    <sheetView tabSelected="1" workbookViewId="0">
      <selection activeCell="J28" sqref="J28"/>
    </sheetView>
  </sheetViews>
  <sheetFormatPr baseColWidth="10" defaultRowHeight="15" x14ac:dyDescent="0.25"/>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8D12A-716B-4293-BD38-8A6EA2FFA7F2}">
  <dimension ref="B1:G60"/>
  <sheetViews>
    <sheetView workbookViewId="0">
      <selection activeCell="B13" sqref="B13"/>
    </sheetView>
  </sheetViews>
  <sheetFormatPr baseColWidth="10" defaultRowHeight="15" x14ac:dyDescent="0.25"/>
  <cols>
    <col min="2" max="2" width="17.140625" customWidth="1"/>
    <col min="3" max="4" width="19.7109375" customWidth="1"/>
    <col min="5" max="5" width="18" customWidth="1"/>
    <col min="7" max="7" width="19.140625" customWidth="1"/>
  </cols>
  <sheetData>
    <row r="1" spans="2:6" x14ac:dyDescent="0.25">
      <c r="B1" s="7" t="s">
        <v>9</v>
      </c>
    </row>
    <row r="2" spans="2:6" x14ac:dyDescent="0.25">
      <c r="B2" s="8" t="s">
        <v>10</v>
      </c>
    </row>
    <row r="3" spans="2:6" x14ac:dyDescent="0.25">
      <c r="B3" s="8" t="s">
        <v>11</v>
      </c>
    </row>
    <row r="4" spans="2:6" x14ac:dyDescent="0.25">
      <c r="B4" s="7"/>
    </row>
    <row r="6" spans="2:6" x14ac:dyDescent="0.25">
      <c r="C6" t="s">
        <v>2</v>
      </c>
      <c r="D6" t="s">
        <v>3</v>
      </c>
      <c r="E6" s="2" t="s">
        <v>4</v>
      </c>
    </row>
    <row r="7" spans="2:6" x14ac:dyDescent="0.25">
      <c r="B7" t="s">
        <v>0</v>
      </c>
      <c r="C7" s="1">
        <v>8</v>
      </c>
      <c r="D7" s="1">
        <f>E7-C7</f>
        <v>21492</v>
      </c>
      <c r="E7" s="2">
        <f>43000/2</f>
        <v>21500</v>
      </c>
    </row>
    <row r="8" spans="2:6" x14ac:dyDescent="0.25">
      <c r="B8" t="s">
        <v>1</v>
      </c>
      <c r="C8" s="1">
        <v>162</v>
      </c>
      <c r="D8" s="1">
        <f>E8-C8</f>
        <v>21338</v>
      </c>
      <c r="E8" s="2">
        <f>43000/2</f>
        <v>21500</v>
      </c>
    </row>
    <row r="9" spans="2:6" x14ac:dyDescent="0.25">
      <c r="B9" s="2" t="s">
        <v>4</v>
      </c>
      <c r="C9" s="2">
        <f>SUM(C7:C8)</f>
        <v>170</v>
      </c>
      <c r="D9" s="2">
        <f>SUM(D7:D8)</f>
        <v>42830</v>
      </c>
      <c r="E9" s="2">
        <f>SUM(E7:E8)</f>
        <v>43000</v>
      </c>
    </row>
    <row r="12" spans="2:6" ht="53.25" customHeight="1" x14ac:dyDescent="0.25">
      <c r="B12" s="6" t="s">
        <v>16</v>
      </c>
      <c r="C12" s="6" t="s">
        <v>5</v>
      </c>
      <c r="D12" s="6" t="s">
        <v>6</v>
      </c>
      <c r="E12" s="6" t="s">
        <v>7</v>
      </c>
      <c r="F12" s="6" t="s">
        <v>8</v>
      </c>
    </row>
    <row r="13" spans="2:6" x14ac:dyDescent="0.25">
      <c r="B13" s="3">
        <f>(C7*D8-D7*C8)/SQRT(C9*E7*E8*D9)</f>
        <v>-5.707188579615393E-2</v>
      </c>
      <c r="C13" s="3">
        <f>FISHER(B13)</f>
        <v>-5.7133972029396685E-2</v>
      </c>
      <c r="D13" s="4">
        <f>C13*SQRT(E9-3)</f>
        <v>-11.847139308775068</v>
      </c>
      <c r="E13" s="4">
        <f>_xlfn.NORM.S.DIST(D13,TRUE)</f>
        <v>1.1133137924769586E-32</v>
      </c>
      <c r="F13" t="s">
        <v>12</v>
      </c>
    </row>
    <row r="14" spans="2:6" x14ac:dyDescent="0.25">
      <c r="B14" s="3"/>
      <c r="C14" s="3"/>
      <c r="D14" s="4"/>
      <c r="E14" s="4"/>
      <c r="F14" s="4"/>
    </row>
    <row r="16" spans="2:6" x14ac:dyDescent="0.25">
      <c r="B16" s="43" t="s">
        <v>23</v>
      </c>
      <c r="C16" s="43"/>
      <c r="D16" s="43"/>
      <c r="E16" s="43"/>
      <c r="F16" s="43"/>
    </row>
    <row r="17" spans="2:6" ht="45" x14ac:dyDescent="0.25">
      <c r="B17" s="5" t="s">
        <v>18</v>
      </c>
      <c r="C17" s="5" t="s">
        <v>19</v>
      </c>
      <c r="D17" s="5" t="s">
        <v>20</v>
      </c>
      <c r="E17" s="5" t="s">
        <v>21</v>
      </c>
      <c r="F17" s="5" t="s">
        <v>22</v>
      </c>
    </row>
    <row r="18" spans="2:6" x14ac:dyDescent="0.25">
      <c r="B18" s="9">
        <f>1/SQRT(E9-3)</f>
        <v>4.8225964547473563E-3</v>
      </c>
      <c r="C18" s="9">
        <f>C13-1.96*B18</f>
        <v>-6.6586261080701509E-2</v>
      </c>
      <c r="D18" s="9">
        <f>C13+1.96*B18</f>
        <v>-4.7681682978091867E-2</v>
      </c>
      <c r="E18" s="9">
        <f>FISHERINV(C18)</f>
        <v>-6.6488026789989607E-2</v>
      </c>
      <c r="F18" s="9">
        <f>FISHERINV(D18)</f>
        <v>-4.7645580359611944E-2</v>
      </c>
    </row>
    <row r="27" spans="2:6" ht="15.75" thickBot="1" x14ac:dyDescent="0.3"/>
    <row r="28" spans="2:6" x14ac:dyDescent="0.25">
      <c r="B28" s="10" t="s">
        <v>13</v>
      </c>
      <c r="C28" s="11"/>
      <c r="D28" s="11"/>
      <c r="E28" s="12"/>
    </row>
    <row r="29" spans="2:6" x14ac:dyDescent="0.25">
      <c r="B29" s="13"/>
      <c r="C29" s="14"/>
      <c r="D29" s="14"/>
      <c r="E29" s="15"/>
    </row>
    <row r="30" spans="2:6" x14ac:dyDescent="0.25">
      <c r="B30" s="16" t="s">
        <v>14</v>
      </c>
      <c r="C30" s="14"/>
      <c r="D30" s="14"/>
      <c r="E30" s="15"/>
    </row>
    <row r="31" spans="2:6" x14ac:dyDescent="0.25">
      <c r="B31" s="16"/>
      <c r="C31" s="14" t="s">
        <v>2</v>
      </c>
      <c r="D31" s="14" t="s">
        <v>3</v>
      </c>
      <c r="E31" s="17" t="s">
        <v>4</v>
      </c>
    </row>
    <row r="32" spans="2:6" x14ac:dyDescent="0.25">
      <c r="B32" s="16" t="s">
        <v>0</v>
      </c>
      <c r="C32" s="1">
        <v>0</v>
      </c>
      <c r="D32" s="1">
        <f>E32-C32</f>
        <v>21500</v>
      </c>
      <c r="E32" s="17">
        <f>43000/2</f>
        <v>21500</v>
      </c>
    </row>
    <row r="33" spans="2:7" x14ac:dyDescent="0.25">
      <c r="B33" s="16" t="s">
        <v>1</v>
      </c>
      <c r="C33" s="1">
        <v>21500</v>
      </c>
      <c r="D33" s="1">
        <v>0</v>
      </c>
      <c r="E33" s="17">
        <f>43000/2</f>
        <v>21500</v>
      </c>
    </row>
    <row r="34" spans="2:7" x14ac:dyDescent="0.25">
      <c r="B34" s="18" t="s">
        <v>4</v>
      </c>
      <c r="C34" s="19">
        <f>SUM(C32:C33)</f>
        <v>21500</v>
      </c>
      <c r="D34" s="19">
        <f>SUM(D32:D33)</f>
        <v>21500</v>
      </c>
      <c r="E34" s="17">
        <f>SUM(E32:E33)</f>
        <v>43000</v>
      </c>
    </row>
    <row r="35" spans="2:7" x14ac:dyDescent="0.25">
      <c r="B35" s="16"/>
      <c r="C35" s="14"/>
      <c r="D35" s="14"/>
      <c r="E35" s="15"/>
    </row>
    <row r="36" spans="2:7" x14ac:dyDescent="0.25">
      <c r="B36" s="16"/>
      <c r="C36" s="14"/>
      <c r="D36" s="14"/>
      <c r="E36" s="15"/>
    </row>
    <row r="37" spans="2:7" x14ac:dyDescent="0.25">
      <c r="B37" s="20" t="s">
        <v>16</v>
      </c>
      <c r="C37" s="21"/>
      <c r="D37" s="21"/>
      <c r="E37" s="22"/>
      <c r="F37" s="6"/>
      <c r="G37" s="6"/>
    </row>
    <row r="38" spans="2:7" x14ac:dyDescent="0.25">
      <c r="B38" s="23">
        <f>(C32*D33-D32*C33)/SQRT(C34*E32*E33*D34)</f>
        <v>-1</v>
      </c>
      <c r="C38" s="24"/>
      <c r="D38" s="25"/>
      <c r="E38" s="26"/>
      <c r="F38" s="4"/>
    </row>
    <row r="39" spans="2:7" x14ac:dyDescent="0.25">
      <c r="B39" s="16"/>
      <c r="C39" s="14"/>
      <c r="D39" s="14"/>
      <c r="E39" s="15"/>
    </row>
    <row r="40" spans="2:7" x14ac:dyDescent="0.25">
      <c r="B40" s="16"/>
      <c r="C40" s="14"/>
      <c r="D40" s="14"/>
      <c r="E40" s="15"/>
    </row>
    <row r="41" spans="2:7" x14ac:dyDescent="0.25">
      <c r="B41" s="16" t="s">
        <v>15</v>
      </c>
      <c r="C41" s="14"/>
      <c r="D41" s="14"/>
      <c r="E41" s="15"/>
    </row>
    <row r="42" spans="2:7" x14ac:dyDescent="0.25">
      <c r="B42" s="16"/>
      <c r="C42" s="14" t="s">
        <v>2</v>
      </c>
      <c r="D42" s="14" t="s">
        <v>3</v>
      </c>
      <c r="E42" s="17" t="s">
        <v>4</v>
      </c>
    </row>
    <row r="43" spans="2:7" x14ac:dyDescent="0.25">
      <c r="B43" s="16" t="s">
        <v>0</v>
      </c>
      <c r="C43" s="1">
        <v>21500</v>
      </c>
      <c r="D43" s="1">
        <v>0</v>
      </c>
      <c r="E43" s="17">
        <f>43000/2</f>
        <v>21500</v>
      </c>
    </row>
    <row r="44" spans="2:7" x14ac:dyDescent="0.25">
      <c r="B44" s="16" t="s">
        <v>1</v>
      </c>
      <c r="C44" s="1">
        <v>0</v>
      </c>
      <c r="D44" s="1">
        <v>21500</v>
      </c>
      <c r="E44" s="17">
        <f>43000/2</f>
        <v>21500</v>
      </c>
    </row>
    <row r="45" spans="2:7" x14ac:dyDescent="0.25">
      <c r="B45" s="18" t="s">
        <v>4</v>
      </c>
      <c r="C45" s="19">
        <f>SUM(C43:C44)</f>
        <v>21500</v>
      </c>
      <c r="D45" s="19">
        <f>SUM(D43:D44)</f>
        <v>21500</v>
      </c>
      <c r="E45" s="17">
        <f>SUM(E43:E44)</f>
        <v>43000</v>
      </c>
    </row>
    <row r="46" spans="2:7" x14ac:dyDescent="0.25">
      <c r="B46" s="16"/>
      <c r="C46" s="14"/>
      <c r="D46" s="14"/>
      <c r="E46" s="15"/>
    </row>
    <row r="47" spans="2:7" x14ac:dyDescent="0.25">
      <c r="B47" s="16"/>
      <c r="C47" s="14"/>
      <c r="D47" s="14"/>
      <c r="E47" s="15"/>
    </row>
    <row r="48" spans="2:7" x14ac:dyDescent="0.25">
      <c r="B48" s="20" t="s">
        <v>16</v>
      </c>
      <c r="C48" s="21"/>
      <c r="D48" s="21"/>
      <c r="E48" s="22"/>
      <c r="F48" s="6"/>
      <c r="G48" s="6"/>
    </row>
    <row r="49" spans="2:6" x14ac:dyDescent="0.25">
      <c r="B49" s="23">
        <f>(C43*D44-D43*C44)/SQRT(C45*E43*E44*D45)</f>
        <v>1</v>
      </c>
      <c r="C49" s="24"/>
      <c r="D49" s="25"/>
      <c r="E49" s="26"/>
      <c r="F49" s="4"/>
    </row>
    <row r="50" spans="2:6" x14ac:dyDescent="0.25">
      <c r="B50" s="16"/>
      <c r="C50" s="14"/>
      <c r="D50" s="14"/>
      <c r="E50" s="15"/>
    </row>
    <row r="51" spans="2:6" x14ac:dyDescent="0.25">
      <c r="B51" s="16"/>
      <c r="C51" s="14"/>
      <c r="D51" s="14"/>
      <c r="E51" s="15"/>
    </row>
    <row r="52" spans="2:6" x14ac:dyDescent="0.25">
      <c r="B52" s="16" t="s">
        <v>17</v>
      </c>
      <c r="C52" s="14"/>
      <c r="D52" s="14"/>
      <c r="E52" s="15"/>
    </row>
    <row r="53" spans="2:6" x14ac:dyDescent="0.25">
      <c r="B53" s="16"/>
      <c r="C53" s="14" t="s">
        <v>2</v>
      </c>
      <c r="D53" s="14" t="s">
        <v>3</v>
      </c>
      <c r="E53" s="17" t="s">
        <v>4</v>
      </c>
    </row>
    <row r="54" spans="2:6" x14ac:dyDescent="0.25">
      <c r="B54" s="16" t="s">
        <v>0</v>
      </c>
      <c r="C54" s="1">
        <f>E54/2</f>
        <v>10750</v>
      </c>
      <c r="D54" s="1">
        <f>E54-C54</f>
        <v>10750</v>
      </c>
      <c r="E54" s="17">
        <f>43000/2</f>
        <v>21500</v>
      </c>
    </row>
    <row r="55" spans="2:6" x14ac:dyDescent="0.25">
      <c r="B55" s="16" t="s">
        <v>1</v>
      </c>
      <c r="C55" s="1">
        <f>E55/2</f>
        <v>10750</v>
      </c>
      <c r="D55" s="1">
        <f>E55-C55</f>
        <v>10750</v>
      </c>
      <c r="E55" s="17">
        <f>43000/2</f>
        <v>21500</v>
      </c>
    </row>
    <row r="56" spans="2:6" x14ac:dyDescent="0.25">
      <c r="B56" s="18" t="s">
        <v>4</v>
      </c>
      <c r="C56" s="19">
        <f>SUM(C54:C55)</f>
        <v>21500</v>
      </c>
      <c r="D56" s="19">
        <f>SUM(D54:D55)</f>
        <v>21500</v>
      </c>
      <c r="E56" s="17">
        <f>SUM(E54:E55)</f>
        <v>43000</v>
      </c>
    </row>
    <row r="57" spans="2:6" x14ac:dyDescent="0.25">
      <c r="B57" s="16"/>
      <c r="C57" s="14"/>
      <c r="D57" s="14"/>
      <c r="E57" s="15"/>
    </row>
    <row r="58" spans="2:6" x14ac:dyDescent="0.25">
      <c r="B58" s="16"/>
      <c r="C58" s="14"/>
      <c r="D58" s="14"/>
      <c r="E58" s="15"/>
    </row>
    <row r="59" spans="2:6" x14ac:dyDescent="0.25">
      <c r="B59" s="20" t="s">
        <v>16</v>
      </c>
      <c r="C59" s="21"/>
      <c r="D59" s="21"/>
      <c r="E59" s="22"/>
    </row>
    <row r="60" spans="2:6" ht="15.75" thickBot="1" x14ac:dyDescent="0.3">
      <c r="B60" s="27">
        <f>(C54*D55-D54*C55)/SQRT(C56*E54*E55*D56)</f>
        <v>0</v>
      </c>
      <c r="C60" s="28"/>
      <c r="D60" s="29"/>
      <c r="E60" s="30"/>
    </row>
  </sheetData>
  <mergeCells count="1">
    <mergeCell ref="B16:F16"/>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95FB-8A4F-4365-99E1-8A422AFBD8F9}">
  <dimension ref="B1:I59"/>
  <sheetViews>
    <sheetView workbookViewId="0">
      <selection activeCell="E26" sqref="E26"/>
    </sheetView>
  </sheetViews>
  <sheetFormatPr baseColWidth="10" defaultRowHeight="15" x14ac:dyDescent="0.25"/>
  <cols>
    <col min="2" max="2" width="17.140625" customWidth="1"/>
    <col min="3" max="3" width="19.7109375" customWidth="1"/>
    <col min="4" max="4" width="22.28515625" customWidth="1"/>
    <col min="5" max="5" width="18" customWidth="1"/>
    <col min="7" max="7" width="19.140625" customWidth="1"/>
    <col min="8" max="8" width="42.42578125" customWidth="1"/>
  </cols>
  <sheetData>
    <row r="1" spans="2:9" x14ac:dyDescent="0.25">
      <c r="B1" s="7" t="s">
        <v>9</v>
      </c>
    </row>
    <row r="2" spans="2:9" x14ac:dyDescent="0.25">
      <c r="B2" s="8" t="s">
        <v>30</v>
      </c>
    </row>
    <row r="3" spans="2:9" x14ac:dyDescent="0.25">
      <c r="B3" s="8" t="s">
        <v>31</v>
      </c>
    </row>
    <row r="4" spans="2:9" x14ac:dyDescent="0.25">
      <c r="B4" s="7"/>
    </row>
    <row r="6" spans="2:9" x14ac:dyDescent="0.25">
      <c r="C6" t="s">
        <v>2</v>
      </c>
      <c r="D6" t="s">
        <v>3</v>
      </c>
      <c r="E6" s="2" t="s">
        <v>4</v>
      </c>
    </row>
    <row r="7" spans="2:9" x14ac:dyDescent="0.25">
      <c r="B7" t="s">
        <v>0</v>
      </c>
      <c r="C7" s="1">
        <v>8</v>
      </c>
      <c r="D7" s="1">
        <f>E7-C7</f>
        <v>21492</v>
      </c>
      <c r="E7" s="2">
        <f>43000/2</f>
        <v>21500</v>
      </c>
    </row>
    <row r="8" spans="2:9" x14ac:dyDescent="0.25">
      <c r="B8" t="s">
        <v>1</v>
      </c>
      <c r="C8" s="1">
        <v>162</v>
      </c>
      <c r="D8" s="1">
        <f>E8-C8</f>
        <v>21338</v>
      </c>
      <c r="E8" s="2">
        <f>43000/2</f>
        <v>21500</v>
      </c>
    </row>
    <row r="9" spans="2:9" x14ac:dyDescent="0.25">
      <c r="B9" s="2" t="s">
        <v>4</v>
      </c>
      <c r="C9" s="2">
        <f>SUM(C7:C8)</f>
        <v>170</v>
      </c>
      <c r="D9" s="2">
        <f>SUM(D7:D8)</f>
        <v>42830</v>
      </c>
      <c r="E9" s="2">
        <f>SUM(E7:E8)</f>
        <v>43000</v>
      </c>
    </row>
    <row r="11" spans="2:9" x14ac:dyDescent="0.25">
      <c r="C11" s="43" t="s">
        <v>26</v>
      </c>
      <c r="D11" s="43"/>
      <c r="E11" s="34" t="s">
        <v>27</v>
      </c>
      <c r="G11" s="44" t="s">
        <v>29</v>
      </c>
      <c r="H11" s="44"/>
      <c r="I11" s="34" t="s">
        <v>27</v>
      </c>
    </row>
    <row r="12" spans="2:9" ht="16.5" customHeight="1" x14ac:dyDescent="0.25">
      <c r="B12" s="6"/>
      <c r="C12" s="33" t="s">
        <v>24</v>
      </c>
      <c r="D12" s="33">
        <f>C7/E7</f>
        <v>3.7209302325581393E-4</v>
      </c>
      <c r="E12" s="35">
        <f>D12*100</f>
        <v>3.7209302325581395E-2</v>
      </c>
      <c r="F12" s="6"/>
      <c r="G12" s="9" t="s">
        <v>24</v>
      </c>
      <c r="H12" s="9">
        <f>C9/E9</f>
        <v>3.9534883720930229E-3</v>
      </c>
      <c r="I12" s="35">
        <f>H12*100</f>
        <v>0.39534883720930231</v>
      </c>
    </row>
    <row r="13" spans="2:9" x14ac:dyDescent="0.25">
      <c r="B13" s="3"/>
      <c r="C13" s="3" t="s">
        <v>25</v>
      </c>
      <c r="D13" s="33">
        <f>C8/E8</f>
        <v>7.5348837209302322E-3</v>
      </c>
      <c r="E13" s="35">
        <f>D13*100</f>
        <v>0.75348837209302322</v>
      </c>
      <c r="F13" s="4"/>
      <c r="G13" s="3" t="s">
        <v>25</v>
      </c>
      <c r="H13">
        <f>C9/E9</f>
        <v>3.9534883720930229E-3</v>
      </c>
      <c r="I13" s="35">
        <f>H13*100</f>
        <v>0.39534883720930231</v>
      </c>
    </row>
    <row r="14" spans="2:9" x14ac:dyDescent="0.25">
      <c r="C14" t="s">
        <v>35</v>
      </c>
      <c r="D14">
        <f>D12-D13</f>
        <v>-7.1627906976744187E-3</v>
      </c>
      <c r="E14" s="3">
        <f>E12-E13</f>
        <v>-0.71627906976744182</v>
      </c>
      <c r="G14" s="7" t="s">
        <v>28</v>
      </c>
      <c r="H14" s="7">
        <f>C9/E9</f>
        <v>3.9534883720930229E-3</v>
      </c>
      <c r="I14" s="36">
        <f>H14*100</f>
        <v>0.39534883720930231</v>
      </c>
    </row>
    <row r="15" spans="2:9" x14ac:dyDescent="0.25">
      <c r="B15" s="32"/>
      <c r="C15" s="32"/>
      <c r="D15" s="32"/>
      <c r="E15" s="32"/>
      <c r="F15" s="32"/>
      <c r="G15" t="s">
        <v>32</v>
      </c>
      <c r="H15">
        <f>H12-H13</f>
        <v>0</v>
      </c>
      <c r="I15">
        <f>I12-I13</f>
        <v>0</v>
      </c>
    </row>
    <row r="16" spans="2:9" ht="15.75" customHeight="1" x14ac:dyDescent="0.25">
      <c r="B16" s="5"/>
      <c r="F16" s="5"/>
    </row>
    <row r="17" spans="2:7" x14ac:dyDescent="0.25">
      <c r="B17" s="9"/>
      <c r="F17" s="9"/>
    </row>
    <row r="18" spans="2:7" x14ac:dyDescent="0.25">
      <c r="C18" s="7" t="s">
        <v>33</v>
      </c>
    </row>
    <row r="19" spans="2:7" x14ac:dyDescent="0.25">
      <c r="C19" t="s">
        <v>34</v>
      </c>
      <c r="D19">
        <f>SQRT((C7*D7)/((E7)^3)+(C8*D8)/((E8)^3))</f>
        <v>6.0425098043931011E-4</v>
      </c>
      <c r="E19">
        <f>SQRT((C7*D7)/(E7^3)+(C8*D8)/(E8^3))</f>
        <v>6.0425098043931011E-4</v>
      </c>
    </row>
    <row r="20" spans="2:7" x14ac:dyDescent="0.25">
      <c r="C20" t="s">
        <v>36</v>
      </c>
      <c r="D20">
        <f>D14/D19</f>
        <v>-11.853999297554862</v>
      </c>
    </row>
    <row r="21" spans="2:7" x14ac:dyDescent="0.25">
      <c r="C21" t="s">
        <v>37</v>
      </c>
      <c r="D21">
        <f>_xlfn.NORM.S.DIST(D20,TRUE)</f>
        <v>1.0258025530144259E-32</v>
      </c>
    </row>
    <row r="22" spans="2:7" x14ac:dyDescent="0.25">
      <c r="C22" t="s">
        <v>41</v>
      </c>
      <c r="D22" t="s">
        <v>42</v>
      </c>
    </row>
    <row r="24" spans="2:7" x14ac:dyDescent="0.25">
      <c r="C24" s="7" t="s">
        <v>39</v>
      </c>
    </row>
    <row r="25" spans="2:7" x14ac:dyDescent="0.25">
      <c r="B25" s="14"/>
      <c r="C25" s="14" t="s">
        <v>38</v>
      </c>
      <c r="D25" s="14">
        <f>D14-D19*1.96</f>
        <v>-8.3471226193354668E-3</v>
      </c>
      <c r="E25" s="14"/>
      <c r="F25" s="14"/>
      <c r="G25" s="14"/>
    </row>
    <row r="26" spans="2:7" x14ac:dyDescent="0.25">
      <c r="B26" s="14"/>
      <c r="C26" s="37" t="s">
        <v>40</v>
      </c>
      <c r="D26" s="14">
        <f>D14+D19*1.96</f>
        <v>-5.9784587760133706E-3</v>
      </c>
      <c r="E26" s="14"/>
      <c r="F26" s="14"/>
      <c r="G26" s="14"/>
    </row>
    <row r="27" spans="2:7" x14ac:dyDescent="0.25">
      <c r="B27" s="31"/>
      <c r="C27" s="14"/>
      <c r="D27" s="14"/>
      <c r="E27" s="14"/>
      <c r="F27" s="14"/>
      <c r="G27" s="14"/>
    </row>
    <row r="28" spans="2:7" x14ac:dyDescent="0.25">
      <c r="B28" s="31"/>
      <c r="C28" s="14"/>
      <c r="D28" s="14"/>
      <c r="E28" s="14"/>
      <c r="F28" s="14"/>
      <c r="G28" s="14"/>
    </row>
    <row r="29" spans="2:7" x14ac:dyDescent="0.25">
      <c r="B29" s="14"/>
      <c r="C29" s="14"/>
      <c r="D29" s="14"/>
      <c r="E29" s="14"/>
      <c r="F29" s="14"/>
      <c r="G29" s="14"/>
    </row>
    <row r="30" spans="2:7" x14ac:dyDescent="0.25">
      <c r="B30" s="14"/>
      <c r="C30" s="14"/>
      <c r="D30" s="14"/>
      <c r="E30" s="19"/>
      <c r="F30" s="14"/>
      <c r="G30" s="14"/>
    </row>
    <row r="31" spans="2:7" x14ac:dyDescent="0.25">
      <c r="B31" s="14"/>
      <c r="C31" s="14"/>
      <c r="D31" s="14"/>
      <c r="E31" s="19"/>
      <c r="F31" s="14"/>
      <c r="G31" s="14"/>
    </row>
    <row r="32" spans="2:7" x14ac:dyDescent="0.25">
      <c r="B32" s="14"/>
      <c r="C32" s="14"/>
      <c r="D32" s="14"/>
      <c r="E32" s="19"/>
      <c r="F32" s="14"/>
      <c r="G32" s="14"/>
    </row>
    <row r="33" spans="2:7" x14ac:dyDescent="0.25">
      <c r="B33" s="19"/>
      <c r="C33" s="19"/>
      <c r="D33" s="19"/>
      <c r="E33" s="19"/>
      <c r="F33" s="14"/>
      <c r="G33" s="14"/>
    </row>
    <row r="34" spans="2:7" x14ac:dyDescent="0.25">
      <c r="B34" s="14"/>
      <c r="C34" s="14"/>
      <c r="D34" s="14"/>
      <c r="E34" s="14"/>
      <c r="F34" s="14"/>
      <c r="G34" s="14"/>
    </row>
    <row r="35" spans="2:7" x14ac:dyDescent="0.25">
      <c r="B35" s="14"/>
      <c r="C35" s="14"/>
      <c r="D35" s="14"/>
      <c r="E35" s="14"/>
      <c r="F35" s="14"/>
      <c r="G35" s="14"/>
    </row>
    <row r="36" spans="2:7" x14ac:dyDescent="0.25">
      <c r="B36" s="21"/>
      <c r="C36" s="21"/>
      <c r="D36" s="21"/>
      <c r="E36" s="21"/>
      <c r="F36" s="21"/>
      <c r="G36" s="21"/>
    </row>
    <row r="37" spans="2:7" x14ac:dyDescent="0.25">
      <c r="B37" s="24"/>
      <c r="C37" s="24"/>
      <c r="D37" s="25"/>
      <c r="E37" s="25"/>
      <c r="F37" s="25"/>
      <c r="G37" s="14"/>
    </row>
    <row r="38" spans="2:7" x14ac:dyDescent="0.25">
      <c r="B38" s="14"/>
      <c r="C38" s="14"/>
      <c r="D38" s="14"/>
      <c r="E38" s="14"/>
      <c r="F38" s="14"/>
      <c r="G38" s="14"/>
    </row>
    <row r="39" spans="2:7" x14ac:dyDescent="0.25">
      <c r="B39" s="14"/>
      <c r="C39" s="14"/>
      <c r="D39" s="14"/>
      <c r="E39" s="14"/>
      <c r="F39" s="14"/>
      <c r="G39" s="14"/>
    </row>
    <row r="40" spans="2:7" x14ac:dyDescent="0.25">
      <c r="B40" s="14"/>
      <c r="C40" s="14"/>
      <c r="D40" s="14"/>
      <c r="E40" s="14"/>
      <c r="F40" s="14"/>
      <c r="G40" s="14"/>
    </row>
    <row r="41" spans="2:7" x14ac:dyDescent="0.25">
      <c r="B41" s="14"/>
      <c r="C41" s="14"/>
      <c r="D41" s="14"/>
      <c r="E41" s="19"/>
      <c r="F41" s="14"/>
      <c r="G41" s="14"/>
    </row>
    <row r="42" spans="2:7" x14ac:dyDescent="0.25">
      <c r="B42" s="14"/>
      <c r="C42" s="14"/>
      <c r="D42" s="14"/>
      <c r="E42" s="19"/>
      <c r="F42" s="14"/>
      <c r="G42" s="14"/>
    </row>
    <row r="43" spans="2:7" x14ac:dyDescent="0.25">
      <c r="B43" s="14"/>
      <c r="C43" s="14"/>
      <c r="D43" s="14"/>
      <c r="E43" s="19"/>
      <c r="F43" s="14"/>
      <c r="G43" s="14"/>
    </row>
    <row r="44" spans="2:7" x14ac:dyDescent="0.25">
      <c r="B44" s="19"/>
      <c r="C44" s="19"/>
      <c r="D44" s="19"/>
      <c r="E44" s="19"/>
      <c r="F44" s="14"/>
      <c r="G44" s="14"/>
    </row>
    <row r="45" spans="2:7" x14ac:dyDescent="0.25">
      <c r="B45" s="14"/>
      <c r="C45" s="14"/>
      <c r="D45" s="14"/>
      <c r="E45" s="14"/>
      <c r="F45" s="14"/>
      <c r="G45" s="14"/>
    </row>
    <row r="46" spans="2:7" x14ac:dyDescent="0.25">
      <c r="B46" s="14"/>
      <c r="C46" s="14"/>
      <c r="D46" s="14"/>
      <c r="E46" s="14"/>
      <c r="F46" s="14"/>
      <c r="G46" s="14"/>
    </row>
    <row r="47" spans="2:7" x14ac:dyDescent="0.25">
      <c r="B47" s="21"/>
      <c r="C47" s="21"/>
      <c r="D47" s="21"/>
      <c r="E47" s="21"/>
      <c r="F47" s="21"/>
      <c r="G47" s="21"/>
    </row>
    <row r="48" spans="2:7" x14ac:dyDescent="0.25">
      <c r="B48" s="24"/>
      <c r="C48" s="24"/>
      <c r="D48" s="25"/>
      <c r="E48" s="25"/>
      <c r="F48" s="25"/>
      <c r="G48" s="14"/>
    </row>
    <row r="49" spans="2:7" x14ac:dyDescent="0.25">
      <c r="B49" s="14"/>
      <c r="C49" s="14"/>
      <c r="D49" s="14"/>
      <c r="E49" s="14"/>
      <c r="F49" s="14"/>
      <c r="G49" s="14"/>
    </row>
    <row r="50" spans="2:7" x14ac:dyDescent="0.25">
      <c r="B50" s="14"/>
      <c r="C50" s="14"/>
      <c r="D50" s="14"/>
      <c r="E50" s="14"/>
      <c r="F50" s="14"/>
      <c r="G50" s="14"/>
    </row>
    <row r="51" spans="2:7" x14ac:dyDescent="0.25">
      <c r="B51" s="14"/>
      <c r="C51" s="14"/>
      <c r="D51" s="14"/>
      <c r="E51" s="14"/>
      <c r="F51" s="14"/>
      <c r="G51" s="14"/>
    </row>
    <row r="52" spans="2:7" x14ac:dyDescent="0.25">
      <c r="B52" s="14"/>
      <c r="C52" s="14"/>
      <c r="D52" s="14"/>
      <c r="E52" s="19"/>
      <c r="F52" s="14"/>
      <c r="G52" s="14"/>
    </row>
    <row r="53" spans="2:7" x14ac:dyDescent="0.25">
      <c r="B53" s="14"/>
      <c r="C53" s="14"/>
      <c r="D53" s="14"/>
      <c r="E53" s="19"/>
      <c r="F53" s="14"/>
      <c r="G53" s="14"/>
    </row>
    <row r="54" spans="2:7" x14ac:dyDescent="0.25">
      <c r="B54" s="14"/>
      <c r="C54" s="14"/>
      <c r="D54" s="14"/>
      <c r="E54" s="19"/>
      <c r="F54" s="14"/>
      <c r="G54" s="14"/>
    </row>
    <row r="55" spans="2:7" x14ac:dyDescent="0.25">
      <c r="B55" s="19"/>
      <c r="C55" s="19"/>
      <c r="D55" s="19"/>
      <c r="E55" s="19"/>
      <c r="F55" s="14"/>
      <c r="G55" s="14"/>
    </row>
    <row r="56" spans="2:7" x14ac:dyDescent="0.25">
      <c r="B56" s="14"/>
      <c r="C56" s="14"/>
      <c r="D56" s="14"/>
      <c r="E56" s="14"/>
      <c r="F56" s="14"/>
      <c r="G56" s="14"/>
    </row>
    <row r="57" spans="2:7" x14ac:dyDescent="0.25">
      <c r="B57" s="14"/>
      <c r="C57" s="14"/>
      <c r="D57" s="14"/>
      <c r="E57" s="14"/>
      <c r="F57" s="14"/>
      <c r="G57" s="14"/>
    </row>
    <row r="58" spans="2:7" x14ac:dyDescent="0.25">
      <c r="B58" s="21"/>
      <c r="C58" s="21"/>
      <c r="D58" s="21"/>
      <c r="E58" s="21"/>
      <c r="F58" s="14"/>
      <c r="G58" s="14"/>
    </row>
    <row r="59" spans="2:7" x14ac:dyDescent="0.25">
      <c r="B59" s="24"/>
      <c r="C59" s="24"/>
      <c r="D59" s="25"/>
      <c r="E59" s="25"/>
      <c r="F59" s="14"/>
      <c r="G59" s="14"/>
    </row>
  </sheetData>
  <mergeCells count="2">
    <mergeCell ref="C11:D11"/>
    <mergeCell ref="G11:H1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75A83-A300-42D2-9D22-6EF0B095852B}">
  <dimension ref="B1:I59"/>
  <sheetViews>
    <sheetView workbookViewId="0">
      <selection activeCell="G18" sqref="G18"/>
    </sheetView>
  </sheetViews>
  <sheetFormatPr baseColWidth="10" defaultRowHeight="15" x14ac:dyDescent="0.25"/>
  <cols>
    <col min="2" max="2" width="17.140625" customWidth="1"/>
    <col min="3" max="3" width="19.7109375" customWidth="1"/>
    <col min="4" max="4" width="22.28515625" customWidth="1"/>
    <col min="5" max="5" width="18" customWidth="1"/>
    <col min="6" max="6" width="15.42578125" customWidth="1"/>
    <col min="7" max="7" width="19.140625" customWidth="1"/>
    <col min="8" max="8" width="42.42578125" customWidth="1"/>
  </cols>
  <sheetData>
    <row r="1" spans="2:9" x14ac:dyDescent="0.25">
      <c r="B1" s="7" t="s">
        <v>9</v>
      </c>
    </row>
    <row r="2" spans="2:9" x14ac:dyDescent="0.25">
      <c r="B2" s="8" t="s">
        <v>43</v>
      </c>
    </row>
    <row r="3" spans="2:9" x14ac:dyDescent="0.25">
      <c r="B3" s="8" t="s">
        <v>44</v>
      </c>
    </row>
    <row r="4" spans="2:9" x14ac:dyDescent="0.25">
      <c r="B4" s="7"/>
    </row>
    <row r="5" spans="2:9" x14ac:dyDescent="0.25">
      <c r="B5" s="7" t="s">
        <v>45</v>
      </c>
    </row>
    <row r="6" spans="2:9" x14ac:dyDescent="0.25">
      <c r="C6" t="s">
        <v>2</v>
      </c>
      <c r="D6" t="s">
        <v>3</v>
      </c>
      <c r="E6" s="2" t="s">
        <v>4</v>
      </c>
    </row>
    <row r="7" spans="2:9" x14ac:dyDescent="0.25">
      <c r="B7" t="s">
        <v>0</v>
      </c>
      <c r="C7" s="1">
        <v>8</v>
      </c>
      <c r="D7" s="1">
        <f>E7-C7</f>
        <v>21492</v>
      </c>
      <c r="E7" s="2">
        <f>43000/2</f>
        <v>21500</v>
      </c>
    </row>
    <row r="8" spans="2:9" x14ac:dyDescent="0.25">
      <c r="B8" t="s">
        <v>1</v>
      </c>
      <c r="C8" s="1">
        <v>162</v>
      </c>
      <c r="D8" s="1">
        <f>E8-C8</f>
        <v>21338</v>
      </c>
      <c r="E8" s="2">
        <f>43000/2</f>
        <v>21500</v>
      </c>
    </row>
    <row r="9" spans="2:9" x14ac:dyDescent="0.25">
      <c r="B9" s="2" t="s">
        <v>4</v>
      </c>
      <c r="C9" s="2">
        <f>SUM(C7:C8)</f>
        <v>170</v>
      </c>
      <c r="D9" s="2">
        <f>SUM(D7:D8)</f>
        <v>42830</v>
      </c>
      <c r="E9" s="2">
        <f>SUM(E7:E8)</f>
        <v>43000</v>
      </c>
    </row>
    <row r="10" spans="2:9" x14ac:dyDescent="0.25">
      <c r="B10" s="2" t="s">
        <v>47</v>
      </c>
      <c r="C10">
        <f>C9/E9</f>
        <v>3.9534883720930229E-3</v>
      </c>
      <c r="D10">
        <f>D9/E9</f>
        <v>0.99604651162790703</v>
      </c>
    </row>
    <row r="11" spans="2:9" x14ac:dyDescent="0.25">
      <c r="C11" s="32" t="s">
        <v>48</v>
      </c>
      <c r="D11" s="32" t="s">
        <v>49</v>
      </c>
      <c r="E11" s="34"/>
      <c r="G11" s="6"/>
      <c r="H11" s="6"/>
      <c r="I11" s="34"/>
    </row>
    <row r="12" spans="2:9" ht="16.5" customHeight="1" x14ac:dyDescent="0.25">
      <c r="B12" s="6"/>
      <c r="C12" s="33"/>
      <c r="D12" s="33"/>
      <c r="E12" s="35"/>
      <c r="F12" s="6"/>
      <c r="G12" s="9"/>
      <c r="H12" s="9"/>
      <c r="I12" s="35"/>
    </row>
    <row r="13" spans="2:9" x14ac:dyDescent="0.25">
      <c r="B13" s="39" t="s">
        <v>46</v>
      </c>
      <c r="C13" s="3"/>
      <c r="D13" s="33"/>
      <c r="E13" s="35"/>
      <c r="F13" s="4"/>
      <c r="G13" s="3"/>
      <c r="I13" s="35"/>
    </row>
    <row r="14" spans="2:9" x14ac:dyDescent="0.25">
      <c r="C14" t="s">
        <v>2</v>
      </c>
      <c r="D14" t="s">
        <v>3</v>
      </c>
      <c r="E14" s="2" t="s">
        <v>4</v>
      </c>
      <c r="G14" s="7"/>
      <c r="H14" s="7"/>
      <c r="I14" s="36"/>
    </row>
    <row r="15" spans="2:9" x14ac:dyDescent="0.25">
      <c r="B15" t="s">
        <v>0</v>
      </c>
      <c r="C15" s="1">
        <f>E7*C10</f>
        <v>84.999999999999986</v>
      </c>
      <c r="D15" s="1">
        <f>D10*E7</f>
        <v>21415</v>
      </c>
      <c r="E15" s="2">
        <f>43000/2</f>
        <v>21500</v>
      </c>
      <c r="F15" s="32"/>
    </row>
    <row r="16" spans="2:9" ht="15.75" customHeight="1" x14ac:dyDescent="0.25">
      <c r="B16" t="s">
        <v>1</v>
      </c>
      <c r="C16" s="1">
        <f>C10*E8</f>
        <v>84.999999999999986</v>
      </c>
      <c r="D16" s="1">
        <f>D10*E8</f>
        <v>21415</v>
      </c>
      <c r="E16" s="2">
        <f>43000/2</f>
        <v>21500</v>
      </c>
      <c r="F16" s="38"/>
    </row>
    <row r="17" spans="2:7" x14ac:dyDescent="0.25">
      <c r="B17" s="2" t="s">
        <v>4</v>
      </c>
      <c r="C17" s="2">
        <f>SUM(C15:C16)</f>
        <v>169.99999999999997</v>
      </c>
      <c r="D17" s="2">
        <f t="shared" ref="D17:E17" si="0">SUM(D15:D16)</f>
        <v>42830</v>
      </c>
      <c r="E17" s="2">
        <f t="shared" si="0"/>
        <v>43000</v>
      </c>
      <c r="F17" s="9"/>
    </row>
    <row r="18" spans="2:7" x14ac:dyDescent="0.25">
      <c r="C18" s="7"/>
    </row>
    <row r="19" spans="2:7" x14ac:dyDescent="0.25">
      <c r="C19" t="s">
        <v>24</v>
      </c>
      <c r="D19">
        <f>C15/E15</f>
        <v>3.9534883720930229E-3</v>
      </c>
    </row>
    <row r="20" spans="2:7" x14ac:dyDescent="0.25">
      <c r="C20" t="s">
        <v>50</v>
      </c>
      <c r="D20">
        <f>C16/E16</f>
        <v>3.9534883720930229E-3</v>
      </c>
    </row>
    <row r="24" spans="2:7" x14ac:dyDescent="0.25">
      <c r="B24" s="7" t="s">
        <v>51</v>
      </c>
      <c r="C24" s="7"/>
    </row>
    <row r="25" spans="2:7" x14ac:dyDescent="0.25">
      <c r="B25" s="14"/>
      <c r="C25" s="14"/>
      <c r="D25" s="14"/>
      <c r="E25" s="14"/>
      <c r="F25" s="14"/>
      <c r="G25" s="14"/>
    </row>
    <row r="26" spans="2:7" x14ac:dyDescent="0.25">
      <c r="B26" s="14" t="s">
        <v>52</v>
      </c>
      <c r="C26" s="37"/>
      <c r="D26" s="14"/>
      <c r="E26" s="14"/>
      <c r="F26" s="14"/>
      <c r="G26" s="14"/>
    </row>
    <row r="27" spans="2:7" x14ac:dyDescent="0.25">
      <c r="C27" t="s">
        <v>2</v>
      </c>
      <c r="D27" t="s">
        <v>3</v>
      </c>
      <c r="E27" s="14"/>
      <c r="F27" s="14"/>
      <c r="G27" s="14"/>
    </row>
    <row r="28" spans="2:7" x14ac:dyDescent="0.25">
      <c r="B28" t="s">
        <v>0</v>
      </c>
      <c r="C28" s="1">
        <f>(C7-C15)^2/C15</f>
        <v>69.752941176470586</v>
      </c>
      <c r="D28" s="1">
        <f>(D7-D15)^2/D15</f>
        <v>0.27686201260798504</v>
      </c>
      <c r="E28" s="14"/>
      <c r="F28" s="14"/>
      <c r="G28" s="14"/>
    </row>
    <row r="29" spans="2:7" x14ac:dyDescent="0.25">
      <c r="B29" t="s">
        <v>1</v>
      </c>
      <c r="C29" s="1">
        <f>(C8-C16)^2/C16</f>
        <v>69.752941176470628</v>
      </c>
      <c r="D29" s="1">
        <f>(D8-D16)^2/D16</f>
        <v>0.27686201260798504</v>
      </c>
      <c r="E29" s="14"/>
      <c r="F29" s="14"/>
      <c r="G29" s="14"/>
    </row>
    <row r="30" spans="2:7" x14ac:dyDescent="0.25">
      <c r="B30" s="14"/>
      <c r="C30" s="14"/>
      <c r="D30" s="14"/>
      <c r="E30" s="19"/>
      <c r="F30" s="14"/>
      <c r="G30" s="14"/>
    </row>
    <row r="31" spans="2:7" x14ac:dyDescent="0.25">
      <c r="B31" s="37" t="s">
        <v>53</v>
      </c>
      <c r="C31" s="14">
        <f>SUM(C28:D29)</f>
        <v>140.05960637815718</v>
      </c>
      <c r="D31" s="14"/>
      <c r="E31" s="19"/>
      <c r="F31" s="14"/>
      <c r="G31" s="14"/>
    </row>
    <row r="32" spans="2:7" x14ac:dyDescent="0.25">
      <c r="B32" s="37" t="s">
        <v>54</v>
      </c>
      <c r="C32" s="14">
        <v>1</v>
      </c>
      <c r="D32" s="14"/>
      <c r="E32" s="19"/>
      <c r="F32" s="14"/>
      <c r="G32" s="14"/>
    </row>
    <row r="33" spans="2:7" x14ac:dyDescent="0.25">
      <c r="B33" s="40" t="s">
        <v>7</v>
      </c>
      <c r="C33" s="40">
        <f>_xlfn.CHISQ.DIST.RT(C31,C32)</f>
        <v>2.5833260613446439E-32</v>
      </c>
      <c r="D33" s="19"/>
      <c r="E33" s="19"/>
      <c r="F33" s="14"/>
      <c r="G33" s="14"/>
    </row>
    <row r="34" spans="2:7" x14ac:dyDescent="0.25">
      <c r="B34" s="41" t="s">
        <v>56</v>
      </c>
      <c r="C34" t="s">
        <v>42</v>
      </c>
      <c r="D34" s="14"/>
      <c r="E34" s="14"/>
      <c r="F34" s="14"/>
      <c r="G34" s="14"/>
    </row>
    <row r="35" spans="2:7" x14ac:dyDescent="0.25">
      <c r="B35" s="41" t="s">
        <v>55</v>
      </c>
      <c r="C35" s="14">
        <f>SQRT(C31/E9)</f>
        <v>5.707188579615393E-2</v>
      </c>
      <c r="D35" s="14"/>
      <c r="E35" s="14"/>
      <c r="F35" s="14"/>
      <c r="G35" s="14"/>
    </row>
    <row r="36" spans="2:7" x14ac:dyDescent="0.25">
      <c r="C36" s="21"/>
      <c r="D36" s="21"/>
      <c r="E36" s="21"/>
      <c r="F36" s="21"/>
      <c r="G36" s="21"/>
    </row>
    <row r="37" spans="2:7" x14ac:dyDescent="0.25">
      <c r="B37" s="42"/>
      <c r="C37" s="24"/>
      <c r="D37" s="25"/>
      <c r="E37" s="25"/>
      <c r="F37" s="25"/>
      <c r="G37" s="14"/>
    </row>
    <row r="38" spans="2:7" x14ac:dyDescent="0.25">
      <c r="B38" s="14"/>
      <c r="C38" s="14"/>
      <c r="D38" s="14"/>
      <c r="E38" s="14"/>
      <c r="F38" s="14"/>
      <c r="G38" s="14"/>
    </row>
    <row r="39" spans="2:7" x14ac:dyDescent="0.25">
      <c r="B39" s="14"/>
      <c r="C39" s="14"/>
      <c r="D39" s="14"/>
      <c r="E39" s="14"/>
      <c r="F39" s="14"/>
      <c r="G39" s="14"/>
    </row>
    <row r="40" spans="2:7" x14ac:dyDescent="0.25">
      <c r="B40" s="14"/>
      <c r="C40" s="14"/>
      <c r="D40" s="14"/>
      <c r="E40" s="14"/>
      <c r="F40" s="14"/>
      <c r="G40" s="14"/>
    </row>
    <row r="41" spans="2:7" x14ac:dyDescent="0.25">
      <c r="B41" s="14"/>
      <c r="C41" s="14"/>
      <c r="D41" s="14"/>
      <c r="E41" s="19"/>
      <c r="F41" s="14"/>
      <c r="G41" s="14"/>
    </row>
    <row r="42" spans="2:7" x14ac:dyDescent="0.25">
      <c r="B42" s="14"/>
      <c r="C42" s="14"/>
      <c r="D42" s="14"/>
      <c r="E42" s="19"/>
      <c r="F42" s="14"/>
      <c r="G42" s="14"/>
    </row>
    <row r="43" spans="2:7" x14ac:dyDescent="0.25">
      <c r="B43" s="14"/>
      <c r="C43" s="14"/>
      <c r="D43" s="14"/>
      <c r="E43" s="19"/>
      <c r="F43" s="14"/>
      <c r="G43" s="14"/>
    </row>
    <row r="44" spans="2:7" x14ac:dyDescent="0.25">
      <c r="B44" s="19"/>
      <c r="C44" s="19"/>
      <c r="D44" s="19"/>
      <c r="E44" s="19"/>
      <c r="F44" s="14"/>
      <c r="G44" s="14"/>
    </row>
    <row r="45" spans="2:7" x14ac:dyDescent="0.25">
      <c r="B45" s="14"/>
      <c r="C45" s="14"/>
      <c r="D45" s="14"/>
      <c r="E45" s="14"/>
      <c r="F45" s="14"/>
      <c r="G45" s="14"/>
    </row>
    <row r="46" spans="2:7" x14ac:dyDescent="0.25">
      <c r="B46" s="14"/>
      <c r="C46" s="14"/>
      <c r="D46" s="14"/>
      <c r="E46" s="14"/>
      <c r="F46" s="14"/>
      <c r="G46" s="14"/>
    </row>
    <row r="47" spans="2:7" x14ac:dyDescent="0.25">
      <c r="B47" s="21"/>
      <c r="C47" s="21"/>
      <c r="D47" s="21"/>
      <c r="E47" s="21"/>
      <c r="F47" s="21"/>
      <c r="G47" s="21"/>
    </row>
    <row r="48" spans="2:7" x14ac:dyDescent="0.25">
      <c r="B48" s="24"/>
      <c r="C48" s="24"/>
      <c r="D48" s="25"/>
      <c r="E48" s="25"/>
      <c r="F48" s="25"/>
      <c r="G48" s="14"/>
    </row>
    <row r="49" spans="2:7" x14ac:dyDescent="0.25">
      <c r="B49" s="14"/>
      <c r="C49" s="14"/>
      <c r="D49" s="14"/>
      <c r="E49" s="14"/>
      <c r="F49" s="14"/>
      <c r="G49" s="14"/>
    </row>
    <row r="50" spans="2:7" x14ac:dyDescent="0.25">
      <c r="B50" s="14"/>
      <c r="C50" s="14"/>
      <c r="D50" s="14"/>
      <c r="E50" s="14"/>
      <c r="F50" s="14"/>
      <c r="G50" s="14"/>
    </row>
    <row r="51" spans="2:7" x14ac:dyDescent="0.25">
      <c r="B51" s="14"/>
      <c r="C51" s="14"/>
      <c r="D51" s="14"/>
      <c r="E51" s="14"/>
      <c r="F51" s="14"/>
      <c r="G51" s="14"/>
    </row>
    <row r="52" spans="2:7" x14ac:dyDescent="0.25">
      <c r="B52" s="14"/>
      <c r="C52" s="14"/>
      <c r="D52" s="14"/>
      <c r="E52" s="19"/>
      <c r="F52" s="14"/>
      <c r="G52" s="14"/>
    </row>
    <row r="53" spans="2:7" x14ac:dyDescent="0.25">
      <c r="B53" s="14"/>
      <c r="C53" s="14"/>
      <c r="D53" s="14"/>
      <c r="E53" s="19"/>
      <c r="F53" s="14"/>
      <c r="G53" s="14"/>
    </row>
    <row r="54" spans="2:7" x14ac:dyDescent="0.25">
      <c r="B54" s="14"/>
      <c r="C54" s="14"/>
      <c r="D54" s="14"/>
      <c r="E54" s="19"/>
      <c r="F54" s="14"/>
      <c r="G54" s="14"/>
    </row>
    <row r="55" spans="2:7" x14ac:dyDescent="0.25">
      <c r="B55" s="19"/>
      <c r="C55" s="19"/>
      <c r="D55" s="19"/>
      <c r="E55" s="19"/>
      <c r="F55" s="14"/>
      <c r="G55" s="14"/>
    </row>
    <row r="56" spans="2:7" x14ac:dyDescent="0.25">
      <c r="B56" s="14"/>
      <c r="C56" s="14"/>
      <c r="D56" s="14"/>
      <c r="E56" s="14"/>
      <c r="F56" s="14"/>
      <c r="G56" s="14"/>
    </row>
    <row r="57" spans="2:7" x14ac:dyDescent="0.25">
      <c r="B57" s="14"/>
      <c r="C57" s="14"/>
      <c r="D57" s="14"/>
      <c r="E57" s="14"/>
      <c r="F57" s="14"/>
      <c r="G57" s="14"/>
    </row>
    <row r="58" spans="2:7" x14ac:dyDescent="0.25">
      <c r="B58" s="21"/>
      <c r="C58" s="21"/>
      <c r="D58" s="21"/>
      <c r="E58" s="21"/>
      <c r="F58" s="14"/>
      <c r="G58" s="14"/>
    </row>
    <row r="59" spans="2:7" x14ac:dyDescent="0.25">
      <c r="B59" s="24"/>
      <c r="C59" s="24"/>
      <c r="D59" s="25"/>
      <c r="E59" s="25"/>
      <c r="F59" s="14"/>
      <c r="G59" s="14"/>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E233B-5011-47A6-86D1-07DC46B47929}">
  <dimension ref="B24:E42"/>
  <sheetViews>
    <sheetView topLeftCell="A16" workbookViewId="0">
      <selection activeCell="C32" sqref="C32:D32"/>
    </sheetView>
  </sheetViews>
  <sheetFormatPr baseColWidth="10" defaultRowHeight="15" x14ac:dyDescent="0.25"/>
  <cols>
    <col min="3" max="4" width="18.85546875" customWidth="1"/>
  </cols>
  <sheetData>
    <row r="24" spans="2:5" x14ac:dyDescent="0.25">
      <c r="C24" t="s">
        <v>2</v>
      </c>
      <c r="D24" t="s">
        <v>3</v>
      </c>
      <c r="E24" s="2" t="s">
        <v>4</v>
      </c>
    </row>
    <row r="25" spans="2:5" x14ac:dyDescent="0.25">
      <c r="B25" t="s">
        <v>0</v>
      </c>
      <c r="C25" s="1">
        <v>8</v>
      </c>
      <c r="D25" s="1">
        <f>E25-C25</f>
        <v>21492</v>
      </c>
      <c r="E25" s="2">
        <f>43000/2</f>
        <v>21500</v>
      </c>
    </row>
    <row r="26" spans="2:5" x14ac:dyDescent="0.25">
      <c r="B26" t="s">
        <v>1</v>
      </c>
      <c r="C26" s="1">
        <v>162</v>
      </c>
      <c r="D26" s="1">
        <f>E26-C26</f>
        <v>21338</v>
      </c>
      <c r="E26" s="2">
        <f>43000/2</f>
        <v>21500</v>
      </c>
    </row>
    <row r="27" spans="2:5" x14ac:dyDescent="0.25">
      <c r="B27" s="2" t="s">
        <v>4</v>
      </c>
      <c r="C27" s="2">
        <f>SUM(C25:C26)</f>
        <v>170</v>
      </c>
      <c r="D27" s="2">
        <f>SUM(D25:D26)</f>
        <v>42830</v>
      </c>
      <c r="E27" s="2">
        <f>SUM(E25:E26)</f>
        <v>43000</v>
      </c>
    </row>
    <row r="29" spans="2:5" x14ac:dyDescent="0.25">
      <c r="C29" t="s">
        <v>24</v>
      </c>
      <c r="D29">
        <f>C25/E25</f>
        <v>3.7209302325581393E-4</v>
      </c>
    </row>
    <row r="30" spans="2:5" x14ac:dyDescent="0.25">
      <c r="C30" t="s">
        <v>50</v>
      </c>
      <c r="D30">
        <f>C26/E26</f>
        <v>7.5348837209302322E-3</v>
      </c>
    </row>
    <row r="31" spans="2:5" x14ac:dyDescent="0.25">
      <c r="C31" t="s">
        <v>57</v>
      </c>
      <c r="D31">
        <f>D30-D29</f>
        <v>7.1627906976744187E-3</v>
      </c>
    </row>
    <row r="32" spans="2:5" x14ac:dyDescent="0.25">
      <c r="C32" s="7" t="s">
        <v>58</v>
      </c>
      <c r="D32" s="7">
        <f>D31/D30</f>
        <v>0.95061728395061729</v>
      </c>
    </row>
    <row r="35" spans="3:4" x14ac:dyDescent="0.25">
      <c r="C35" s="45" t="s">
        <v>62</v>
      </c>
      <c r="D35" s="45"/>
    </row>
    <row r="36" spans="3:4" x14ac:dyDescent="0.25">
      <c r="C36" t="s">
        <v>61</v>
      </c>
      <c r="D36">
        <f>D29/D30</f>
        <v>4.9382716049382713E-2</v>
      </c>
    </row>
    <row r="37" spans="3:4" x14ac:dyDescent="0.25">
      <c r="C37" t="s">
        <v>59</v>
      </c>
      <c r="D37">
        <f>1-D36*EXP(1.96*SQRT(1/C25+1/C26))</f>
        <v>0.89956917402326197</v>
      </c>
    </row>
    <row r="38" spans="3:4" x14ac:dyDescent="0.25">
      <c r="C38" t="s">
        <v>60</v>
      </c>
      <c r="D38">
        <f>1-D36*EXP(-1.96*SQRT(1/C25+1/C26))</f>
        <v>0.97571808634752433</v>
      </c>
    </row>
    <row r="41" spans="3:4" x14ac:dyDescent="0.25">
      <c r="C41" t="s">
        <v>63</v>
      </c>
    </row>
    <row r="42" spans="3:4" x14ac:dyDescent="0.25">
      <c r="C42" t="s">
        <v>64</v>
      </c>
    </row>
  </sheetData>
  <mergeCells count="1">
    <mergeCell ref="C35:D35"/>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Impfstoffe Übersicht</vt:lpstr>
      <vt:lpstr>Phi-Korrelation Lösung</vt:lpstr>
      <vt:lpstr>Risikodifferenz (z-Test) Lösung</vt:lpstr>
      <vt:lpstr>Chi-Sq-Test Lösung</vt:lpstr>
      <vt:lpstr>Und wieso 95% Wirksamkeit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Stephan</dc:creator>
  <cp:lastModifiedBy>Simon Stephan</cp:lastModifiedBy>
  <dcterms:created xsi:type="dcterms:W3CDTF">2021-02-01T08:42:22Z</dcterms:created>
  <dcterms:modified xsi:type="dcterms:W3CDTF">2021-02-01T14:24:32Z</dcterms:modified>
</cp:coreProperties>
</file>