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imon\Google Drive\Uni\Psych\Lehre\Quanti\QuantiWebsite\_site\q1_dataFiles\"/>
    </mc:Choice>
  </mc:AlternateContent>
  <xr:revisionPtr revIDLastSave="0" documentId="8_{EA46E823-A45D-496F-95EA-A91C9066A0BB}" xr6:coauthVersionLast="46" xr6:coauthVersionMax="46" xr10:uidLastSave="{00000000-0000-0000-0000-000000000000}"/>
  <bookViews>
    <workbookView xWindow="-120" yWindow="-120" windowWidth="29040" windowHeight="15840" tabRatio="788" xr2:uid="{00000000-000D-0000-FFFF-FFFF00000000}"/>
  </bookViews>
  <sheets>
    <sheet name="Einstichproben-t-Test Aufgabe" sheetId="11" r:id="rId1"/>
    <sheet name="Einstichproben-t-Test Lösung" sheetId="5" r:id="rId2"/>
    <sheet name="Zweistichproben-t-Test Aufgabe" sheetId="14" r:id="rId3"/>
    <sheet name="Zweistichproben-t-Test Lösung" sheetId="12" r:id="rId4"/>
    <sheet name="Paardifferenzen-Test Aufgabe" sheetId="15" r:id="rId5"/>
    <sheet name="Paardifferenzen-Test Lösung" sheetId="13" r:id="rId6"/>
    <sheet name="Übersicht t-Befehle" sheetId="1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5" l="1"/>
  <c r="G30" i="12"/>
  <c r="G29" i="12"/>
  <c r="J17" i="5"/>
  <c r="J28" i="5"/>
  <c r="C132" i="16"/>
  <c r="C102" i="16"/>
  <c r="C72" i="16"/>
  <c r="C38" i="16"/>
  <c r="C8" i="16"/>
  <c r="C7" i="16"/>
  <c r="H25" i="13" l="1"/>
  <c r="H26" i="13"/>
  <c r="G31" i="13" l="1"/>
  <c r="H27" i="13"/>
  <c r="G21" i="13"/>
  <c r="G20" i="13"/>
  <c r="I14" i="15"/>
  <c r="H14" i="15"/>
  <c r="J12" i="15"/>
  <c r="J14" i="15" s="1"/>
  <c r="I12" i="15"/>
  <c r="H12" i="15"/>
  <c r="G12" i="15"/>
  <c r="G14" i="15" s="1"/>
  <c r="J11" i="15"/>
  <c r="I11" i="15"/>
  <c r="H11" i="15"/>
  <c r="G11" i="15"/>
  <c r="H13" i="14"/>
  <c r="H11" i="14"/>
  <c r="G11" i="14"/>
  <c r="H10" i="14"/>
  <c r="G10" i="14"/>
  <c r="G27" i="13"/>
  <c r="G25" i="13"/>
  <c r="H24"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H20" i="13" s="1"/>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H19" i="13" s="1"/>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11" i="13"/>
  <c r="G19" i="13"/>
  <c r="G24" i="13" l="1"/>
  <c r="G26" i="13" s="1"/>
  <c r="G13" i="14"/>
  <c r="H22" i="13"/>
  <c r="H21" i="13"/>
  <c r="G22" i="13"/>
  <c r="H14" i="13" l="1"/>
  <c r="I14" i="13"/>
  <c r="J14" i="13"/>
  <c r="G14" i="13"/>
  <c r="J12" i="13"/>
  <c r="I12" i="13"/>
  <c r="J11" i="13"/>
  <c r="I11" i="13"/>
  <c r="H12" i="13"/>
  <c r="G12" i="13"/>
  <c r="H11" i="13"/>
  <c r="G11" i="13"/>
  <c r="G31" i="12"/>
  <c r="G28" i="12"/>
  <c r="G18" i="12"/>
  <c r="G23" i="12"/>
  <c r="G20" i="12"/>
  <c r="G17" i="12"/>
  <c r="G13" i="12"/>
  <c r="H11" i="12"/>
  <c r="G11" i="12"/>
  <c r="H10" i="12"/>
  <c r="G10" i="12"/>
  <c r="G19" i="12" l="1"/>
  <c r="G22" i="12" s="1"/>
  <c r="H13" i="12"/>
  <c r="F24" i="11"/>
  <c r="F19" i="11"/>
  <c r="F28" i="11" s="1"/>
  <c r="F29" i="11" s="1"/>
  <c r="F16" i="11"/>
  <c r="F15" i="11"/>
  <c r="F24" i="5"/>
  <c r="F20" i="5"/>
  <c r="J15" i="5"/>
  <c r="F19" i="5"/>
  <c r="F16" i="5"/>
  <c r="F15" i="5"/>
  <c r="G32" i="12" l="1"/>
  <c r="F25" i="11"/>
  <c r="F26" i="11"/>
  <c r="F20" i="11"/>
  <c r="J16" i="5"/>
  <c r="F28" i="5"/>
  <c r="F29" i="5" s="1"/>
  <c r="F25" i="5" l="1"/>
  <c r="F26" i="5"/>
</calcChain>
</file>

<file path=xl/sharedStrings.xml><?xml version="1.0" encoding="utf-8"?>
<sst xmlns="http://schemas.openxmlformats.org/spreadsheetml/2006/main" count="678" uniqueCount="93">
  <si>
    <t>Mittelwert</t>
  </si>
  <si>
    <t>SE (Mittelwert)</t>
  </si>
  <si>
    <t>Untere Grenze</t>
  </si>
  <si>
    <t>Obere Grenze</t>
  </si>
  <si>
    <t>Anzahl n</t>
  </si>
  <si>
    <t>Geschätzte Streuung (Population)</t>
  </si>
  <si>
    <t>Gruppe 1: Laute Musik</t>
  </si>
  <si>
    <t>(fiktive Daten)</t>
  </si>
  <si>
    <t>Bestimmung des 95% Konfidenzintervalls</t>
  </si>
  <si>
    <t xml:space="preserve">Konfidenzintervallbreite </t>
  </si>
  <si>
    <t>kritischer t-Wert</t>
  </si>
  <si>
    <t>halbe KI-Breite</t>
  </si>
  <si>
    <t>IQ-Test bei Ablenkung durch laute Musik</t>
  </si>
  <si>
    <r>
      <rPr>
        <b/>
        <sz val="11"/>
        <color theme="1"/>
        <rFont val="Calibri"/>
        <family val="2"/>
        <scheme val="minor"/>
      </rPr>
      <t xml:space="preserve">Aufgabe: </t>
    </r>
    <r>
      <rPr>
        <sz val="11"/>
        <color theme="1"/>
        <rFont val="Calibri"/>
        <family val="2"/>
        <scheme val="minor"/>
      </rPr>
      <t>Berechnen Sie einen Signifikanztest (Einstichproben-t-Test), um die Hypothese zu klären, dass sich die kognitive Leistungsfähigkeit bei Menschen, die lauter Musik ausgesetzt sind, vom "Normal-IQ-Wert" unterscheidet.</t>
    </r>
  </si>
  <si>
    <t xml:space="preserve">Signifikanztest </t>
  </si>
  <si>
    <t>Konfidenzintervallrechnungen</t>
  </si>
  <si>
    <t>Wie lautet die Nullhypothese "H0" und was ist der Erwartungswert der Nullhypothese?</t>
  </si>
  <si>
    <t>Wie lässt sich die Differenz zwischen Stichprobenmittelwert und Erwartungswert der Nullhypothese standardisieren?</t>
  </si>
  <si>
    <t>M - mü der H0</t>
  </si>
  <si>
    <t xml:space="preserve">empirischer t-Wert </t>
  </si>
  <si>
    <t xml:space="preserve">kritischer t-Wert </t>
  </si>
  <si>
    <t>empirischer p-Wert</t>
  </si>
  <si>
    <t>Berechnen Sie dazu die in der Tabelle "Signifikanztest" angegeben Kennwerte.</t>
  </si>
  <si>
    <t>(In der Tabelle "Konfidenzintervallrechnungen" Sie sehen noch die Berechnungen für das Konfidenzintervall von letzter Woche, diese können Sie später heranziehen, um zu sehen, wie beide Konzepte im Zusammenhang stehen.)</t>
  </si>
  <si>
    <t>Wie lässt sich die gefundene Differenz zwischen Stichprobenmittelwert und dem unter der H0 vermuteten Wert als Effektstärke ausdrücken?</t>
  </si>
  <si>
    <t xml:space="preserve">Effektgröße "d" </t>
  </si>
  <si>
    <t>Signifikanzniveau</t>
  </si>
  <si>
    <t>Entscheidung über H0 durch Vgl. empirischer und kritischer t-Wert</t>
  </si>
  <si>
    <t>Entscheidung über H0 durch Vgl. p-Wert und Signifikanzniveau</t>
  </si>
  <si>
    <t>ODER:</t>
  </si>
  <si>
    <t>H0 verworfen, da t-emp &lt; t-krit</t>
  </si>
  <si>
    <t>H0 verworfen, da p &lt; 0.05</t>
  </si>
  <si>
    <t xml:space="preserve">(gibt gefundene Differenz </t>
  </si>
  <si>
    <t xml:space="preserve">in Streuungen an) </t>
  </si>
  <si>
    <t>sID</t>
  </si>
  <si>
    <t>nicht-vegan</t>
  </si>
  <si>
    <t>Gruppe</t>
  </si>
  <si>
    <t xml:space="preserve">vegan </t>
  </si>
  <si>
    <t>Cholesterinwert (mg/dl)</t>
  </si>
  <si>
    <t xml:space="preserve">n </t>
  </si>
  <si>
    <t>geschätzter Populationsmittelwert</t>
  </si>
  <si>
    <t xml:space="preserve">geschätzte Populationsstreuung </t>
  </si>
  <si>
    <t xml:space="preserve">halbe KI-Breite </t>
  </si>
  <si>
    <t>Signifikanztest</t>
  </si>
  <si>
    <t xml:space="preserve">Signifikanzniveau </t>
  </si>
  <si>
    <t xml:space="preserve">Effektstärke </t>
  </si>
  <si>
    <t>d</t>
  </si>
  <si>
    <t>SE der M-Diff</t>
  </si>
  <si>
    <t xml:space="preserve">SE der M-Diff </t>
  </si>
  <si>
    <t xml:space="preserve">M-Diff </t>
  </si>
  <si>
    <t>siB</t>
  </si>
  <si>
    <t>Entscheidung über H0</t>
  </si>
  <si>
    <t>H0 verworfen, da p &lt; .05</t>
  </si>
  <si>
    <t>SE von d</t>
  </si>
  <si>
    <t>Großer Effekt</t>
  </si>
  <si>
    <t xml:space="preserve">Untergrenze 95% KI </t>
  </si>
  <si>
    <t>Obergrenze 95% KI</t>
  </si>
  <si>
    <t>p (zweiseitig) "zu Fuß"</t>
  </si>
  <si>
    <t>p (zweiseitig) über T.Test</t>
  </si>
  <si>
    <t>Bedingung</t>
  </si>
  <si>
    <t xml:space="preserve">Wechsel zu vegan </t>
  </si>
  <si>
    <t>Reguläre Ernährung</t>
  </si>
  <si>
    <t>Zeitpunkt 1 (Baseline)</t>
  </si>
  <si>
    <t>Zeitpunkt 2 (Follow-up)</t>
  </si>
  <si>
    <t>M</t>
  </si>
  <si>
    <t>s</t>
  </si>
  <si>
    <t>halbes KI</t>
  </si>
  <si>
    <t>Baseline</t>
  </si>
  <si>
    <t>Follow-up</t>
  </si>
  <si>
    <t>Mittlere Veränderung</t>
  </si>
  <si>
    <t>Veränderung</t>
  </si>
  <si>
    <t>s der Veränderung</t>
  </si>
  <si>
    <t>SE der Veränderung</t>
  </si>
  <si>
    <t>halbes KI der Veränd.</t>
  </si>
  <si>
    <t xml:space="preserve">p Wert </t>
  </si>
  <si>
    <t>p Wert über t.test</t>
  </si>
  <si>
    <t>empirischer t-Wert</t>
  </si>
  <si>
    <t xml:space="preserve">verworfen </t>
  </si>
  <si>
    <t xml:space="preserve">beibehalten </t>
  </si>
  <si>
    <t>Cohen's d</t>
  </si>
  <si>
    <t>p Wert</t>
  </si>
  <si>
    <t xml:space="preserve">Prüfen Sie mittels Signifikanztest, ob sich die Cholesterinmittelwerte sich vegan ernährender Leuten von denen sich nicht vegan ernährender unterscheiden. </t>
  </si>
  <si>
    <t xml:space="preserve">Prüfen Sie, ob sich die Cholesterinwerte von Leuten, die auf vegane Ernährung umstellen, verringern. </t>
  </si>
  <si>
    <t>Prüfen Sie auch, ob die Werte von Leuten, die ihre Ernährung nicht auf vegan umstellen, unverändert bleiben.</t>
  </si>
  <si>
    <t>t.inv</t>
  </si>
  <si>
    <t>t.inv.2S</t>
  </si>
  <si>
    <t>t.vert</t>
  </si>
  <si>
    <t>t.vert.re</t>
  </si>
  <si>
    <t>t.vert.2S</t>
  </si>
  <si>
    <t>Wahrscheinlichkeit eingeben, t-Wert rauskriegen (z.B.: Ermitteln kritischer t-Werte)</t>
  </si>
  <si>
    <t>T-Wert eingeben, Wahrscheinlichkeit rauskriegen (z.B.: Ermitteln von p-Werten)</t>
  </si>
  <si>
    <t>5% bei N = 100</t>
  </si>
  <si>
    <t>für t = 2,4 und N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</si>
</sst>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00"/>
    <numFmt numFmtId="166" formatCode="0.000000"/>
    <numFmt numFmtId="167" formatCode="0.0"/>
  </numFmts>
  <fonts count="4"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Font="1"/>
    <xf numFmtId="2" fontId="0" fillId="0" borderId="0" xfId="0" applyNumberFormat="1"/>
    <xf numFmtId="0" fontId="2" fillId="0" borderId="0" xfId="0" applyFont="1"/>
    <xf numFmtId="0" fontId="2" fillId="0" borderId="0" xfId="0" applyFont="1" applyAlignment="1">
      <alignment wrapText="1"/>
    </xf>
    <xf numFmtId="0" fontId="3" fillId="2" borderId="0" xfId="0" applyFont="1" applyFill="1"/>
    <xf numFmtId="0" fontId="1" fillId="2" borderId="0" xfId="0" applyFont="1" applyFill="1"/>
    <xf numFmtId="0" fontId="0" fillId="0" borderId="0" xfId="0" applyAlignment="1">
      <alignment horizontal="left" wrapText="1"/>
    </xf>
    <xf numFmtId="164" fontId="0" fillId="0" borderId="0" xfId="0" applyNumberFormat="1"/>
    <xf numFmtId="0" fontId="0" fillId="0" borderId="0" xfId="0" applyAlignment="1">
      <alignment horizontal="center" wrapText="1"/>
    </xf>
    <xf numFmtId="2" fontId="0" fillId="0" borderId="0" xfId="0" applyNumberFormat="1" applyAlignment="1">
      <alignment wrapText="1"/>
    </xf>
    <xf numFmtId="165" fontId="0" fillId="0" borderId="0" xfId="0" applyNumberFormat="1"/>
    <xf numFmtId="0" fontId="0" fillId="0" borderId="1" xfId="0" applyBorder="1"/>
    <xf numFmtId="0" fontId="0" fillId="0" borderId="0" xfId="0" applyAlignment="1"/>
    <xf numFmtId="167" fontId="0" fillId="0" borderId="0" xfId="0" applyNumberFormat="1"/>
    <xf numFmtId="165" fontId="0" fillId="0" borderId="0" xfId="0" applyNumberFormat="1" applyAlignment="1"/>
    <xf numFmtId="2" fontId="0" fillId="0" borderId="0" xfId="0" applyNumberFormat="1" applyAlignment="1"/>
    <xf numFmtId="0" fontId="2" fillId="0" borderId="0" xfId="0" applyFont="1" applyAlignment="1"/>
    <xf numFmtId="2" fontId="0" fillId="0" borderId="1" xfId="0" applyNumberFormat="1" applyBorder="1" applyAlignment="1"/>
    <xf numFmtId="0" fontId="0" fillId="0" borderId="1" xfId="0" applyBorder="1" applyAlignment="1">
      <alignment wrapText="1"/>
    </xf>
    <xf numFmtId="0" fontId="0" fillId="0" borderId="1" xfId="0" applyBorder="1" applyAlignment="1">
      <alignment horizontal="center" wrapText="1"/>
    </xf>
    <xf numFmtId="165" fontId="0" fillId="0" borderId="1" xfId="0" applyNumberFormat="1" applyBorder="1"/>
    <xf numFmtId="165" fontId="0" fillId="0" borderId="1" xfId="0" applyNumberFormat="1" applyBorder="1" applyAlignment="1"/>
    <xf numFmtId="0" fontId="2" fillId="0" borderId="0" xfId="0" applyFont="1" applyAlignment="1">
      <alignment horizontal="center" wrapText="1"/>
    </xf>
    <xf numFmtId="166" fontId="0" fillId="0" borderId="1" xfId="0" applyNumberFormat="1" applyBorder="1" applyAlignment="1">
      <alignment horizontal="center"/>
    </xf>
    <xf numFmtId="0" fontId="0" fillId="0" borderId="1" xfId="0" applyBorder="1" applyAlignment="1">
      <alignment horizontal="center"/>
    </xf>
    <xf numFmtId="0" fontId="2" fillId="0" borderId="0" xfId="0" applyFont="1" applyAlignment="1">
      <alignment horizontal="center"/>
    </xf>
    <xf numFmtId="2" fontId="0" fillId="0" borderId="1" xfId="0" applyNumberFormat="1" applyBorder="1" applyAlignment="1">
      <alignment horizontal="center"/>
    </xf>
    <xf numFmtId="0" fontId="0" fillId="0" borderId="0" xfId="0" applyAlignment="1">
      <alignment horizontal="center"/>
    </xf>
    <xf numFmtId="2" fontId="0" fillId="0" borderId="0" xfId="0" applyNumberFormat="1" applyAlignment="1">
      <alignment horizontal="center"/>
    </xf>
    <xf numFmtId="166" fontId="0" fillId="0" borderId="0" xfId="0" applyNumberForma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Mittelwert und 95% 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'Einstichproben-t-Test Aufgabe'!$E$15</c:f>
              <c:strCache>
                <c:ptCount val="1"/>
                <c:pt idx="0">
                  <c:v>Mittelwert</c:v>
                </c:pt>
              </c:strCache>
            </c:strRef>
          </c:tx>
          <c:spPr>
            <a:solidFill>
              <a:schemeClr val="accent1"/>
            </a:solidFill>
            <a:ln>
              <a:noFill/>
            </a:ln>
            <a:effectLst/>
          </c:spPr>
          <c:invertIfNegative val="0"/>
          <c:errBars>
            <c:errBarType val="both"/>
            <c:errValType val="cust"/>
            <c:noEndCap val="0"/>
            <c:plus>
              <c:numRef>
                <c:f>'Einstichproben-t-Test Aufgabe'!$F$28</c:f>
                <c:numCache>
                  <c:formatCode>General</c:formatCode>
                  <c:ptCount val="1"/>
                  <c:pt idx="0">
                    <c:v>4.6361202841179381</c:v>
                  </c:pt>
                </c:numCache>
              </c:numRef>
            </c:plus>
            <c:minus>
              <c:numRef>
                <c:f>'Einstichproben-t-Test Aufgabe'!$F$28</c:f>
                <c:numCache>
                  <c:formatCode>General</c:formatCode>
                  <c:ptCount val="1"/>
                  <c:pt idx="0">
                    <c:v>4.6361202841179381</c:v>
                  </c:pt>
                </c:numCache>
              </c:numRef>
            </c:minus>
            <c:spPr>
              <a:noFill/>
              <a:ln w="9525" cap="flat" cmpd="sng" algn="ctr">
                <a:solidFill>
                  <a:schemeClr val="tx1">
                    <a:lumMod val="65000"/>
                    <a:lumOff val="35000"/>
                  </a:schemeClr>
                </a:solidFill>
                <a:round/>
              </a:ln>
              <a:effectLst/>
            </c:spPr>
          </c:errBars>
          <c:val>
            <c:numRef>
              <c:f>'Einstichproben-t-Test Aufgabe'!$F$15</c:f>
              <c:numCache>
                <c:formatCode>General</c:formatCode>
                <c:ptCount val="1"/>
                <c:pt idx="0">
                  <c:v>91.92</c:v>
                </c:pt>
              </c:numCache>
            </c:numRef>
          </c:val>
          <c:extLst>
            <c:ext xmlns:c16="http://schemas.microsoft.com/office/drawing/2014/chart" uri="{C3380CC4-5D6E-409C-BE32-E72D297353CC}">
              <c16:uniqueId val="{00000000-71B8-4F49-965C-744C23CDC18C}"/>
            </c:ext>
          </c:extLst>
        </c:ser>
        <c:dLbls>
          <c:showLegendKey val="0"/>
          <c:showVal val="0"/>
          <c:showCatName val="0"/>
          <c:showSerName val="0"/>
          <c:showPercent val="0"/>
          <c:showBubbleSize val="0"/>
        </c:dLbls>
        <c:gapWidth val="219"/>
        <c:overlap val="-27"/>
        <c:axId val="2024045727"/>
        <c:axId val="2010555887"/>
      </c:barChart>
      <c:catAx>
        <c:axId val="2024045727"/>
        <c:scaling>
          <c:orientation val="minMax"/>
        </c:scaling>
        <c:delete val="1"/>
        <c:axPos val="b"/>
        <c:majorTickMark val="none"/>
        <c:minorTickMark val="none"/>
        <c:tickLblPos val="nextTo"/>
        <c:crossAx val="2010555887"/>
        <c:crosses val="autoZero"/>
        <c:auto val="1"/>
        <c:lblAlgn val="ctr"/>
        <c:lblOffset val="100"/>
        <c:noMultiLvlLbl val="0"/>
      </c:catAx>
      <c:valAx>
        <c:axId val="2010555887"/>
        <c:scaling>
          <c:orientation val="minMax"/>
          <c:max val="13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Mittelwert und 95% 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'Einstichproben-t-Test Lösung'!$E$15</c:f>
              <c:strCache>
                <c:ptCount val="1"/>
                <c:pt idx="0">
                  <c:v>Mittelwert</c:v>
                </c:pt>
              </c:strCache>
            </c:strRef>
          </c:tx>
          <c:spPr>
            <a:solidFill>
              <a:schemeClr val="accent1"/>
            </a:solidFill>
            <a:ln>
              <a:noFill/>
            </a:ln>
            <a:effectLst/>
          </c:spPr>
          <c:invertIfNegative val="0"/>
          <c:errBars>
            <c:errBarType val="both"/>
            <c:errValType val="cust"/>
            <c:noEndCap val="0"/>
            <c:plus>
              <c:numRef>
                <c:f>'Einstichproben-t-Test Lösung'!$F$28</c:f>
                <c:numCache>
                  <c:formatCode>General</c:formatCode>
                  <c:ptCount val="1"/>
                  <c:pt idx="0">
                    <c:v>4.6361202841179381</c:v>
                  </c:pt>
                </c:numCache>
              </c:numRef>
            </c:plus>
            <c:minus>
              <c:numRef>
                <c:f>'Einstichproben-t-Test Lösung'!$F$28</c:f>
                <c:numCache>
                  <c:formatCode>General</c:formatCode>
                  <c:ptCount val="1"/>
                  <c:pt idx="0">
                    <c:v>4.6361202841179381</c:v>
                  </c:pt>
                </c:numCache>
              </c:numRef>
            </c:minus>
            <c:spPr>
              <a:noFill/>
              <a:ln w="9525" cap="flat" cmpd="sng" algn="ctr">
                <a:solidFill>
                  <a:schemeClr val="tx1">
                    <a:lumMod val="65000"/>
                    <a:lumOff val="35000"/>
                  </a:schemeClr>
                </a:solidFill>
                <a:round/>
              </a:ln>
              <a:effectLst/>
            </c:spPr>
          </c:errBars>
          <c:val>
            <c:numRef>
              <c:f>'Einstichproben-t-Test Lösung'!$F$15</c:f>
              <c:numCache>
                <c:formatCode>General</c:formatCode>
                <c:ptCount val="1"/>
                <c:pt idx="0">
                  <c:v>91.92</c:v>
                </c:pt>
              </c:numCache>
            </c:numRef>
          </c:val>
          <c:extLst>
            <c:ext xmlns:c16="http://schemas.microsoft.com/office/drawing/2014/chart" uri="{C3380CC4-5D6E-409C-BE32-E72D297353CC}">
              <c16:uniqueId val="{00000000-6AB4-4990-8045-2D6268193C09}"/>
            </c:ext>
          </c:extLst>
        </c:ser>
        <c:dLbls>
          <c:showLegendKey val="0"/>
          <c:showVal val="0"/>
          <c:showCatName val="0"/>
          <c:showSerName val="0"/>
          <c:showPercent val="0"/>
          <c:showBubbleSize val="0"/>
        </c:dLbls>
        <c:gapWidth val="219"/>
        <c:overlap val="-27"/>
        <c:axId val="2024045727"/>
        <c:axId val="2010555887"/>
      </c:barChart>
      <c:catAx>
        <c:axId val="2024045727"/>
        <c:scaling>
          <c:orientation val="minMax"/>
        </c:scaling>
        <c:delete val="1"/>
        <c:axPos val="b"/>
        <c:majorTickMark val="none"/>
        <c:minorTickMark val="none"/>
        <c:tickLblPos val="nextTo"/>
        <c:crossAx val="2010555887"/>
        <c:crosses val="autoZero"/>
        <c:auto val="1"/>
        <c:lblAlgn val="ctr"/>
        <c:lblOffset val="100"/>
        <c:noMultiLvlLbl val="0"/>
      </c:catAx>
      <c:valAx>
        <c:axId val="2010555887"/>
        <c:scaling>
          <c:orientation val="minMax"/>
          <c:max val="13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Geschätzte Cholesterinmittelwerte</a:t>
            </a:r>
            <a:r>
              <a:rPr lang="de-DE" baseline="0">
                <a:solidFill>
                  <a:sysClr val="windowText" lastClr="000000"/>
                </a:solidFill>
              </a:rPr>
              <a:t> (Fehler = 95% KI)</a:t>
            </a:r>
            <a:endParaRPr lang="de-DE">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errBars>
            <c:errBarType val="both"/>
            <c:errValType val="cust"/>
            <c:noEndCap val="0"/>
            <c:plus>
              <c:numRef>
                <c:f>'Zweistichproben-t-Test Aufgabe'!$G$13:$H$13</c:f>
                <c:numCache>
                  <c:formatCode>General</c:formatCode>
                  <c:ptCount val="2"/>
                  <c:pt idx="0">
                    <c:v>19.51909157106844</c:v>
                  </c:pt>
                  <c:pt idx="1">
                    <c:v>17.721670263501164</c:v>
                  </c:pt>
                </c:numCache>
              </c:numRef>
            </c:plus>
            <c:minus>
              <c:numRef>
                <c:f>'Zweistichproben-t-Test Aufgabe'!$G$13:$H$13</c:f>
                <c:numCache>
                  <c:formatCode>General</c:formatCode>
                  <c:ptCount val="2"/>
                  <c:pt idx="0">
                    <c:v>19.51909157106844</c:v>
                  </c:pt>
                  <c:pt idx="1">
                    <c:v>17.721670263501164</c:v>
                  </c:pt>
                </c:numCache>
              </c:numRef>
            </c:minus>
            <c:spPr>
              <a:noFill/>
              <a:ln w="9525" cap="flat" cmpd="sng" algn="ctr">
                <a:solidFill>
                  <a:schemeClr val="tx1"/>
                </a:solidFill>
                <a:round/>
              </a:ln>
              <a:effectLst/>
            </c:spPr>
          </c:errBars>
          <c:cat>
            <c:multiLvlStrRef>
              <c:f>'Zweistichproben-t-Test Aufgabe'!$G$8:$H$9</c:f>
              <c:multiLvlStrCache>
                <c:ptCount val="2"/>
                <c:lvl>
                  <c:pt idx="0">
                    <c:v>nicht-vegan</c:v>
                  </c:pt>
                  <c:pt idx="1">
                    <c:v>vegan </c:v>
                  </c:pt>
                </c:lvl>
                <c:lvl>
                  <c:pt idx="0">
                    <c:v>Gruppe</c:v>
                  </c:pt>
                </c:lvl>
              </c:multiLvlStrCache>
            </c:multiLvlStrRef>
          </c:cat>
          <c:val>
            <c:numRef>
              <c:f>'Zweistichproben-t-Test Aufgabe'!$G$10:$H$10</c:f>
              <c:numCache>
                <c:formatCode>0.00</c:formatCode>
                <c:ptCount val="2"/>
                <c:pt idx="0">
                  <c:v>254.35650000000001</c:v>
                </c:pt>
                <c:pt idx="1">
                  <c:v>212.93350000000001</c:v>
                </c:pt>
              </c:numCache>
            </c:numRef>
          </c:val>
          <c:extLst>
            <c:ext xmlns:c16="http://schemas.microsoft.com/office/drawing/2014/chart" uri="{C3380CC4-5D6E-409C-BE32-E72D297353CC}">
              <c16:uniqueId val="{00000000-793E-4933-9823-79976078F399}"/>
            </c:ext>
          </c:extLst>
        </c:ser>
        <c:dLbls>
          <c:showLegendKey val="0"/>
          <c:showVal val="0"/>
          <c:showCatName val="0"/>
          <c:showSerName val="0"/>
          <c:showPercent val="0"/>
          <c:showBubbleSize val="0"/>
        </c:dLbls>
        <c:gapWidth val="219"/>
        <c:overlap val="-27"/>
        <c:axId val="562546848"/>
        <c:axId val="339198400"/>
      </c:barChart>
      <c:catAx>
        <c:axId val="562546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39198400"/>
        <c:crosses val="autoZero"/>
        <c:auto val="1"/>
        <c:lblAlgn val="ctr"/>
        <c:lblOffset val="100"/>
        <c:noMultiLvlLbl val="0"/>
      </c:catAx>
      <c:valAx>
        <c:axId val="339198400"/>
        <c:scaling>
          <c:orientation val="minMax"/>
          <c:max val="300"/>
          <c:min val="1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Cholesterinwert</a:t>
                </a:r>
                <a:r>
                  <a:rPr lang="de-DE" baseline="0">
                    <a:solidFill>
                      <a:sysClr val="windowText" lastClr="000000"/>
                    </a:solidFill>
                  </a:rPr>
                  <a:t> (mg/dl)</a:t>
                </a:r>
                <a:endParaRPr lang="de-DE">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25468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Geschätzte Cholesterinmittelwerte</a:t>
            </a:r>
            <a:r>
              <a:rPr lang="de-DE" baseline="0">
                <a:solidFill>
                  <a:sysClr val="windowText" lastClr="000000"/>
                </a:solidFill>
              </a:rPr>
              <a:t> (Fehler = 95% KI)</a:t>
            </a:r>
            <a:endParaRPr lang="de-DE">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errBars>
            <c:errBarType val="both"/>
            <c:errValType val="cust"/>
            <c:noEndCap val="0"/>
            <c:plus>
              <c:numRef>
                <c:f>'Zweistichproben-t-Test Lösung'!$G$13:$H$13</c:f>
                <c:numCache>
                  <c:formatCode>General</c:formatCode>
                  <c:ptCount val="2"/>
                  <c:pt idx="0">
                    <c:v>19.51909157106844</c:v>
                  </c:pt>
                  <c:pt idx="1">
                    <c:v>17.721670263501164</c:v>
                  </c:pt>
                </c:numCache>
              </c:numRef>
            </c:plus>
            <c:minus>
              <c:numRef>
                <c:f>'Zweistichproben-t-Test Lösung'!$G$13:$H$13</c:f>
                <c:numCache>
                  <c:formatCode>General</c:formatCode>
                  <c:ptCount val="2"/>
                  <c:pt idx="0">
                    <c:v>19.51909157106844</c:v>
                  </c:pt>
                  <c:pt idx="1">
                    <c:v>17.721670263501164</c:v>
                  </c:pt>
                </c:numCache>
              </c:numRef>
            </c:minus>
            <c:spPr>
              <a:noFill/>
              <a:ln w="9525" cap="flat" cmpd="sng" algn="ctr">
                <a:solidFill>
                  <a:schemeClr val="tx1"/>
                </a:solidFill>
                <a:round/>
              </a:ln>
              <a:effectLst/>
            </c:spPr>
          </c:errBars>
          <c:cat>
            <c:multiLvlStrRef>
              <c:f>'Zweistichproben-t-Test Lösung'!$G$8:$H$9</c:f>
              <c:multiLvlStrCache>
                <c:ptCount val="2"/>
                <c:lvl>
                  <c:pt idx="0">
                    <c:v>nicht-vegan</c:v>
                  </c:pt>
                  <c:pt idx="1">
                    <c:v>vegan </c:v>
                  </c:pt>
                </c:lvl>
                <c:lvl>
                  <c:pt idx="0">
                    <c:v>Gruppe</c:v>
                  </c:pt>
                </c:lvl>
              </c:multiLvlStrCache>
            </c:multiLvlStrRef>
          </c:cat>
          <c:val>
            <c:numRef>
              <c:f>'Zweistichproben-t-Test Lösung'!$G$10:$H$10</c:f>
              <c:numCache>
                <c:formatCode>0.00</c:formatCode>
                <c:ptCount val="2"/>
                <c:pt idx="0">
                  <c:v>254.35650000000001</c:v>
                </c:pt>
                <c:pt idx="1">
                  <c:v>212.93350000000001</c:v>
                </c:pt>
              </c:numCache>
            </c:numRef>
          </c:val>
          <c:extLst>
            <c:ext xmlns:c16="http://schemas.microsoft.com/office/drawing/2014/chart" uri="{C3380CC4-5D6E-409C-BE32-E72D297353CC}">
              <c16:uniqueId val="{00000000-DDE3-4D5D-B569-2E1B3B01BEB1}"/>
            </c:ext>
          </c:extLst>
        </c:ser>
        <c:dLbls>
          <c:showLegendKey val="0"/>
          <c:showVal val="0"/>
          <c:showCatName val="0"/>
          <c:showSerName val="0"/>
          <c:showPercent val="0"/>
          <c:showBubbleSize val="0"/>
        </c:dLbls>
        <c:gapWidth val="219"/>
        <c:overlap val="-27"/>
        <c:axId val="562546848"/>
        <c:axId val="339198400"/>
      </c:barChart>
      <c:catAx>
        <c:axId val="562546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39198400"/>
        <c:crosses val="autoZero"/>
        <c:auto val="1"/>
        <c:lblAlgn val="ctr"/>
        <c:lblOffset val="100"/>
        <c:noMultiLvlLbl val="0"/>
      </c:catAx>
      <c:valAx>
        <c:axId val="339198400"/>
        <c:scaling>
          <c:orientation val="minMax"/>
          <c:max val="300"/>
          <c:min val="1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Cholesterinwert</a:t>
                </a:r>
                <a:r>
                  <a:rPr lang="de-DE" baseline="0">
                    <a:solidFill>
                      <a:sysClr val="windowText" lastClr="000000"/>
                    </a:solidFill>
                  </a:rPr>
                  <a:t> (mg/dl)</a:t>
                </a:r>
                <a:endParaRPr lang="de-DE">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25468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de-DE" sz="1800">
                <a:solidFill>
                  <a:sysClr val="windowText" lastClr="000000"/>
                </a:solidFill>
              </a:rPr>
              <a:t>Entwicklung der Cholesterinwerte über die Zeit</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2"/>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1-9F9A-4A0A-872D-8A1AEC726898}"/>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9F9A-4A0A-872D-8A1AEC726898}"/>
              </c:ext>
            </c:extLst>
          </c:dPt>
          <c:errBars>
            <c:errBarType val="both"/>
            <c:errValType val="cust"/>
            <c:noEndCap val="0"/>
            <c:plus>
              <c:numRef>
                <c:f>'Paardifferenzen-Test Aufgabe'!$G$14:$J$14</c:f>
                <c:numCache>
                  <c:formatCode>General</c:formatCode>
                  <c:ptCount val="4"/>
                  <c:pt idx="0">
                    <c:v>7.2448989685610155</c:v>
                  </c:pt>
                  <c:pt idx="1">
                    <c:v>7.2805522169172203</c:v>
                  </c:pt>
                  <c:pt idx="2">
                    <c:v>7.9492674216216868</c:v>
                  </c:pt>
                  <c:pt idx="3">
                    <c:v>7.8002137920915349</c:v>
                  </c:pt>
                </c:numCache>
              </c:numRef>
            </c:plus>
            <c:minus>
              <c:numRef>
                <c:f>'Paardifferenzen-Test Aufgabe'!$G$14:$J$14</c:f>
                <c:numCache>
                  <c:formatCode>General</c:formatCode>
                  <c:ptCount val="4"/>
                  <c:pt idx="0">
                    <c:v>7.2448989685610155</c:v>
                  </c:pt>
                  <c:pt idx="1">
                    <c:v>7.2805522169172203</c:v>
                  </c:pt>
                  <c:pt idx="2">
                    <c:v>7.9492674216216868</c:v>
                  </c:pt>
                  <c:pt idx="3">
                    <c:v>7.8002137920915349</c:v>
                  </c:pt>
                </c:numCache>
              </c:numRef>
            </c:minus>
            <c:spPr>
              <a:noFill/>
              <a:ln w="9525" cap="flat" cmpd="sng" algn="ctr">
                <a:solidFill>
                  <a:schemeClr val="tx1"/>
                </a:solidFill>
                <a:round/>
              </a:ln>
              <a:effectLst/>
            </c:spPr>
          </c:errBars>
          <c:cat>
            <c:multiLvlStrRef>
              <c:f>'Paardifferenzen-Test Aufgabe'!$G$9:$J$10</c:f>
              <c:multiLvlStrCache>
                <c:ptCount val="4"/>
                <c:lvl>
                  <c:pt idx="0">
                    <c:v>Baseline</c:v>
                  </c:pt>
                  <c:pt idx="1">
                    <c:v>Follow-up</c:v>
                  </c:pt>
                  <c:pt idx="2">
                    <c:v>Baseline</c:v>
                  </c:pt>
                  <c:pt idx="3">
                    <c:v>Follow-up</c:v>
                  </c:pt>
                </c:lvl>
                <c:lvl>
                  <c:pt idx="0">
                    <c:v>Wechsel zu vegan </c:v>
                  </c:pt>
                  <c:pt idx="2">
                    <c:v>Reguläre Ernährung</c:v>
                  </c:pt>
                </c:lvl>
              </c:multiLvlStrCache>
            </c:multiLvlStrRef>
          </c:cat>
          <c:val>
            <c:numRef>
              <c:f>'Paardifferenzen-Test Aufgabe'!$G$11:$J$11</c:f>
              <c:numCache>
                <c:formatCode>0.00</c:formatCode>
                <c:ptCount val="4"/>
                <c:pt idx="0">
                  <c:v>253.61623634544827</c:v>
                </c:pt>
                <c:pt idx="1">
                  <c:v>219.45921439916984</c:v>
                </c:pt>
                <c:pt idx="2">
                  <c:v>254.82299260996487</c:v>
                </c:pt>
                <c:pt idx="3">
                  <c:v>251.05738476906504</c:v>
                </c:pt>
              </c:numCache>
            </c:numRef>
          </c:val>
          <c:extLst>
            <c:ext xmlns:c16="http://schemas.microsoft.com/office/drawing/2014/chart" uri="{C3380CC4-5D6E-409C-BE32-E72D297353CC}">
              <c16:uniqueId val="{00000004-9F9A-4A0A-872D-8A1AEC726898}"/>
            </c:ext>
          </c:extLst>
        </c:ser>
        <c:dLbls>
          <c:showLegendKey val="0"/>
          <c:showVal val="0"/>
          <c:showCatName val="0"/>
          <c:showSerName val="0"/>
          <c:showPercent val="0"/>
          <c:showBubbleSize val="0"/>
        </c:dLbls>
        <c:gapWidth val="219"/>
        <c:overlap val="-27"/>
        <c:axId val="662612544"/>
        <c:axId val="570355616"/>
      </c:barChart>
      <c:catAx>
        <c:axId val="662612544"/>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de-DE" sz="1600">
                    <a:solidFill>
                      <a:sysClr val="windowText" lastClr="000000"/>
                    </a:solidFill>
                  </a:rPr>
                  <a:t>Bedingung und Zeitpunkt</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70355616"/>
        <c:crosses val="autoZero"/>
        <c:auto val="1"/>
        <c:lblAlgn val="ctr"/>
        <c:lblOffset val="100"/>
        <c:noMultiLvlLbl val="0"/>
      </c:catAx>
      <c:valAx>
        <c:axId val="570355616"/>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de-DE" sz="1400">
                    <a:solidFill>
                      <a:sysClr val="windowText" lastClr="000000"/>
                    </a:solidFill>
                  </a:rPr>
                  <a:t>Cholesterinwert</a:t>
                </a:r>
                <a:r>
                  <a:rPr lang="de-DE" sz="1400" baseline="0">
                    <a:solidFill>
                      <a:sysClr val="windowText" lastClr="000000"/>
                    </a:solidFill>
                  </a:rPr>
                  <a:t> mg/dl</a:t>
                </a:r>
                <a:endParaRPr lang="de-DE"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626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de-DE" sz="1800">
                <a:solidFill>
                  <a:sysClr val="windowText" lastClr="000000"/>
                </a:solidFill>
              </a:rPr>
              <a:t>Entwicklung der Cholesterinwerte über die Zeit</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2"/>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4-0C14-47BC-9CF4-2258F2256C1C}"/>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5-0C14-47BC-9CF4-2258F2256C1C}"/>
              </c:ext>
            </c:extLst>
          </c:dPt>
          <c:errBars>
            <c:errBarType val="both"/>
            <c:errValType val="cust"/>
            <c:noEndCap val="0"/>
            <c:plus>
              <c:numRef>
                <c:f>'Paardifferenzen-Test Lösung'!$G$14:$J$14</c:f>
                <c:numCache>
                  <c:formatCode>General</c:formatCode>
                  <c:ptCount val="4"/>
                  <c:pt idx="0">
                    <c:v>7.2448989685610155</c:v>
                  </c:pt>
                  <c:pt idx="1">
                    <c:v>7.2805522169172203</c:v>
                  </c:pt>
                  <c:pt idx="2">
                    <c:v>7.9492674216216868</c:v>
                  </c:pt>
                  <c:pt idx="3">
                    <c:v>7.8002137920915349</c:v>
                  </c:pt>
                </c:numCache>
              </c:numRef>
            </c:plus>
            <c:minus>
              <c:numRef>
                <c:f>'Paardifferenzen-Test Lösung'!$G$14:$J$14</c:f>
                <c:numCache>
                  <c:formatCode>General</c:formatCode>
                  <c:ptCount val="4"/>
                  <c:pt idx="0">
                    <c:v>7.2448989685610155</c:v>
                  </c:pt>
                  <c:pt idx="1">
                    <c:v>7.2805522169172203</c:v>
                  </c:pt>
                  <c:pt idx="2">
                    <c:v>7.9492674216216868</c:v>
                  </c:pt>
                  <c:pt idx="3">
                    <c:v>7.8002137920915349</c:v>
                  </c:pt>
                </c:numCache>
              </c:numRef>
            </c:minus>
            <c:spPr>
              <a:noFill/>
              <a:ln w="9525" cap="flat" cmpd="sng" algn="ctr">
                <a:solidFill>
                  <a:schemeClr val="tx1"/>
                </a:solidFill>
                <a:round/>
              </a:ln>
              <a:effectLst/>
            </c:spPr>
          </c:errBars>
          <c:cat>
            <c:multiLvlStrRef>
              <c:f>'Paardifferenzen-Test Lösung'!$G$9:$J$10</c:f>
              <c:multiLvlStrCache>
                <c:ptCount val="4"/>
                <c:lvl>
                  <c:pt idx="0">
                    <c:v>Baseline</c:v>
                  </c:pt>
                  <c:pt idx="1">
                    <c:v>Follow-up</c:v>
                  </c:pt>
                  <c:pt idx="2">
                    <c:v>Baseline</c:v>
                  </c:pt>
                  <c:pt idx="3">
                    <c:v>Follow-up</c:v>
                  </c:pt>
                </c:lvl>
                <c:lvl>
                  <c:pt idx="0">
                    <c:v>Wechsel zu vegan </c:v>
                  </c:pt>
                  <c:pt idx="2">
                    <c:v>Reguläre Ernährung</c:v>
                  </c:pt>
                </c:lvl>
              </c:multiLvlStrCache>
            </c:multiLvlStrRef>
          </c:cat>
          <c:val>
            <c:numRef>
              <c:f>'Paardifferenzen-Test Lösung'!$G$11:$J$11</c:f>
              <c:numCache>
                <c:formatCode>0.00</c:formatCode>
                <c:ptCount val="4"/>
                <c:pt idx="0">
                  <c:v>253.61623634544827</c:v>
                </c:pt>
                <c:pt idx="1">
                  <c:v>219.45921439916984</c:v>
                </c:pt>
                <c:pt idx="2">
                  <c:v>254.82299260996487</c:v>
                </c:pt>
                <c:pt idx="3">
                  <c:v>251.05738476906504</c:v>
                </c:pt>
              </c:numCache>
            </c:numRef>
          </c:val>
          <c:extLst>
            <c:ext xmlns:c16="http://schemas.microsoft.com/office/drawing/2014/chart" uri="{C3380CC4-5D6E-409C-BE32-E72D297353CC}">
              <c16:uniqueId val="{00000000-0C14-47BC-9CF4-2258F2256C1C}"/>
            </c:ext>
          </c:extLst>
        </c:ser>
        <c:dLbls>
          <c:showLegendKey val="0"/>
          <c:showVal val="0"/>
          <c:showCatName val="0"/>
          <c:showSerName val="0"/>
          <c:showPercent val="0"/>
          <c:showBubbleSize val="0"/>
        </c:dLbls>
        <c:gapWidth val="219"/>
        <c:overlap val="-27"/>
        <c:axId val="662612544"/>
        <c:axId val="570355616"/>
      </c:barChart>
      <c:catAx>
        <c:axId val="662612544"/>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de-DE" sz="1600">
                    <a:solidFill>
                      <a:sysClr val="windowText" lastClr="000000"/>
                    </a:solidFill>
                  </a:rPr>
                  <a:t>Bedingung und Zeitpunkt</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70355616"/>
        <c:crosses val="autoZero"/>
        <c:auto val="1"/>
        <c:lblAlgn val="ctr"/>
        <c:lblOffset val="100"/>
        <c:noMultiLvlLbl val="0"/>
      </c:catAx>
      <c:valAx>
        <c:axId val="570355616"/>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de-DE" sz="1400">
                    <a:solidFill>
                      <a:sysClr val="windowText" lastClr="000000"/>
                    </a:solidFill>
                  </a:rPr>
                  <a:t>Cholesterinwert</a:t>
                </a:r>
                <a:r>
                  <a:rPr lang="de-DE" sz="1400" baseline="0">
                    <a:solidFill>
                      <a:sysClr val="windowText" lastClr="000000"/>
                    </a:solidFill>
                  </a:rPr>
                  <a:t> mg/dl</a:t>
                </a:r>
                <a:endParaRPr lang="de-DE"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626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Mittlere</a:t>
            </a:r>
            <a:r>
              <a:rPr lang="de-DE" baseline="0">
                <a:solidFill>
                  <a:schemeClr val="tx1"/>
                </a:solidFill>
              </a:rPr>
              <a:t> Veränderung zwischen Baseline und Follow-up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1"/>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1-B67B-4F30-B151-63B4441862FF}"/>
              </c:ext>
            </c:extLst>
          </c:dPt>
          <c:errBars>
            <c:errBarType val="both"/>
            <c:errValType val="cust"/>
            <c:noEndCap val="0"/>
            <c:plus>
              <c:numRef>
                <c:f>'Paardifferenzen-Test Lösung'!$G$22:$H$22</c:f>
                <c:numCache>
                  <c:formatCode>General</c:formatCode>
                  <c:ptCount val="2"/>
                  <c:pt idx="0">
                    <c:v>5.9953934653793075</c:v>
                  </c:pt>
                  <c:pt idx="1">
                    <c:v>4.9175760817640386</c:v>
                  </c:pt>
                </c:numCache>
              </c:numRef>
            </c:plus>
            <c:minus>
              <c:numRef>
                <c:f>'Paardifferenzen-Test Lösung'!$G$22:$H$22</c:f>
                <c:numCache>
                  <c:formatCode>General</c:formatCode>
                  <c:ptCount val="2"/>
                  <c:pt idx="0">
                    <c:v>5.9953934653793075</c:v>
                  </c:pt>
                  <c:pt idx="1">
                    <c:v>4.9175760817640386</c:v>
                  </c:pt>
                </c:numCache>
              </c:numRef>
            </c:minus>
            <c:spPr>
              <a:noFill/>
              <a:ln w="9525" cap="flat" cmpd="sng" algn="ctr">
                <a:solidFill>
                  <a:schemeClr val="tx1"/>
                </a:solidFill>
                <a:round/>
              </a:ln>
              <a:effectLst/>
            </c:spPr>
          </c:errBars>
          <c:cat>
            <c:multiLvlStrRef>
              <c:f>'Paardifferenzen-Test Lösung'!$G$17:$H$18</c:f>
              <c:multiLvlStrCache>
                <c:ptCount val="2"/>
                <c:lvl>
                  <c:pt idx="0">
                    <c:v>Wechsel zu vegan </c:v>
                  </c:pt>
                  <c:pt idx="1">
                    <c:v>Reguläre Ernährung</c:v>
                  </c:pt>
                </c:lvl>
                <c:lvl>
                  <c:pt idx="0">
                    <c:v>Veränderung</c:v>
                  </c:pt>
                </c:lvl>
              </c:multiLvlStrCache>
            </c:multiLvlStrRef>
          </c:cat>
          <c:val>
            <c:numRef>
              <c:f>'Paardifferenzen-Test Lösung'!$G$19:$H$19</c:f>
              <c:numCache>
                <c:formatCode>0.00</c:formatCode>
                <c:ptCount val="2"/>
                <c:pt idx="0">
                  <c:v>-34.157021946278512</c:v>
                </c:pt>
                <c:pt idx="1">
                  <c:v>-3.7656078408998916</c:v>
                </c:pt>
              </c:numCache>
            </c:numRef>
          </c:val>
          <c:extLst>
            <c:ext xmlns:c16="http://schemas.microsoft.com/office/drawing/2014/chart" uri="{C3380CC4-5D6E-409C-BE32-E72D297353CC}">
              <c16:uniqueId val="{00000000-B67B-4F30-B151-63B4441862FF}"/>
            </c:ext>
          </c:extLst>
        </c:ser>
        <c:dLbls>
          <c:showLegendKey val="0"/>
          <c:showVal val="0"/>
          <c:showCatName val="0"/>
          <c:showSerName val="0"/>
          <c:showPercent val="0"/>
          <c:showBubbleSize val="0"/>
        </c:dLbls>
        <c:gapWidth val="219"/>
        <c:overlap val="-27"/>
        <c:axId val="490342368"/>
        <c:axId val="669106288"/>
      </c:barChart>
      <c:catAx>
        <c:axId val="490342368"/>
        <c:scaling>
          <c:orientation val="minMax"/>
        </c:scaling>
        <c:delete val="1"/>
        <c:axPos val="b"/>
        <c:numFmt formatCode="General" sourceLinked="1"/>
        <c:majorTickMark val="none"/>
        <c:minorTickMark val="none"/>
        <c:tickLblPos val="nextTo"/>
        <c:crossAx val="669106288"/>
        <c:crosses val="autoZero"/>
        <c:auto val="1"/>
        <c:lblAlgn val="ctr"/>
        <c:lblOffset val="100"/>
        <c:noMultiLvlLbl val="0"/>
      </c:catAx>
      <c:valAx>
        <c:axId val="669106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90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chart" Target="../charts/chart3.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chart" Target="../charts/chart4.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10.png"/><Relationship Id="rId1" Type="http://schemas.openxmlformats.org/officeDocument/2006/relationships/chart" Target="../charts/chart6.xml"/><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364434</xdr:colOff>
      <xdr:row>1</xdr:row>
      <xdr:rowOff>24396</xdr:rowOff>
    </xdr:from>
    <xdr:to>
      <xdr:col>6</xdr:col>
      <xdr:colOff>491572</xdr:colOff>
      <xdr:row>4</xdr:row>
      <xdr:rowOff>54896</xdr:rowOff>
    </xdr:to>
    <xdr:pic>
      <xdr:nvPicPr>
        <xdr:cNvPr id="2" name="Grafik 1">
          <a:extLst>
            <a:ext uri="{FF2B5EF4-FFF2-40B4-BE49-F238E27FC236}">
              <a16:creationId xmlns:a16="http://schemas.microsoft.com/office/drawing/2014/main" id="{12ABDFB2-FF04-442F-92B0-CDE125A39D1A}"/>
            </a:ext>
          </a:extLst>
        </xdr:cNvPr>
        <xdr:cNvPicPr>
          <a:picLocks noChangeAspect="1"/>
        </xdr:cNvPicPr>
      </xdr:nvPicPr>
      <xdr:blipFill>
        <a:blip xmlns:r="http://schemas.openxmlformats.org/officeDocument/2006/relationships" r:embed="rId1"/>
        <a:stretch>
          <a:fillRect/>
        </a:stretch>
      </xdr:blipFill>
      <xdr:spPr>
        <a:xfrm>
          <a:off x="6203259" y="291096"/>
          <a:ext cx="993913" cy="830600"/>
        </a:xfrm>
        <a:prstGeom prst="rect">
          <a:avLst/>
        </a:prstGeom>
      </xdr:spPr>
    </xdr:pic>
    <xdr:clientData/>
  </xdr:twoCellAnchor>
  <xdr:twoCellAnchor editAs="oneCell">
    <xdr:from>
      <xdr:col>6</xdr:col>
      <xdr:colOff>720585</xdr:colOff>
      <xdr:row>0</xdr:row>
      <xdr:rowOff>182217</xdr:rowOff>
    </xdr:from>
    <xdr:to>
      <xdr:col>8</xdr:col>
      <xdr:colOff>475905</xdr:colOff>
      <xdr:row>4</xdr:row>
      <xdr:rowOff>118185</xdr:rowOff>
    </xdr:to>
    <xdr:pic>
      <xdr:nvPicPr>
        <xdr:cNvPr id="3" name="Grafik 2">
          <a:extLst>
            <a:ext uri="{FF2B5EF4-FFF2-40B4-BE49-F238E27FC236}">
              <a16:creationId xmlns:a16="http://schemas.microsoft.com/office/drawing/2014/main" id="{6A1B742C-35FF-4BBB-9F1F-AB04FB500F24}"/>
            </a:ext>
          </a:extLst>
        </xdr:cNvPr>
        <xdr:cNvPicPr>
          <a:picLocks noChangeAspect="1"/>
        </xdr:cNvPicPr>
      </xdr:nvPicPr>
      <xdr:blipFill>
        <a:blip xmlns:r="http://schemas.openxmlformats.org/officeDocument/2006/relationships" r:embed="rId2"/>
        <a:stretch>
          <a:fillRect/>
        </a:stretch>
      </xdr:blipFill>
      <xdr:spPr>
        <a:xfrm>
          <a:off x="7426185" y="182217"/>
          <a:ext cx="1279320" cy="1002768"/>
        </a:xfrm>
        <a:prstGeom prst="rect">
          <a:avLst/>
        </a:prstGeom>
      </xdr:spPr>
    </xdr:pic>
    <xdr:clientData/>
  </xdr:twoCellAnchor>
  <xdr:twoCellAnchor editAs="oneCell">
    <xdr:from>
      <xdr:col>11</xdr:col>
      <xdr:colOff>114300</xdr:colOff>
      <xdr:row>13</xdr:row>
      <xdr:rowOff>114300</xdr:rowOff>
    </xdr:from>
    <xdr:to>
      <xdr:col>15</xdr:col>
      <xdr:colOff>275824</xdr:colOff>
      <xdr:row>19</xdr:row>
      <xdr:rowOff>66513</xdr:rowOff>
    </xdr:to>
    <xdr:pic>
      <xdr:nvPicPr>
        <xdr:cNvPr id="4" name="Grafik 3">
          <a:extLst>
            <a:ext uri="{FF2B5EF4-FFF2-40B4-BE49-F238E27FC236}">
              <a16:creationId xmlns:a16="http://schemas.microsoft.com/office/drawing/2014/main" id="{365B773E-2FF6-4ABD-BD68-C1E7CE511956}"/>
            </a:ext>
          </a:extLst>
        </xdr:cNvPr>
        <xdr:cNvPicPr>
          <a:picLocks noChangeAspect="1"/>
        </xdr:cNvPicPr>
      </xdr:nvPicPr>
      <xdr:blipFill>
        <a:blip xmlns:r="http://schemas.openxmlformats.org/officeDocument/2006/relationships" r:embed="rId3"/>
        <a:stretch>
          <a:fillRect/>
        </a:stretch>
      </xdr:blipFill>
      <xdr:spPr>
        <a:xfrm>
          <a:off x="11830050" y="2981325"/>
          <a:ext cx="3209524" cy="1295238"/>
        </a:xfrm>
        <a:prstGeom prst="rect">
          <a:avLst/>
        </a:prstGeom>
        <a:ln>
          <a:solidFill>
            <a:schemeClr val="tx1"/>
          </a:solidFill>
        </a:ln>
      </xdr:spPr>
    </xdr:pic>
    <xdr:clientData/>
  </xdr:twoCellAnchor>
  <xdr:twoCellAnchor>
    <xdr:from>
      <xdr:col>4</xdr:col>
      <xdr:colOff>133350</xdr:colOff>
      <xdr:row>30</xdr:row>
      <xdr:rowOff>52387</xdr:rowOff>
    </xdr:from>
    <xdr:to>
      <xdr:col>5</xdr:col>
      <xdr:colOff>200025</xdr:colOff>
      <xdr:row>44</xdr:row>
      <xdr:rowOff>128587</xdr:rowOff>
    </xdr:to>
    <xdr:graphicFrame macro="">
      <xdr:nvGraphicFramePr>
        <xdr:cNvPr id="5" name="Diagramm 4">
          <a:extLst>
            <a:ext uri="{FF2B5EF4-FFF2-40B4-BE49-F238E27FC236}">
              <a16:creationId xmlns:a16="http://schemas.microsoft.com/office/drawing/2014/main" id="{7BC9D7F4-3E21-4C5D-A0A2-1A54D04E4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504825</xdr:colOff>
      <xdr:row>38</xdr:row>
      <xdr:rowOff>47625</xdr:rowOff>
    </xdr:from>
    <xdr:to>
      <xdr:col>5</xdr:col>
      <xdr:colOff>76200</xdr:colOff>
      <xdr:row>38</xdr:row>
      <xdr:rowOff>47625</xdr:rowOff>
    </xdr:to>
    <xdr:cxnSp macro="">
      <xdr:nvCxnSpPr>
        <xdr:cNvPr id="6" name="Gerader Verbinder 5">
          <a:extLst>
            <a:ext uri="{FF2B5EF4-FFF2-40B4-BE49-F238E27FC236}">
              <a16:creationId xmlns:a16="http://schemas.microsoft.com/office/drawing/2014/main" id="{BB50E0EB-F20B-41D0-8E8B-21DD1C1BA197}"/>
            </a:ext>
          </a:extLst>
        </xdr:cNvPr>
        <xdr:cNvCxnSpPr/>
      </xdr:nvCxnSpPr>
      <xdr:spPr>
        <a:xfrm>
          <a:off x="3771900" y="8658225"/>
          <a:ext cx="2143125" cy="0"/>
        </a:xfrm>
        <a:prstGeom prst="line">
          <a:avLst/>
        </a:prstGeom>
        <a:ln w="28575">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39</xdr:row>
      <xdr:rowOff>19050</xdr:rowOff>
    </xdr:from>
    <xdr:to>
      <xdr:col>5</xdr:col>
      <xdr:colOff>76200</xdr:colOff>
      <xdr:row>39</xdr:row>
      <xdr:rowOff>19050</xdr:rowOff>
    </xdr:to>
    <xdr:cxnSp macro="">
      <xdr:nvCxnSpPr>
        <xdr:cNvPr id="7" name="Gerader Verbinder 6">
          <a:extLst>
            <a:ext uri="{FF2B5EF4-FFF2-40B4-BE49-F238E27FC236}">
              <a16:creationId xmlns:a16="http://schemas.microsoft.com/office/drawing/2014/main" id="{8DB0E996-1C7B-45B8-9BC6-954D76F829A0}"/>
            </a:ext>
          </a:extLst>
        </xdr:cNvPr>
        <xdr:cNvCxnSpPr/>
      </xdr:nvCxnSpPr>
      <xdr:spPr>
        <a:xfrm>
          <a:off x="3771900" y="882015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37</xdr:row>
      <xdr:rowOff>76200</xdr:rowOff>
    </xdr:from>
    <xdr:to>
      <xdr:col>5</xdr:col>
      <xdr:colOff>76200</xdr:colOff>
      <xdr:row>37</xdr:row>
      <xdr:rowOff>76200</xdr:rowOff>
    </xdr:to>
    <xdr:cxnSp macro="">
      <xdr:nvCxnSpPr>
        <xdr:cNvPr id="8" name="Gerader Verbinder 7">
          <a:extLst>
            <a:ext uri="{FF2B5EF4-FFF2-40B4-BE49-F238E27FC236}">
              <a16:creationId xmlns:a16="http://schemas.microsoft.com/office/drawing/2014/main" id="{B3701A22-0769-4796-A996-03C68620AB8E}"/>
            </a:ext>
          </a:extLst>
        </xdr:cNvPr>
        <xdr:cNvCxnSpPr/>
      </xdr:nvCxnSpPr>
      <xdr:spPr>
        <a:xfrm>
          <a:off x="3771900" y="849630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364434</xdr:colOff>
      <xdr:row>1</xdr:row>
      <xdr:rowOff>24396</xdr:rowOff>
    </xdr:from>
    <xdr:to>
      <xdr:col>6</xdr:col>
      <xdr:colOff>491572</xdr:colOff>
      <xdr:row>4</xdr:row>
      <xdr:rowOff>54896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6059" y="291096"/>
          <a:ext cx="993913" cy="830600"/>
        </a:xfrm>
        <a:prstGeom prst="rect">
          <a:avLst/>
        </a:prstGeom>
      </xdr:spPr>
    </xdr:pic>
    <xdr:clientData/>
  </xdr:twoCellAnchor>
  <xdr:twoCellAnchor editAs="oneCell">
    <xdr:from>
      <xdr:col>6</xdr:col>
      <xdr:colOff>720585</xdr:colOff>
      <xdr:row>0</xdr:row>
      <xdr:rowOff>182217</xdr:rowOff>
    </xdr:from>
    <xdr:to>
      <xdr:col>8</xdr:col>
      <xdr:colOff>475905</xdr:colOff>
      <xdr:row>4</xdr:row>
      <xdr:rowOff>118185</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6864210" y="182217"/>
          <a:ext cx="1279320" cy="1002768"/>
        </a:xfrm>
        <a:prstGeom prst="rect">
          <a:avLst/>
        </a:prstGeom>
      </xdr:spPr>
    </xdr:pic>
    <xdr:clientData/>
  </xdr:twoCellAnchor>
  <xdr:twoCellAnchor editAs="oneCell">
    <xdr:from>
      <xdr:col>11</xdr:col>
      <xdr:colOff>114300</xdr:colOff>
      <xdr:row>13</xdr:row>
      <xdr:rowOff>114300</xdr:rowOff>
    </xdr:from>
    <xdr:to>
      <xdr:col>15</xdr:col>
      <xdr:colOff>275824</xdr:colOff>
      <xdr:row>19</xdr:row>
      <xdr:rowOff>66513</xdr:rowOff>
    </xdr:to>
    <xdr:pic>
      <xdr:nvPicPr>
        <xdr:cNvPr id="8" name="Grafik 7">
          <a:extLst>
            <a:ext uri="{FF2B5EF4-FFF2-40B4-BE49-F238E27FC236}">
              <a16:creationId xmlns:a16="http://schemas.microsoft.com/office/drawing/2014/main" id="{C89903DB-56FF-4179-A1C9-E1A45C914D94}"/>
            </a:ext>
          </a:extLst>
        </xdr:cNvPr>
        <xdr:cNvPicPr>
          <a:picLocks noChangeAspect="1"/>
        </xdr:cNvPicPr>
      </xdr:nvPicPr>
      <xdr:blipFill>
        <a:blip xmlns:r="http://schemas.openxmlformats.org/officeDocument/2006/relationships" r:embed="rId3"/>
        <a:stretch>
          <a:fillRect/>
        </a:stretch>
      </xdr:blipFill>
      <xdr:spPr>
        <a:xfrm>
          <a:off x="11306175" y="2981325"/>
          <a:ext cx="3209524" cy="1295238"/>
        </a:xfrm>
        <a:prstGeom prst="rect">
          <a:avLst/>
        </a:prstGeom>
        <a:ln>
          <a:solidFill>
            <a:schemeClr val="tx1"/>
          </a:solidFill>
        </a:ln>
      </xdr:spPr>
    </xdr:pic>
    <xdr:clientData/>
  </xdr:twoCellAnchor>
  <xdr:twoCellAnchor>
    <xdr:from>
      <xdr:col>4</xdr:col>
      <xdr:colOff>133350</xdr:colOff>
      <xdr:row>30</xdr:row>
      <xdr:rowOff>52387</xdr:rowOff>
    </xdr:from>
    <xdr:to>
      <xdr:col>5</xdr:col>
      <xdr:colOff>200025</xdr:colOff>
      <xdr:row>44</xdr:row>
      <xdr:rowOff>128587</xdr:rowOff>
    </xdr:to>
    <xdr:graphicFrame macro="">
      <xdr:nvGraphicFramePr>
        <xdr:cNvPr id="9" name="Diagramm 8">
          <a:extLst>
            <a:ext uri="{FF2B5EF4-FFF2-40B4-BE49-F238E27FC236}">
              <a16:creationId xmlns:a16="http://schemas.microsoft.com/office/drawing/2014/main" id="{A83604A1-9161-4ABE-9076-3993DF0A4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504825</xdr:colOff>
      <xdr:row>38</xdr:row>
      <xdr:rowOff>47625</xdr:rowOff>
    </xdr:from>
    <xdr:to>
      <xdr:col>5</xdr:col>
      <xdr:colOff>76200</xdr:colOff>
      <xdr:row>38</xdr:row>
      <xdr:rowOff>47625</xdr:rowOff>
    </xdr:to>
    <xdr:cxnSp macro="">
      <xdr:nvCxnSpPr>
        <xdr:cNvPr id="11" name="Gerader Verbinder 10">
          <a:extLst>
            <a:ext uri="{FF2B5EF4-FFF2-40B4-BE49-F238E27FC236}">
              <a16:creationId xmlns:a16="http://schemas.microsoft.com/office/drawing/2014/main" id="{8591889C-DBD7-4539-87DF-9CF73B56235D}"/>
            </a:ext>
          </a:extLst>
        </xdr:cNvPr>
        <xdr:cNvCxnSpPr/>
      </xdr:nvCxnSpPr>
      <xdr:spPr>
        <a:xfrm>
          <a:off x="3771900" y="8658225"/>
          <a:ext cx="2143125" cy="0"/>
        </a:xfrm>
        <a:prstGeom prst="line">
          <a:avLst/>
        </a:prstGeom>
        <a:ln w="28575">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39</xdr:row>
      <xdr:rowOff>19050</xdr:rowOff>
    </xdr:from>
    <xdr:to>
      <xdr:col>5</xdr:col>
      <xdr:colOff>76200</xdr:colOff>
      <xdr:row>39</xdr:row>
      <xdr:rowOff>19050</xdr:rowOff>
    </xdr:to>
    <xdr:cxnSp macro="">
      <xdr:nvCxnSpPr>
        <xdr:cNvPr id="12" name="Gerader Verbinder 11">
          <a:extLst>
            <a:ext uri="{FF2B5EF4-FFF2-40B4-BE49-F238E27FC236}">
              <a16:creationId xmlns:a16="http://schemas.microsoft.com/office/drawing/2014/main" id="{47C3FF4F-BBA1-48AF-B3A1-32380E615C2F}"/>
            </a:ext>
          </a:extLst>
        </xdr:cNvPr>
        <xdr:cNvCxnSpPr/>
      </xdr:nvCxnSpPr>
      <xdr:spPr>
        <a:xfrm>
          <a:off x="3771900" y="882015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37</xdr:row>
      <xdr:rowOff>76200</xdr:rowOff>
    </xdr:from>
    <xdr:to>
      <xdr:col>5</xdr:col>
      <xdr:colOff>76200</xdr:colOff>
      <xdr:row>37</xdr:row>
      <xdr:rowOff>76200</xdr:rowOff>
    </xdr:to>
    <xdr:cxnSp macro="">
      <xdr:nvCxnSpPr>
        <xdr:cNvPr id="13" name="Gerader Verbinder 12">
          <a:extLst>
            <a:ext uri="{FF2B5EF4-FFF2-40B4-BE49-F238E27FC236}">
              <a16:creationId xmlns:a16="http://schemas.microsoft.com/office/drawing/2014/main" id="{A2069C8E-2CE8-4D8F-BB49-E26EA4241A3A}"/>
            </a:ext>
          </a:extLst>
        </xdr:cNvPr>
        <xdr:cNvCxnSpPr/>
      </xdr:nvCxnSpPr>
      <xdr:spPr>
        <a:xfrm>
          <a:off x="3771900" y="8496300"/>
          <a:ext cx="2143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21</xdr:row>
      <xdr:rowOff>85725</xdr:rowOff>
    </xdr:from>
    <xdr:to>
      <xdr:col>18</xdr:col>
      <xdr:colOff>85725</xdr:colOff>
      <xdr:row>23</xdr:row>
      <xdr:rowOff>533400</xdr:rowOff>
    </xdr:to>
    <xdr:sp macro="" textlink="">
      <xdr:nvSpPr>
        <xdr:cNvPr id="2" name="Textfeld 1">
          <a:extLst>
            <a:ext uri="{FF2B5EF4-FFF2-40B4-BE49-F238E27FC236}">
              <a16:creationId xmlns:a16="http://schemas.microsoft.com/office/drawing/2014/main" id="{C2970494-9106-4554-9050-B5FCC1ECA72F}"/>
            </a:ext>
          </a:extLst>
        </xdr:cNvPr>
        <xdr:cNvSpPr txBox="1"/>
      </xdr:nvSpPr>
      <xdr:spPr>
        <a:xfrm>
          <a:off x="11525250" y="4676775"/>
          <a:ext cx="561022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0000"/>
              </a:solidFill>
            </a:rPr>
            <a:t>Anmerkung:</a:t>
          </a:r>
        </a:p>
        <a:p>
          <a:r>
            <a:rPr lang="en-US" sz="1100">
              <a:solidFill>
                <a:srgbClr val="FF0000"/>
              </a:solidFill>
            </a:rPr>
            <a:t>im Video wurde an hier dann auch</a:t>
          </a:r>
          <a:r>
            <a:rPr lang="en-US" sz="1100" baseline="0">
              <a:solidFill>
                <a:srgbClr val="FF0000"/>
              </a:solidFill>
            </a:rPr>
            <a:t> der einseitige Fall (gerichtet) demonstriert und die Werte fafür berechnet. Die ursprüngliche Aufgabenstellung geht aber von "ungerichtet" aus und die in der Lösung angegeben Werte sind die korrekten Werte für eben diesen Fall. Wir haben uns entschieden, hier in der Lösung doch diese Ergebnisse zu belassen.</a:t>
          </a:r>
          <a:endParaRPr lang="en-US" sz="1100">
            <a:solidFill>
              <a:srgbClr val="FF0000"/>
            </a:solidFill>
          </a:endParaRPr>
        </a:p>
        <a:p>
          <a:endParaRPr lang="en-US" sz="2000">
            <a:solidFill>
              <a:srgbClr val="FF0000"/>
            </a:solidFill>
          </a:endParaRPr>
        </a:p>
        <a:p>
          <a:endParaRPr lang="en-US" sz="2000">
            <a:solidFill>
              <a:srgbClr val="FF0000"/>
            </a:solidFill>
          </a:endParaRPr>
        </a:p>
      </xdr:txBody>
    </xdr:sp>
    <xdr:clientData/>
  </xdr:twoCellAnchor>
  <xdr:twoCellAnchor>
    <xdr:from>
      <xdr:col>10</xdr:col>
      <xdr:colOff>57150</xdr:colOff>
      <xdr:row>18</xdr:row>
      <xdr:rowOff>142875</xdr:rowOff>
    </xdr:from>
    <xdr:to>
      <xdr:col>10</xdr:col>
      <xdr:colOff>581025</xdr:colOff>
      <xdr:row>21</xdr:row>
      <xdr:rowOff>57150</xdr:rowOff>
    </xdr:to>
    <xdr:cxnSp macro="">
      <xdr:nvCxnSpPr>
        <xdr:cNvPr id="4" name="Gerade Verbindung mit Pfeil 3">
          <a:extLst>
            <a:ext uri="{FF2B5EF4-FFF2-40B4-BE49-F238E27FC236}">
              <a16:creationId xmlns:a16="http://schemas.microsoft.com/office/drawing/2014/main" id="{F60924B5-4CD3-4FDA-8632-53B2583F0CD4}"/>
            </a:ext>
          </a:extLst>
        </xdr:cNvPr>
        <xdr:cNvCxnSpPr/>
      </xdr:nvCxnSpPr>
      <xdr:spPr>
        <a:xfrm flipH="1" flipV="1">
          <a:off x="11010900" y="4162425"/>
          <a:ext cx="523875" cy="485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16</xdr:row>
      <xdr:rowOff>85725</xdr:rowOff>
    </xdr:from>
    <xdr:to>
      <xdr:col>10</xdr:col>
      <xdr:colOff>638175</xdr:colOff>
      <xdr:row>21</xdr:row>
      <xdr:rowOff>47626</xdr:rowOff>
    </xdr:to>
    <xdr:cxnSp macro="">
      <xdr:nvCxnSpPr>
        <xdr:cNvPr id="14" name="Gerade Verbindung mit Pfeil 13">
          <a:extLst>
            <a:ext uri="{FF2B5EF4-FFF2-40B4-BE49-F238E27FC236}">
              <a16:creationId xmlns:a16="http://schemas.microsoft.com/office/drawing/2014/main" id="{9661C5C2-7F13-4D2E-91A4-953F185070B0}"/>
            </a:ext>
          </a:extLst>
        </xdr:cNvPr>
        <xdr:cNvCxnSpPr/>
      </xdr:nvCxnSpPr>
      <xdr:spPr>
        <a:xfrm flipH="1" flipV="1">
          <a:off x="11077575" y="3724275"/>
          <a:ext cx="514350" cy="91440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495299</xdr:colOff>
      <xdr:row>0</xdr:row>
      <xdr:rowOff>185737</xdr:rowOff>
    </xdr:from>
    <xdr:to>
      <xdr:col>16</xdr:col>
      <xdr:colOff>180974</xdr:colOff>
      <xdr:row>15</xdr:row>
      <xdr:rowOff>71437</xdr:rowOff>
    </xdr:to>
    <xdr:graphicFrame macro="">
      <xdr:nvGraphicFramePr>
        <xdr:cNvPr id="2" name="Diagramm 1">
          <a:extLst>
            <a:ext uri="{FF2B5EF4-FFF2-40B4-BE49-F238E27FC236}">
              <a16:creationId xmlns:a16="http://schemas.microsoft.com/office/drawing/2014/main" id="{8EFA4C0F-B5F7-48CA-A50C-6BE2A052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36</xdr:row>
      <xdr:rowOff>19050</xdr:rowOff>
    </xdr:from>
    <xdr:to>
      <xdr:col>5</xdr:col>
      <xdr:colOff>1428574</xdr:colOff>
      <xdr:row>40</xdr:row>
      <xdr:rowOff>9431</xdr:rowOff>
    </xdr:to>
    <xdr:pic>
      <xdr:nvPicPr>
        <xdr:cNvPr id="3" name="Grafik 2">
          <a:extLst>
            <a:ext uri="{FF2B5EF4-FFF2-40B4-BE49-F238E27FC236}">
              <a16:creationId xmlns:a16="http://schemas.microsoft.com/office/drawing/2014/main" id="{A5E218C6-B326-4EC8-BC90-8A40584430B8}"/>
            </a:ext>
          </a:extLst>
        </xdr:cNvPr>
        <xdr:cNvPicPr>
          <a:picLocks noChangeAspect="1"/>
        </xdr:cNvPicPr>
      </xdr:nvPicPr>
      <xdr:blipFill>
        <a:blip xmlns:r="http://schemas.openxmlformats.org/officeDocument/2006/relationships" r:embed="rId2"/>
        <a:stretch>
          <a:fillRect/>
        </a:stretch>
      </xdr:blipFill>
      <xdr:spPr>
        <a:xfrm>
          <a:off x="5257800" y="6877050"/>
          <a:ext cx="1409524" cy="752381"/>
        </a:xfrm>
        <a:prstGeom prst="rect">
          <a:avLst/>
        </a:prstGeom>
      </xdr:spPr>
    </xdr:pic>
    <xdr:clientData/>
  </xdr:twoCellAnchor>
  <xdr:twoCellAnchor editAs="oneCell">
    <xdr:from>
      <xdr:col>5</xdr:col>
      <xdr:colOff>1666875</xdr:colOff>
      <xdr:row>35</xdr:row>
      <xdr:rowOff>28575</xdr:rowOff>
    </xdr:from>
    <xdr:to>
      <xdr:col>10</xdr:col>
      <xdr:colOff>475731</xdr:colOff>
      <xdr:row>41</xdr:row>
      <xdr:rowOff>9385</xdr:rowOff>
    </xdr:to>
    <xdr:pic>
      <xdr:nvPicPr>
        <xdr:cNvPr id="4" name="Grafik 3">
          <a:extLst>
            <a:ext uri="{FF2B5EF4-FFF2-40B4-BE49-F238E27FC236}">
              <a16:creationId xmlns:a16="http://schemas.microsoft.com/office/drawing/2014/main" id="{1AFE8ABD-86D4-4A83-B422-02DA1205CF09}"/>
            </a:ext>
          </a:extLst>
        </xdr:cNvPr>
        <xdr:cNvPicPr>
          <a:picLocks noChangeAspect="1"/>
        </xdr:cNvPicPr>
      </xdr:nvPicPr>
      <xdr:blipFill>
        <a:blip xmlns:r="http://schemas.openxmlformats.org/officeDocument/2006/relationships" r:embed="rId3"/>
        <a:stretch>
          <a:fillRect/>
        </a:stretch>
      </xdr:blipFill>
      <xdr:spPr>
        <a:xfrm>
          <a:off x="6905625" y="6696075"/>
          <a:ext cx="4152381" cy="1123810"/>
        </a:xfrm>
        <a:prstGeom prst="rect">
          <a:avLst/>
        </a:prstGeom>
      </xdr:spPr>
    </xdr:pic>
    <xdr:clientData/>
  </xdr:twoCellAnchor>
  <xdr:twoCellAnchor editAs="oneCell">
    <xdr:from>
      <xdr:col>10</xdr:col>
      <xdr:colOff>752475</xdr:colOff>
      <xdr:row>18</xdr:row>
      <xdr:rowOff>28575</xdr:rowOff>
    </xdr:from>
    <xdr:to>
      <xdr:col>15</xdr:col>
      <xdr:colOff>694856</xdr:colOff>
      <xdr:row>21</xdr:row>
      <xdr:rowOff>76123</xdr:rowOff>
    </xdr:to>
    <xdr:pic>
      <xdr:nvPicPr>
        <xdr:cNvPr id="5" name="Grafik 4">
          <a:extLst>
            <a:ext uri="{FF2B5EF4-FFF2-40B4-BE49-F238E27FC236}">
              <a16:creationId xmlns:a16="http://schemas.microsoft.com/office/drawing/2014/main" id="{2E246B0C-3651-4ED4-A056-158404E4F2C6}"/>
            </a:ext>
          </a:extLst>
        </xdr:cNvPr>
        <xdr:cNvPicPr>
          <a:picLocks noChangeAspect="1"/>
        </xdr:cNvPicPr>
      </xdr:nvPicPr>
      <xdr:blipFill>
        <a:blip xmlns:r="http://schemas.openxmlformats.org/officeDocument/2006/relationships" r:embed="rId4"/>
        <a:stretch>
          <a:fillRect/>
        </a:stretch>
      </xdr:blipFill>
      <xdr:spPr>
        <a:xfrm>
          <a:off x="11334750" y="3457575"/>
          <a:ext cx="3752381" cy="619048"/>
        </a:xfrm>
        <a:prstGeom prst="rect">
          <a:avLst/>
        </a:prstGeom>
      </xdr:spPr>
    </xdr:pic>
    <xdr:clientData/>
  </xdr:twoCellAnchor>
  <xdr:twoCellAnchor editAs="oneCell">
    <xdr:from>
      <xdr:col>11</xdr:col>
      <xdr:colOff>38100</xdr:colOff>
      <xdr:row>23</xdr:row>
      <xdr:rowOff>95250</xdr:rowOff>
    </xdr:from>
    <xdr:to>
      <xdr:col>18</xdr:col>
      <xdr:colOff>656481</xdr:colOff>
      <xdr:row>29</xdr:row>
      <xdr:rowOff>152250</xdr:rowOff>
    </xdr:to>
    <xdr:pic>
      <xdr:nvPicPr>
        <xdr:cNvPr id="6" name="Grafik 5">
          <a:extLst>
            <a:ext uri="{FF2B5EF4-FFF2-40B4-BE49-F238E27FC236}">
              <a16:creationId xmlns:a16="http://schemas.microsoft.com/office/drawing/2014/main" id="{CE757B2E-0A25-4AAB-AFD6-72B406E0F21C}"/>
            </a:ext>
          </a:extLst>
        </xdr:cNvPr>
        <xdr:cNvPicPr>
          <a:picLocks noChangeAspect="1"/>
        </xdr:cNvPicPr>
      </xdr:nvPicPr>
      <xdr:blipFill>
        <a:blip xmlns:r="http://schemas.openxmlformats.org/officeDocument/2006/relationships" r:embed="rId5"/>
        <a:stretch>
          <a:fillRect/>
        </a:stretch>
      </xdr:blipFill>
      <xdr:spPr>
        <a:xfrm>
          <a:off x="11382375" y="4476750"/>
          <a:ext cx="5952381" cy="1200000"/>
        </a:xfrm>
        <a:prstGeom prst="rect">
          <a:avLst/>
        </a:prstGeom>
      </xdr:spPr>
    </xdr:pic>
    <xdr:clientData/>
  </xdr:twoCellAnchor>
  <xdr:twoCellAnchor editAs="oneCell">
    <xdr:from>
      <xdr:col>5</xdr:col>
      <xdr:colOff>19050</xdr:colOff>
      <xdr:row>41</xdr:row>
      <xdr:rowOff>180975</xdr:rowOff>
    </xdr:from>
    <xdr:to>
      <xdr:col>10</xdr:col>
      <xdr:colOff>18382</xdr:colOff>
      <xdr:row>56</xdr:row>
      <xdr:rowOff>123475</xdr:rowOff>
    </xdr:to>
    <xdr:pic>
      <xdr:nvPicPr>
        <xdr:cNvPr id="7" name="Grafik 6">
          <a:extLst>
            <a:ext uri="{FF2B5EF4-FFF2-40B4-BE49-F238E27FC236}">
              <a16:creationId xmlns:a16="http://schemas.microsoft.com/office/drawing/2014/main" id="{FA33D6AA-7411-4509-8AAA-FD474B19CCBF}"/>
            </a:ext>
          </a:extLst>
        </xdr:cNvPr>
        <xdr:cNvPicPr>
          <a:picLocks noChangeAspect="1"/>
        </xdr:cNvPicPr>
      </xdr:nvPicPr>
      <xdr:blipFill>
        <a:blip xmlns:r="http://schemas.openxmlformats.org/officeDocument/2006/relationships" r:embed="rId6"/>
        <a:stretch>
          <a:fillRect/>
        </a:stretch>
      </xdr:blipFill>
      <xdr:spPr>
        <a:xfrm>
          <a:off x="5257800" y="7991475"/>
          <a:ext cx="5342857" cy="2800000"/>
        </a:xfrm>
        <a:prstGeom prst="rect">
          <a:avLst/>
        </a:prstGeom>
      </xdr:spPr>
    </xdr:pic>
    <xdr:clientData/>
  </xdr:twoCellAnchor>
  <xdr:twoCellAnchor editAs="oneCell">
    <xdr:from>
      <xdr:col>10</xdr:col>
      <xdr:colOff>257175</xdr:colOff>
      <xdr:row>41</xdr:row>
      <xdr:rowOff>47625</xdr:rowOff>
    </xdr:from>
    <xdr:to>
      <xdr:col>17</xdr:col>
      <xdr:colOff>513651</xdr:colOff>
      <xdr:row>45</xdr:row>
      <xdr:rowOff>190387</xdr:rowOff>
    </xdr:to>
    <xdr:pic>
      <xdr:nvPicPr>
        <xdr:cNvPr id="8" name="Grafik 7">
          <a:extLst>
            <a:ext uri="{FF2B5EF4-FFF2-40B4-BE49-F238E27FC236}">
              <a16:creationId xmlns:a16="http://schemas.microsoft.com/office/drawing/2014/main" id="{06FC6C49-295C-4E24-BEAC-85DFCBE43723}"/>
            </a:ext>
          </a:extLst>
        </xdr:cNvPr>
        <xdr:cNvPicPr>
          <a:picLocks noChangeAspect="1"/>
        </xdr:cNvPicPr>
      </xdr:nvPicPr>
      <xdr:blipFill>
        <a:blip xmlns:r="http://schemas.openxmlformats.org/officeDocument/2006/relationships" r:embed="rId7"/>
        <a:stretch>
          <a:fillRect/>
        </a:stretch>
      </xdr:blipFill>
      <xdr:spPr>
        <a:xfrm>
          <a:off x="10839450" y="7858125"/>
          <a:ext cx="5590476" cy="9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495299</xdr:colOff>
      <xdr:row>0</xdr:row>
      <xdr:rowOff>185737</xdr:rowOff>
    </xdr:from>
    <xdr:to>
      <xdr:col>16</xdr:col>
      <xdr:colOff>180974</xdr:colOff>
      <xdr:row>15</xdr:row>
      <xdr:rowOff>71437</xdr:rowOff>
    </xdr:to>
    <xdr:graphicFrame macro="">
      <xdr:nvGraphicFramePr>
        <xdr:cNvPr id="2" name="Diagramm 1">
          <a:extLst>
            <a:ext uri="{FF2B5EF4-FFF2-40B4-BE49-F238E27FC236}">
              <a16:creationId xmlns:a16="http://schemas.microsoft.com/office/drawing/2014/main" id="{71CDA6CF-D24D-41E8-B835-D9A78756C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36</xdr:row>
      <xdr:rowOff>19050</xdr:rowOff>
    </xdr:from>
    <xdr:to>
      <xdr:col>5</xdr:col>
      <xdr:colOff>1428574</xdr:colOff>
      <xdr:row>40</xdr:row>
      <xdr:rowOff>9431</xdr:rowOff>
    </xdr:to>
    <xdr:pic>
      <xdr:nvPicPr>
        <xdr:cNvPr id="3" name="Grafik 2">
          <a:extLst>
            <a:ext uri="{FF2B5EF4-FFF2-40B4-BE49-F238E27FC236}">
              <a16:creationId xmlns:a16="http://schemas.microsoft.com/office/drawing/2014/main" id="{9EA9186C-E43A-4698-82C0-ACBA4C1BCBCA}"/>
            </a:ext>
          </a:extLst>
        </xdr:cNvPr>
        <xdr:cNvPicPr>
          <a:picLocks noChangeAspect="1"/>
        </xdr:cNvPicPr>
      </xdr:nvPicPr>
      <xdr:blipFill>
        <a:blip xmlns:r="http://schemas.openxmlformats.org/officeDocument/2006/relationships" r:embed="rId2"/>
        <a:stretch>
          <a:fillRect/>
        </a:stretch>
      </xdr:blipFill>
      <xdr:spPr>
        <a:xfrm>
          <a:off x="5257800" y="6877050"/>
          <a:ext cx="1409524" cy="752381"/>
        </a:xfrm>
        <a:prstGeom prst="rect">
          <a:avLst/>
        </a:prstGeom>
      </xdr:spPr>
    </xdr:pic>
    <xdr:clientData/>
  </xdr:twoCellAnchor>
  <xdr:twoCellAnchor editAs="oneCell">
    <xdr:from>
      <xdr:col>5</xdr:col>
      <xdr:colOff>1666875</xdr:colOff>
      <xdr:row>35</xdr:row>
      <xdr:rowOff>28575</xdr:rowOff>
    </xdr:from>
    <xdr:to>
      <xdr:col>10</xdr:col>
      <xdr:colOff>475731</xdr:colOff>
      <xdr:row>41</xdr:row>
      <xdr:rowOff>9385</xdr:rowOff>
    </xdr:to>
    <xdr:pic>
      <xdr:nvPicPr>
        <xdr:cNvPr id="4" name="Grafik 3">
          <a:extLst>
            <a:ext uri="{FF2B5EF4-FFF2-40B4-BE49-F238E27FC236}">
              <a16:creationId xmlns:a16="http://schemas.microsoft.com/office/drawing/2014/main" id="{32D901A7-4E65-4FC6-B0E2-3EBD5C192A8F}"/>
            </a:ext>
          </a:extLst>
        </xdr:cNvPr>
        <xdr:cNvPicPr>
          <a:picLocks noChangeAspect="1"/>
        </xdr:cNvPicPr>
      </xdr:nvPicPr>
      <xdr:blipFill>
        <a:blip xmlns:r="http://schemas.openxmlformats.org/officeDocument/2006/relationships" r:embed="rId3"/>
        <a:stretch>
          <a:fillRect/>
        </a:stretch>
      </xdr:blipFill>
      <xdr:spPr>
        <a:xfrm>
          <a:off x="6905625" y="6696075"/>
          <a:ext cx="4152381" cy="1123810"/>
        </a:xfrm>
        <a:prstGeom prst="rect">
          <a:avLst/>
        </a:prstGeom>
      </xdr:spPr>
    </xdr:pic>
    <xdr:clientData/>
  </xdr:twoCellAnchor>
  <xdr:twoCellAnchor editAs="oneCell">
    <xdr:from>
      <xdr:col>10</xdr:col>
      <xdr:colOff>752475</xdr:colOff>
      <xdr:row>18</xdr:row>
      <xdr:rowOff>28575</xdr:rowOff>
    </xdr:from>
    <xdr:to>
      <xdr:col>15</xdr:col>
      <xdr:colOff>694856</xdr:colOff>
      <xdr:row>21</xdr:row>
      <xdr:rowOff>76123</xdr:rowOff>
    </xdr:to>
    <xdr:pic>
      <xdr:nvPicPr>
        <xdr:cNvPr id="5" name="Grafik 4">
          <a:extLst>
            <a:ext uri="{FF2B5EF4-FFF2-40B4-BE49-F238E27FC236}">
              <a16:creationId xmlns:a16="http://schemas.microsoft.com/office/drawing/2014/main" id="{7705F4DC-8D53-4726-9AEF-E13840292C12}"/>
            </a:ext>
          </a:extLst>
        </xdr:cNvPr>
        <xdr:cNvPicPr>
          <a:picLocks noChangeAspect="1"/>
        </xdr:cNvPicPr>
      </xdr:nvPicPr>
      <xdr:blipFill>
        <a:blip xmlns:r="http://schemas.openxmlformats.org/officeDocument/2006/relationships" r:embed="rId4"/>
        <a:stretch>
          <a:fillRect/>
        </a:stretch>
      </xdr:blipFill>
      <xdr:spPr>
        <a:xfrm>
          <a:off x="11334750" y="3457575"/>
          <a:ext cx="3752381" cy="619048"/>
        </a:xfrm>
        <a:prstGeom prst="rect">
          <a:avLst/>
        </a:prstGeom>
      </xdr:spPr>
    </xdr:pic>
    <xdr:clientData/>
  </xdr:twoCellAnchor>
  <xdr:twoCellAnchor editAs="oneCell">
    <xdr:from>
      <xdr:col>11</xdr:col>
      <xdr:colOff>38100</xdr:colOff>
      <xdr:row>23</xdr:row>
      <xdr:rowOff>95250</xdr:rowOff>
    </xdr:from>
    <xdr:to>
      <xdr:col>18</xdr:col>
      <xdr:colOff>656481</xdr:colOff>
      <xdr:row>29</xdr:row>
      <xdr:rowOff>152250</xdr:rowOff>
    </xdr:to>
    <xdr:pic>
      <xdr:nvPicPr>
        <xdr:cNvPr id="6" name="Grafik 5">
          <a:extLst>
            <a:ext uri="{FF2B5EF4-FFF2-40B4-BE49-F238E27FC236}">
              <a16:creationId xmlns:a16="http://schemas.microsoft.com/office/drawing/2014/main" id="{9A856DC7-94CD-45FD-BEE6-F57D15C21835}"/>
            </a:ext>
          </a:extLst>
        </xdr:cNvPr>
        <xdr:cNvPicPr>
          <a:picLocks noChangeAspect="1"/>
        </xdr:cNvPicPr>
      </xdr:nvPicPr>
      <xdr:blipFill>
        <a:blip xmlns:r="http://schemas.openxmlformats.org/officeDocument/2006/relationships" r:embed="rId5"/>
        <a:stretch>
          <a:fillRect/>
        </a:stretch>
      </xdr:blipFill>
      <xdr:spPr>
        <a:xfrm>
          <a:off x="11382375" y="4476750"/>
          <a:ext cx="5952381" cy="1200000"/>
        </a:xfrm>
        <a:prstGeom prst="rect">
          <a:avLst/>
        </a:prstGeom>
      </xdr:spPr>
    </xdr:pic>
    <xdr:clientData/>
  </xdr:twoCellAnchor>
  <xdr:twoCellAnchor editAs="oneCell">
    <xdr:from>
      <xdr:col>5</xdr:col>
      <xdr:colOff>19050</xdr:colOff>
      <xdr:row>41</xdr:row>
      <xdr:rowOff>180975</xdr:rowOff>
    </xdr:from>
    <xdr:to>
      <xdr:col>10</xdr:col>
      <xdr:colOff>18382</xdr:colOff>
      <xdr:row>56</xdr:row>
      <xdr:rowOff>123475</xdr:rowOff>
    </xdr:to>
    <xdr:pic>
      <xdr:nvPicPr>
        <xdr:cNvPr id="7" name="Grafik 6">
          <a:extLst>
            <a:ext uri="{FF2B5EF4-FFF2-40B4-BE49-F238E27FC236}">
              <a16:creationId xmlns:a16="http://schemas.microsoft.com/office/drawing/2014/main" id="{32E04283-0518-4C0A-97D3-DF80C10713D8}"/>
            </a:ext>
          </a:extLst>
        </xdr:cNvPr>
        <xdr:cNvPicPr>
          <a:picLocks noChangeAspect="1"/>
        </xdr:cNvPicPr>
      </xdr:nvPicPr>
      <xdr:blipFill>
        <a:blip xmlns:r="http://schemas.openxmlformats.org/officeDocument/2006/relationships" r:embed="rId6"/>
        <a:stretch>
          <a:fillRect/>
        </a:stretch>
      </xdr:blipFill>
      <xdr:spPr>
        <a:xfrm>
          <a:off x="5257800" y="7991475"/>
          <a:ext cx="5342857" cy="2800000"/>
        </a:xfrm>
        <a:prstGeom prst="rect">
          <a:avLst/>
        </a:prstGeom>
      </xdr:spPr>
    </xdr:pic>
    <xdr:clientData/>
  </xdr:twoCellAnchor>
  <xdr:twoCellAnchor editAs="oneCell">
    <xdr:from>
      <xdr:col>10</xdr:col>
      <xdr:colOff>257175</xdr:colOff>
      <xdr:row>41</xdr:row>
      <xdr:rowOff>47625</xdr:rowOff>
    </xdr:from>
    <xdr:to>
      <xdr:col>17</xdr:col>
      <xdr:colOff>513651</xdr:colOff>
      <xdr:row>45</xdr:row>
      <xdr:rowOff>190387</xdr:rowOff>
    </xdr:to>
    <xdr:pic>
      <xdr:nvPicPr>
        <xdr:cNvPr id="8" name="Grafik 7">
          <a:extLst>
            <a:ext uri="{FF2B5EF4-FFF2-40B4-BE49-F238E27FC236}">
              <a16:creationId xmlns:a16="http://schemas.microsoft.com/office/drawing/2014/main" id="{9BA108CA-1FD7-4BE8-AE41-1C0606A30B01}"/>
            </a:ext>
          </a:extLst>
        </xdr:cNvPr>
        <xdr:cNvPicPr>
          <a:picLocks noChangeAspect="1"/>
        </xdr:cNvPicPr>
      </xdr:nvPicPr>
      <xdr:blipFill>
        <a:blip xmlns:r="http://schemas.openxmlformats.org/officeDocument/2006/relationships" r:embed="rId7"/>
        <a:stretch>
          <a:fillRect/>
        </a:stretch>
      </xdr:blipFill>
      <xdr:spPr>
        <a:xfrm>
          <a:off x="10839450" y="7858125"/>
          <a:ext cx="5590476" cy="9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133350</xdr:colOff>
      <xdr:row>6</xdr:row>
      <xdr:rowOff>157162</xdr:rowOff>
    </xdr:from>
    <xdr:to>
      <xdr:col>18</xdr:col>
      <xdr:colOff>76200</xdr:colOff>
      <xdr:row>26</xdr:row>
      <xdr:rowOff>95250</xdr:rowOff>
    </xdr:to>
    <xdr:graphicFrame macro="">
      <xdr:nvGraphicFramePr>
        <xdr:cNvPr id="2" name="Diagramm 1">
          <a:extLst>
            <a:ext uri="{FF2B5EF4-FFF2-40B4-BE49-F238E27FC236}">
              <a16:creationId xmlns:a16="http://schemas.microsoft.com/office/drawing/2014/main" id="{589270CA-1827-4AF1-A08B-29C789E80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34</xdr:row>
      <xdr:rowOff>161925</xdr:rowOff>
    </xdr:from>
    <xdr:to>
      <xdr:col>10</xdr:col>
      <xdr:colOff>28146</xdr:colOff>
      <xdr:row>42</xdr:row>
      <xdr:rowOff>95068</xdr:rowOff>
    </xdr:to>
    <xdr:pic>
      <xdr:nvPicPr>
        <xdr:cNvPr id="3" name="Grafik 2">
          <a:extLst>
            <a:ext uri="{FF2B5EF4-FFF2-40B4-BE49-F238E27FC236}">
              <a16:creationId xmlns:a16="http://schemas.microsoft.com/office/drawing/2014/main" id="{62950E60-336B-49E2-BA07-41199B7933DD}"/>
            </a:ext>
          </a:extLst>
        </xdr:cNvPr>
        <xdr:cNvPicPr>
          <a:picLocks noChangeAspect="1"/>
        </xdr:cNvPicPr>
      </xdr:nvPicPr>
      <xdr:blipFill>
        <a:blip xmlns:r="http://schemas.openxmlformats.org/officeDocument/2006/relationships" r:embed="rId2"/>
        <a:stretch>
          <a:fillRect/>
        </a:stretch>
      </xdr:blipFill>
      <xdr:spPr>
        <a:xfrm>
          <a:off x="8153400" y="6638925"/>
          <a:ext cx="3428571" cy="1457143"/>
        </a:xfrm>
        <a:prstGeom prst="rect">
          <a:avLst/>
        </a:prstGeom>
      </xdr:spPr>
    </xdr:pic>
    <xdr:clientData/>
  </xdr:twoCellAnchor>
  <xdr:twoCellAnchor editAs="oneCell">
    <xdr:from>
      <xdr:col>5</xdr:col>
      <xdr:colOff>419100</xdr:colOff>
      <xdr:row>45</xdr:row>
      <xdr:rowOff>9525</xdr:rowOff>
    </xdr:from>
    <xdr:to>
      <xdr:col>12</xdr:col>
      <xdr:colOff>52983</xdr:colOff>
      <xdr:row>50</xdr:row>
      <xdr:rowOff>122520</xdr:rowOff>
    </xdr:to>
    <xdr:pic>
      <xdr:nvPicPr>
        <xdr:cNvPr id="6" name="Grafik 5">
          <a:extLst>
            <a:ext uri="{FF2B5EF4-FFF2-40B4-BE49-F238E27FC236}">
              <a16:creationId xmlns:a16="http://schemas.microsoft.com/office/drawing/2014/main" id="{BA5DF3DE-ED32-4EDB-A208-FA0D392D9991}"/>
            </a:ext>
          </a:extLst>
        </xdr:cNvPr>
        <xdr:cNvPicPr>
          <a:picLocks noChangeAspect="1"/>
        </xdr:cNvPicPr>
      </xdr:nvPicPr>
      <xdr:blipFill>
        <a:blip xmlns:r="http://schemas.openxmlformats.org/officeDocument/2006/relationships" r:embed="rId3"/>
        <a:stretch>
          <a:fillRect/>
        </a:stretch>
      </xdr:blipFill>
      <xdr:spPr>
        <a:xfrm>
          <a:off x="6696075" y="8582025"/>
          <a:ext cx="6434733" cy="1065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133350</xdr:colOff>
      <xdr:row>6</xdr:row>
      <xdr:rowOff>157162</xdr:rowOff>
    </xdr:from>
    <xdr:to>
      <xdr:col>18</xdr:col>
      <xdr:colOff>76200</xdr:colOff>
      <xdr:row>26</xdr:row>
      <xdr:rowOff>95250</xdr:rowOff>
    </xdr:to>
    <xdr:graphicFrame macro="">
      <xdr:nvGraphicFramePr>
        <xdr:cNvPr id="2" name="Diagramm 1">
          <a:extLst>
            <a:ext uri="{FF2B5EF4-FFF2-40B4-BE49-F238E27FC236}">
              <a16:creationId xmlns:a16="http://schemas.microsoft.com/office/drawing/2014/main" id="{A8793FC0-781F-4127-8613-B87291AFD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34</xdr:row>
      <xdr:rowOff>161925</xdr:rowOff>
    </xdr:from>
    <xdr:to>
      <xdr:col>10</xdr:col>
      <xdr:colOff>28146</xdr:colOff>
      <xdr:row>42</xdr:row>
      <xdr:rowOff>95068</xdr:rowOff>
    </xdr:to>
    <xdr:pic>
      <xdr:nvPicPr>
        <xdr:cNvPr id="3" name="Grafik 2">
          <a:extLst>
            <a:ext uri="{FF2B5EF4-FFF2-40B4-BE49-F238E27FC236}">
              <a16:creationId xmlns:a16="http://schemas.microsoft.com/office/drawing/2014/main" id="{2299B1B5-5E69-4B51-8C90-5CF4DF3036E1}"/>
            </a:ext>
          </a:extLst>
        </xdr:cNvPr>
        <xdr:cNvPicPr>
          <a:picLocks noChangeAspect="1"/>
        </xdr:cNvPicPr>
      </xdr:nvPicPr>
      <xdr:blipFill>
        <a:blip xmlns:r="http://schemas.openxmlformats.org/officeDocument/2006/relationships" r:embed="rId2"/>
        <a:stretch>
          <a:fillRect/>
        </a:stretch>
      </xdr:blipFill>
      <xdr:spPr>
        <a:xfrm>
          <a:off x="8153400" y="6638925"/>
          <a:ext cx="3428571" cy="1457143"/>
        </a:xfrm>
        <a:prstGeom prst="rect">
          <a:avLst/>
        </a:prstGeom>
      </xdr:spPr>
    </xdr:pic>
    <xdr:clientData/>
  </xdr:twoCellAnchor>
  <xdr:twoCellAnchor>
    <xdr:from>
      <xdr:col>11</xdr:col>
      <xdr:colOff>66676</xdr:colOff>
      <xdr:row>27</xdr:row>
      <xdr:rowOff>128587</xdr:rowOff>
    </xdr:from>
    <xdr:to>
      <xdr:col>18</xdr:col>
      <xdr:colOff>0</xdr:colOff>
      <xdr:row>42</xdr:row>
      <xdr:rowOff>14287</xdr:rowOff>
    </xdr:to>
    <xdr:graphicFrame macro="">
      <xdr:nvGraphicFramePr>
        <xdr:cNvPr id="5" name="Diagramm 4">
          <a:extLst>
            <a:ext uri="{FF2B5EF4-FFF2-40B4-BE49-F238E27FC236}">
              <a16:creationId xmlns:a16="http://schemas.microsoft.com/office/drawing/2014/main" id="{68B642F2-F48D-4A42-9E2D-ABFD4E3E4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638175</xdr:colOff>
      <xdr:row>31</xdr:row>
      <xdr:rowOff>47625</xdr:rowOff>
    </xdr:from>
    <xdr:to>
      <xdr:col>17</xdr:col>
      <xdr:colOff>628650</xdr:colOff>
      <xdr:row>31</xdr:row>
      <xdr:rowOff>47625</xdr:rowOff>
    </xdr:to>
    <xdr:cxnSp macro="">
      <xdr:nvCxnSpPr>
        <xdr:cNvPr id="8" name="Gerader Verbinder 7">
          <a:extLst>
            <a:ext uri="{FF2B5EF4-FFF2-40B4-BE49-F238E27FC236}">
              <a16:creationId xmlns:a16="http://schemas.microsoft.com/office/drawing/2014/main" id="{1C1D8129-884A-48E1-83BF-62661DC41FB5}"/>
            </a:ext>
          </a:extLst>
        </xdr:cNvPr>
        <xdr:cNvCxnSpPr/>
      </xdr:nvCxnSpPr>
      <xdr:spPr>
        <a:xfrm>
          <a:off x="12954000" y="5953125"/>
          <a:ext cx="456247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419100</xdr:colOff>
      <xdr:row>45</xdr:row>
      <xdr:rowOff>9525</xdr:rowOff>
    </xdr:from>
    <xdr:to>
      <xdr:col>12</xdr:col>
      <xdr:colOff>52983</xdr:colOff>
      <xdr:row>50</xdr:row>
      <xdr:rowOff>122520</xdr:rowOff>
    </xdr:to>
    <xdr:pic>
      <xdr:nvPicPr>
        <xdr:cNvPr id="9" name="Grafik 8">
          <a:extLst>
            <a:ext uri="{FF2B5EF4-FFF2-40B4-BE49-F238E27FC236}">
              <a16:creationId xmlns:a16="http://schemas.microsoft.com/office/drawing/2014/main" id="{0C26DD20-292A-4215-A4C5-26FDFABE5432}"/>
            </a:ext>
          </a:extLst>
        </xdr:cNvPr>
        <xdr:cNvPicPr>
          <a:picLocks noChangeAspect="1"/>
        </xdr:cNvPicPr>
      </xdr:nvPicPr>
      <xdr:blipFill>
        <a:blip xmlns:r="http://schemas.openxmlformats.org/officeDocument/2006/relationships" r:embed="rId4"/>
        <a:stretch>
          <a:fillRect/>
        </a:stretch>
      </xdr:blipFill>
      <xdr:spPr>
        <a:xfrm>
          <a:off x="6696075" y="8582025"/>
          <a:ext cx="6434733" cy="10654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238124</xdr:colOff>
      <xdr:row>5</xdr:row>
      <xdr:rowOff>22173</xdr:rowOff>
    </xdr:from>
    <xdr:to>
      <xdr:col>15</xdr:col>
      <xdr:colOff>265624</xdr:colOff>
      <xdr:row>33</xdr:row>
      <xdr:rowOff>0</xdr:rowOff>
    </xdr:to>
    <xdr:pic>
      <xdr:nvPicPr>
        <xdr:cNvPr id="4" name="Grafik 3">
          <a:extLst>
            <a:ext uri="{FF2B5EF4-FFF2-40B4-BE49-F238E27FC236}">
              <a16:creationId xmlns:a16="http://schemas.microsoft.com/office/drawing/2014/main" id="{6C584BC0-8FC1-42D3-A450-B10D8D07963E}"/>
            </a:ext>
          </a:extLst>
        </xdr:cNvPr>
        <xdr:cNvPicPr>
          <a:picLocks noChangeAspect="1"/>
        </xdr:cNvPicPr>
      </xdr:nvPicPr>
      <xdr:blipFill>
        <a:blip xmlns:r="http://schemas.openxmlformats.org/officeDocument/2006/relationships" r:embed="rId1"/>
        <a:stretch>
          <a:fillRect/>
        </a:stretch>
      </xdr:blipFill>
      <xdr:spPr>
        <a:xfrm>
          <a:off x="2524124" y="927048"/>
          <a:ext cx="9457250" cy="5041952"/>
        </a:xfrm>
        <a:prstGeom prst="rect">
          <a:avLst/>
        </a:prstGeom>
        <a:ln>
          <a:solidFill>
            <a:sysClr val="windowText" lastClr="000000"/>
          </a:solidFill>
        </a:ln>
      </xdr:spPr>
    </xdr:pic>
    <xdr:clientData/>
  </xdr:twoCellAnchor>
  <xdr:twoCellAnchor editAs="oneCell">
    <xdr:from>
      <xdr:col>15</xdr:col>
      <xdr:colOff>625475</xdr:colOff>
      <xdr:row>5</xdr:row>
      <xdr:rowOff>9525</xdr:rowOff>
    </xdr:from>
    <xdr:to>
      <xdr:col>28</xdr:col>
      <xdr:colOff>297043</xdr:colOff>
      <xdr:row>33</xdr:row>
      <xdr:rowOff>50583</xdr:rowOff>
    </xdr:to>
    <xdr:pic>
      <xdr:nvPicPr>
        <xdr:cNvPr id="7" name="Grafik 6">
          <a:extLst>
            <a:ext uri="{FF2B5EF4-FFF2-40B4-BE49-F238E27FC236}">
              <a16:creationId xmlns:a16="http://schemas.microsoft.com/office/drawing/2014/main" id="{204F2E5F-F2B9-499F-B1C5-EC79FEFD0204}"/>
            </a:ext>
          </a:extLst>
        </xdr:cNvPr>
        <xdr:cNvPicPr>
          <a:picLocks noChangeAspect="1"/>
        </xdr:cNvPicPr>
      </xdr:nvPicPr>
      <xdr:blipFill>
        <a:blip xmlns:r="http://schemas.openxmlformats.org/officeDocument/2006/relationships" r:embed="rId2"/>
        <a:stretch>
          <a:fillRect/>
        </a:stretch>
      </xdr:blipFill>
      <xdr:spPr>
        <a:xfrm>
          <a:off x="12341225" y="914400"/>
          <a:ext cx="9574393" cy="5105183"/>
        </a:xfrm>
        <a:prstGeom prst="rect">
          <a:avLst/>
        </a:prstGeom>
        <a:ln>
          <a:solidFill>
            <a:sysClr val="windowText" lastClr="000000"/>
          </a:solidFill>
        </a:ln>
      </xdr:spPr>
    </xdr:pic>
    <xdr:clientData/>
  </xdr:twoCellAnchor>
  <xdr:twoCellAnchor editAs="oneCell">
    <xdr:from>
      <xdr:col>3</xdr:col>
      <xdr:colOff>184149</xdr:colOff>
      <xdr:row>35</xdr:row>
      <xdr:rowOff>113063</xdr:rowOff>
    </xdr:from>
    <xdr:to>
      <xdr:col>15</xdr:col>
      <xdr:colOff>316024</xdr:colOff>
      <xdr:row>63</xdr:row>
      <xdr:rowOff>57150</xdr:rowOff>
    </xdr:to>
    <xdr:pic>
      <xdr:nvPicPr>
        <xdr:cNvPr id="8" name="Grafik 7">
          <a:extLst>
            <a:ext uri="{FF2B5EF4-FFF2-40B4-BE49-F238E27FC236}">
              <a16:creationId xmlns:a16="http://schemas.microsoft.com/office/drawing/2014/main" id="{DD33AAF5-57B2-43FE-9716-EAE6D113D540}"/>
            </a:ext>
          </a:extLst>
        </xdr:cNvPr>
        <xdr:cNvPicPr>
          <a:picLocks noChangeAspect="1"/>
        </xdr:cNvPicPr>
      </xdr:nvPicPr>
      <xdr:blipFill>
        <a:blip xmlns:r="http://schemas.openxmlformats.org/officeDocument/2006/relationships" r:embed="rId3"/>
        <a:stretch>
          <a:fillRect/>
        </a:stretch>
      </xdr:blipFill>
      <xdr:spPr>
        <a:xfrm>
          <a:off x="2898774" y="6447188"/>
          <a:ext cx="9561625" cy="5011387"/>
        </a:xfrm>
        <a:prstGeom prst="rect">
          <a:avLst/>
        </a:prstGeom>
        <a:ln>
          <a:solidFill>
            <a:sysClr val="windowText" lastClr="000000"/>
          </a:solidFill>
        </a:ln>
      </xdr:spPr>
    </xdr:pic>
    <xdr:clientData/>
  </xdr:twoCellAnchor>
  <xdr:twoCellAnchor editAs="oneCell">
    <xdr:from>
      <xdr:col>3</xdr:col>
      <xdr:colOff>178396</xdr:colOff>
      <xdr:row>70</xdr:row>
      <xdr:rowOff>15875</xdr:rowOff>
    </xdr:from>
    <xdr:to>
      <xdr:col>15</xdr:col>
      <xdr:colOff>285749</xdr:colOff>
      <xdr:row>98</xdr:row>
      <xdr:rowOff>75743</xdr:rowOff>
    </xdr:to>
    <xdr:pic>
      <xdr:nvPicPr>
        <xdr:cNvPr id="9" name="Grafik 8">
          <a:extLst>
            <a:ext uri="{FF2B5EF4-FFF2-40B4-BE49-F238E27FC236}">
              <a16:creationId xmlns:a16="http://schemas.microsoft.com/office/drawing/2014/main" id="{DC9A7FC1-660F-4F89-AD5B-7DB2E9F94166}"/>
            </a:ext>
          </a:extLst>
        </xdr:cNvPr>
        <xdr:cNvPicPr>
          <a:picLocks noChangeAspect="1"/>
        </xdr:cNvPicPr>
      </xdr:nvPicPr>
      <xdr:blipFill>
        <a:blip xmlns:r="http://schemas.openxmlformats.org/officeDocument/2006/relationships" r:embed="rId4"/>
        <a:stretch>
          <a:fillRect/>
        </a:stretch>
      </xdr:blipFill>
      <xdr:spPr>
        <a:xfrm>
          <a:off x="3178771" y="12684125"/>
          <a:ext cx="9537103" cy="5127168"/>
        </a:xfrm>
        <a:prstGeom prst="rect">
          <a:avLst/>
        </a:prstGeom>
        <a:ln>
          <a:solidFill>
            <a:sysClr val="windowText" lastClr="000000"/>
          </a:solidFill>
        </a:ln>
      </xdr:spPr>
    </xdr:pic>
    <xdr:clientData/>
  </xdr:twoCellAnchor>
  <xdr:twoCellAnchor editAs="oneCell">
    <xdr:from>
      <xdr:col>3</xdr:col>
      <xdr:colOff>180975</xdr:colOff>
      <xdr:row>100</xdr:row>
      <xdr:rowOff>28575</xdr:rowOff>
    </xdr:from>
    <xdr:to>
      <xdr:col>15</xdr:col>
      <xdr:colOff>269504</xdr:colOff>
      <xdr:row>127</xdr:row>
      <xdr:rowOff>149225</xdr:rowOff>
    </xdr:to>
    <xdr:pic>
      <xdr:nvPicPr>
        <xdr:cNvPr id="10" name="Grafik 9">
          <a:extLst>
            <a:ext uri="{FF2B5EF4-FFF2-40B4-BE49-F238E27FC236}">
              <a16:creationId xmlns:a16="http://schemas.microsoft.com/office/drawing/2014/main" id="{365EA28A-75F4-409F-97D1-27102F3A90AC}"/>
            </a:ext>
          </a:extLst>
        </xdr:cNvPr>
        <xdr:cNvPicPr>
          <a:picLocks noChangeAspect="1"/>
        </xdr:cNvPicPr>
      </xdr:nvPicPr>
      <xdr:blipFill>
        <a:blip xmlns:r="http://schemas.openxmlformats.org/officeDocument/2006/relationships" r:embed="rId5"/>
        <a:stretch>
          <a:fillRect/>
        </a:stretch>
      </xdr:blipFill>
      <xdr:spPr>
        <a:xfrm>
          <a:off x="3181350" y="18126075"/>
          <a:ext cx="9518279" cy="5006975"/>
        </a:xfrm>
        <a:prstGeom prst="rect">
          <a:avLst/>
        </a:prstGeom>
        <a:ln>
          <a:solidFill>
            <a:sysClr val="windowText" lastClr="000000"/>
          </a:solidFill>
        </a:ln>
      </xdr:spPr>
    </xdr:pic>
    <xdr:clientData/>
  </xdr:twoCellAnchor>
  <xdr:twoCellAnchor editAs="oneCell">
    <xdr:from>
      <xdr:col>3</xdr:col>
      <xdr:colOff>178194</xdr:colOff>
      <xdr:row>130</xdr:row>
      <xdr:rowOff>19050</xdr:rowOff>
    </xdr:from>
    <xdr:to>
      <xdr:col>15</xdr:col>
      <xdr:colOff>279399</xdr:colOff>
      <xdr:row>157</xdr:row>
      <xdr:rowOff>103578</xdr:rowOff>
    </xdr:to>
    <xdr:pic>
      <xdr:nvPicPr>
        <xdr:cNvPr id="11" name="Grafik 10">
          <a:extLst>
            <a:ext uri="{FF2B5EF4-FFF2-40B4-BE49-F238E27FC236}">
              <a16:creationId xmlns:a16="http://schemas.microsoft.com/office/drawing/2014/main" id="{BD05A9B1-9381-4902-87F7-D092DEA1D382}"/>
            </a:ext>
          </a:extLst>
        </xdr:cNvPr>
        <xdr:cNvPicPr>
          <a:picLocks noChangeAspect="1"/>
        </xdr:cNvPicPr>
      </xdr:nvPicPr>
      <xdr:blipFill>
        <a:blip xmlns:r="http://schemas.openxmlformats.org/officeDocument/2006/relationships" r:embed="rId6"/>
        <a:stretch>
          <a:fillRect/>
        </a:stretch>
      </xdr:blipFill>
      <xdr:spPr>
        <a:xfrm>
          <a:off x="3178569" y="23545800"/>
          <a:ext cx="9530955" cy="4970853"/>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57AD-266E-49A4-8AD8-E3A4FE3EABD6}">
  <dimension ref="A1:J64"/>
  <sheetViews>
    <sheetView tabSelected="1" zoomScaleNormal="100" workbookViewId="0">
      <selection activeCell="H14" sqref="H14"/>
    </sheetView>
  </sheetViews>
  <sheetFormatPr baseColWidth="10" defaultRowHeight="15" x14ac:dyDescent="0.25"/>
  <cols>
    <col min="2" max="2" width="12.85546875" customWidth="1"/>
    <col min="3" max="3" width="13.28515625" customWidth="1"/>
    <col min="5" max="5" width="38.5703125" customWidth="1"/>
    <col min="6" max="6" width="13" customWidth="1"/>
    <col min="9" max="9" width="24.140625" customWidth="1"/>
    <col min="10" max="10" width="16.7109375" customWidth="1"/>
  </cols>
  <sheetData>
    <row r="1" spans="1:10" s="2" customFormat="1" ht="21" x14ac:dyDescent="0.35">
      <c r="A1" s="6" t="s">
        <v>12</v>
      </c>
      <c r="B1" s="7"/>
      <c r="C1" s="7"/>
      <c r="D1" s="7"/>
      <c r="E1" s="7"/>
      <c r="F1" s="7"/>
    </row>
    <row r="2" spans="1:10" s="2" customFormat="1" ht="21" x14ac:dyDescent="0.35">
      <c r="A2" s="7" t="s">
        <v>7</v>
      </c>
      <c r="B2" s="7"/>
      <c r="C2" s="7"/>
      <c r="D2" s="7"/>
      <c r="E2" s="7"/>
      <c r="F2" s="7"/>
    </row>
    <row r="3" spans="1:10" s="2" customFormat="1" ht="21" x14ac:dyDescent="0.35"/>
    <row r="4" spans="1:10" s="2" customFormat="1" ht="21" x14ac:dyDescent="0.35"/>
    <row r="5" spans="1:10" s="2" customFormat="1" ht="21" x14ac:dyDescent="0.35"/>
    <row r="6" spans="1:10" x14ac:dyDescent="0.25">
      <c r="A6" t="s">
        <v>13</v>
      </c>
    </row>
    <row r="7" spans="1:10" x14ac:dyDescent="0.25">
      <c r="A7" t="s">
        <v>22</v>
      </c>
    </row>
    <row r="8" spans="1:10" x14ac:dyDescent="0.25">
      <c r="A8" t="s">
        <v>23</v>
      </c>
    </row>
    <row r="10" spans="1:10" x14ac:dyDescent="0.25">
      <c r="A10" t="s">
        <v>16</v>
      </c>
    </row>
    <row r="11" spans="1:10" x14ac:dyDescent="0.25">
      <c r="A11" t="s">
        <v>17</v>
      </c>
    </row>
    <row r="12" spans="1:10" x14ac:dyDescent="0.25">
      <c r="A12" t="s">
        <v>24</v>
      </c>
    </row>
    <row r="13" spans="1:10" ht="15.75" customHeight="1" x14ac:dyDescent="0.25"/>
    <row r="14" spans="1:10" s="1" customFormat="1" ht="30.75" customHeight="1" x14ac:dyDescent="0.25">
      <c r="A14" s="5" t="s">
        <v>6</v>
      </c>
      <c r="B14" s="5"/>
      <c r="E14" s="24" t="s">
        <v>15</v>
      </c>
      <c r="F14" s="24"/>
      <c r="G14" s="5"/>
      <c r="I14" s="5" t="s">
        <v>14</v>
      </c>
    </row>
    <row r="15" spans="1:10" x14ac:dyDescent="0.25">
      <c r="A15">
        <v>110</v>
      </c>
      <c r="E15" t="s">
        <v>0</v>
      </c>
      <c r="F15">
        <f>AVERAGE(A15:A64)</f>
        <v>91.92</v>
      </c>
      <c r="I15" t="s">
        <v>18</v>
      </c>
      <c r="J15" s="13"/>
    </row>
    <row r="16" spans="1:10" x14ac:dyDescent="0.25">
      <c r="A16">
        <v>81</v>
      </c>
      <c r="E16" t="s">
        <v>4</v>
      </c>
      <c r="F16">
        <f>COUNT(A15:A64)</f>
        <v>50</v>
      </c>
      <c r="I16" t="s">
        <v>19</v>
      </c>
      <c r="J16" s="13"/>
    </row>
    <row r="17" spans="1:10" x14ac:dyDescent="0.25">
      <c r="A17">
        <v>109</v>
      </c>
      <c r="I17" t="s">
        <v>20</v>
      </c>
      <c r="J17" s="13"/>
    </row>
    <row r="18" spans="1:10" x14ac:dyDescent="0.25">
      <c r="A18">
        <v>95</v>
      </c>
      <c r="F18" s="3"/>
      <c r="G18" s="3"/>
      <c r="H18" s="3"/>
    </row>
    <row r="19" spans="1:10" x14ac:dyDescent="0.25">
      <c r="A19">
        <v>79</v>
      </c>
      <c r="E19" t="s">
        <v>5</v>
      </c>
      <c r="F19" s="3">
        <f>_xlfn.STDEV.S(A15:A64)</f>
        <v>16.313059748782472</v>
      </c>
      <c r="G19" s="3"/>
      <c r="H19" s="3"/>
      <c r="I19" t="s">
        <v>21</v>
      </c>
      <c r="J19" s="13"/>
    </row>
    <row r="20" spans="1:10" x14ac:dyDescent="0.25">
      <c r="A20">
        <v>93</v>
      </c>
      <c r="E20" t="s">
        <v>1</v>
      </c>
      <c r="F20" s="3">
        <f>F19/SQRT(F16)</f>
        <v>2.3070150340530806</v>
      </c>
      <c r="G20" s="3"/>
      <c r="H20" s="3"/>
      <c r="I20" t="s">
        <v>26</v>
      </c>
      <c r="J20" s="13"/>
    </row>
    <row r="21" spans="1:10" x14ac:dyDescent="0.25">
      <c r="A21">
        <v>62</v>
      </c>
    </row>
    <row r="22" spans="1:10" ht="45" x14ac:dyDescent="0.25">
      <c r="A22">
        <v>92</v>
      </c>
      <c r="G22" s="3"/>
      <c r="H22" s="3"/>
      <c r="I22" s="11" t="s">
        <v>27</v>
      </c>
      <c r="J22" s="20"/>
    </row>
    <row r="23" spans="1:10" x14ac:dyDescent="0.25">
      <c r="A23">
        <v>82</v>
      </c>
      <c r="E23" s="4" t="s">
        <v>8</v>
      </c>
      <c r="I23" t="s">
        <v>29</v>
      </c>
    </row>
    <row r="24" spans="1:10" ht="44.25" customHeight="1" x14ac:dyDescent="0.25">
      <c r="A24">
        <v>104</v>
      </c>
      <c r="E24" s="8" t="s">
        <v>10</v>
      </c>
      <c r="F24">
        <f>_xlfn.T.INV.2T(0.05,F16-1)</f>
        <v>2.0095752371292388</v>
      </c>
      <c r="G24" s="3"/>
      <c r="I24" s="11" t="s">
        <v>28</v>
      </c>
      <c r="J24" s="21"/>
    </row>
    <row r="25" spans="1:10" x14ac:dyDescent="0.25">
      <c r="A25">
        <v>76</v>
      </c>
      <c r="E25" t="s">
        <v>2</v>
      </c>
      <c r="F25" s="3">
        <f>F15-F28</f>
        <v>87.283879715882065</v>
      </c>
    </row>
    <row r="26" spans="1:10" x14ac:dyDescent="0.25">
      <c r="A26">
        <v>91</v>
      </c>
      <c r="E26" t="s">
        <v>3</v>
      </c>
      <c r="F26" s="3">
        <f>F15+F28</f>
        <v>96.556120284117938</v>
      </c>
    </row>
    <row r="27" spans="1:10" x14ac:dyDescent="0.25">
      <c r="A27">
        <v>65</v>
      </c>
    </row>
    <row r="28" spans="1:10" x14ac:dyDescent="0.25">
      <c r="A28">
        <v>121</v>
      </c>
      <c r="E28" s="1" t="s">
        <v>11</v>
      </c>
      <c r="F28" s="3">
        <f>_xlfn.CONFIDENCE.T(0.05,F19,F16)</f>
        <v>4.6361202841179381</v>
      </c>
      <c r="G28" s="3"/>
      <c r="I28" t="s">
        <v>25</v>
      </c>
      <c r="J28" s="22"/>
    </row>
    <row r="29" spans="1:10" x14ac:dyDescent="0.25">
      <c r="A29">
        <v>100</v>
      </c>
      <c r="E29" t="s">
        <v>9</v>
      </c>
      <c r="F29">
        <f>F28*2</f>
        <v>9.2722405682358762</v>
      </c>
      <c r="I29" t="s">
        <v>32</v>
      </c>
    </row>
    <row r="30" spans="1:10" ht="17.25" customHeight="1" x14ac:dyDescent="0.25">
      <c r="A30">
        <v>86</v>
      </c>
      <c r="F30" s="9"/>
      <c r="G30" s="9"/>
      <c r="I30" t="s">
        <v>33</v>
      </c>
    </row>
    <row r="31" spans="1:10" x14ac:dyDescent="0.25">
      <c r="A31">
        <v>94</v>
      </c>
    </row>
    <row r="32" spans="1:10" x14ac:dyDescent="0.25">
      <c r="A32">
        <v>96</v>
      </c>
    </row>
    <row r="33" spans="1:1" x14ac:dyDescent="0.25">
      <c r="A33">
        <v>93</v>
      </c>
    </row>
    <row r="34" spans="1:1" x14ac:dyDescent="0.25">
      <c r="A34">
        <v>78</v>
      </c>
    </row>
    <row r="35" spans="1:1" x14ac:dyDescent="0.25">
      <c r="A35">
        <v>102</v>
      </c>
    </row>
    <row r="36" spans="1:1" x14ac:dyDescent="0.25">
      <c r="A36">
        <v>119</v>
      </c>
    </row>
    <row r="37" spans="1:1" x14ac:dyDescent="0.25">
      <c r="A37">
        <v>98</v>
      </c>
    </row>
    <row r="38" spans="1:1" x14ac:dyDescent="0.25">
      <c r="A38">
        <v>126</v>
      </c>
    </row>
    <row r="39" spans="1:1" x14ac:dyDescent="0.25">
      <c r="A39">
        <v>98</v>
      </c>
    </row>
    <row r="40" spans="1:1" x14ac:dyDescent="0.25">
      <c r="A40">
        <v>45</v>
      </c>
    </row>
    <row r="41" spans="1:1" x14ac:dyDescent="0.25">
      <c r="A41">
        <v>81</v>
      </c>
    </row>
    <row r="42" spans="1:1" x14ac:dyDescent="0.25">
      <c r="A42">
        <v>90</v>
      </c>
    </row>
    <row r="43" spans="1:1" x14ac:dyDescent="0.25">
      <c r="A43">
        <v>101</v>
      </c>
    </row>
    <row r="44" spans="1:1" x14ac:dyDescent="0.25">
      <c r="A44">
        <v>104</v>
      </c>
    </row>
    <row r="45" spans="1:1" x14ac:dyDescent="0.25">
      <c r="A45">
        <v>78</v>
      </c>
    </row>
    <row r="46" spans="1:1" x14ac:dyDescent="0.25">
      <c r="A46">
        <v>63</v>
      </c>
    </row>
    <row r="47" spans="1:1" x14ac:dyDescent="0.25">
      <c r="A47">
        <v>91</v>
      </c>
    </row>
    <row r="48" spans="1:1" x14ac:dyDescent="0.25">
      <c r="A48">
        <v>78</v>
      </c>
    </row>
    <row r="49" spans="1:5" x14ac:dyDescent="0.25">
      <c r="A49">
        <v>100</v>
      </c>
    </row>
    <row r="50" spans="1:5" x14ac:dyDescent="0.25">
      <c r="A50">
        <v>79</v>
      </c>
    </row>
    <row r="51" spans="1:5" x14ac:dyDescent="0.25">
      <c r="A51">
        <v>90</v>
      </c>
    </row>
    <row r="52" spans="1:5" x14ac:dyDescent="0.25">
      <c r="A52">
        <v>76</v>
      </c>
      <c r="E52" s="4"/>
    </row>
    <row r="53" spans="1:5" x14ac:dyDescent="0.25">
      <c r="A53">
        <v>102</v>
      </c>
    </row>
    <row r="54" spans="1:5" x14ac:dyDescent="0.25">
      <c r="A54">
        <v>81</v>
      </c>
    </row>
    <row r="55" spans="1:5" x14ac:dyDescent="0.25">
      <c r="A55">
        <v>98</v>
      </c>
    </row>
    <row r="56" spans="1:5" x14ac:dyDescent="0.25">
      <c r="A56">
        <v>82</v>
      </c>
    </row>
    <row r="57" spans="1:5" x14ac:dyDescent="0.25">
      <c r="A57">
        <v>92</v>
      </c>
    </row>
    <row r="58" spans="1:5" x14ac:dyDescent="0.25">
      <c r="A58">
        <v>101</v>
      </c>
    </row>
    <row r="59" spans="1:5" x14ac:dyDescent="0.25">
      <c r="A59">
        <v>80</v>
      </c>
    </row>
    <row r="60" spans="1:5" x14ac:dyDescent="0.25">
      <c r="A60">
        <v>102</v>
      </c>
    </row>
    <row r="61" spans="1:5" x14ac:dyDescent="0.25">
      <c r="A61">
        <v>107</v>
      </c>
    </row>
    <row r="62" spans="1:5" x14ac:dyDescent="0.25">
      <c r="A62">
        <v>104</v>
      </c>
    </row>
    <row r="63" spans="1:5" x14ac:dyDescent="0.25">
      <c r="A63">
        <v>91</v>
      </c>
    </row>
    <row r="64" spans="1:5" x14ac:dyDescent="0.25">
      <c r="A64">
        <v>130</v>
      </c>
    </row>
  </sheetData>
  <mergeCells count="1">
    <mergeCell ref="E14:F14"/>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zoomScaleNormal="100" workbookViewId="0">
      <selection activeCell="J19" sqref="J19"/>
    </sheetView>
  </sheetViews>
  <sheetFormatPr baseColWidth="10" defaultRowHeight="15" x14ac:dyDescent="0.25"/>
  <cols>
    <col min="2" max="2" width="12.85546875" customWidth="1"/>
    <col min="3" max="3" width="13.28515625" customWidth="1"/>
    <col min="5" max="5" width="38.5703125" customWidth="1"/>
    <col min="6" max="6" width="13" customWidth="1"/>
    <col min="9" max="9" width="24.140625" customWidth="1"/>
    <col min="10" max="10" width="16.7109375" customWidth="1"/>
  </cols>
  <sheetData>
    <row r="1" spans="1:10" s="2" customFormat="1" ht="21" x14ac:dyDescent="0.35">
      <c r="A1" s="6" t="s">
        <v>12</v>
      </c>
      <c r="B1" s="7"/>
      <c r="C1" s="7"/>
      <c r="D1" s="7"/>
      <c r="E1" s="7"/>
      <c r="F1" s="7"/>
    </row>
    <row r="2" spans="1:10" s="2" customFormat="1" ht="21" x14ac:dyDescent="0.35">
      <c r="A2" s="7" t="s">
        <v>7</v>
      </c>
      <c r="B2" s="7"/>
      <c r="C2" s="7"/>
      <c r="D2" s="7"/>
      <c r="E2" s="7"/>
      <c r="F2" s="7"/>
    </row>
    <row r="3" spans="1:10" s="2" customFormat="1" ht="21" x14ac:dyDescent="0.35"/>
    <row r="4" spans="1:10" s="2" customFormat="1" ht="21" x14ac:dyDescent="0.35"/>
    <row r="5" spans="1:10" s="2" customFormat="1" ht="21" x14ac:dyDescent="0.35"/>
    <row r="6" spans="1:10" x14ac:dyDescent="0.25">
      <c r="A6" t="s">
        <v>13</v>
      </c>
    </row>
    <row r="7" spans="1:10" x14ac:dyDescent="0.25">
      <c r="A7" t="s">
        <v>22</v>
      </c>
    </row>
    <row r="8" spans="1:10" x14ac:dyDescent="0.25">
      <c r="A8" t="s">
        <v>23</v>
      </c>
    </row>
    <row r="10" spans="1:10" x14ac:dyDescent="0.25">
      <c r="A10" t="s">
        <v>16</v>
      </c>
    </row>
    <row r="11" spans="1:10" x14ac:dyDescent="0.25">
      <c r="A11" t="s">
        <v>17</v>
      </c>
    </row>
    <row r="12" spans="1:10" x14ac:dyDescent="0.25">
      <c r="A12" t="s">
        <v>24</v>
      </c>
    </row>
    <row r="13" spans="1:10" ht="15.75" customHeight="1" x14ac:dyDescent="0.25"/>
    <row r="14" spans="1:10" s="1" customFormat="1" ht="30.75" customHeight="1" x14ac:dyDescent="0.25">
      <c r="A14" s="5" t="s">
        <v>6</v>
      </c>
      <c r="B14" s="5"/>
      <c r="E14" s="24" t="s">
        <v>15</v>
      </c>
      <c r="F14" s="24"/>
      <c r="G14" s="5"/>
      <c r="I14" s="5" t="s">
        <v>14</v>
      </c>
    </row>
    <row r="15" spans="1:10" x14ac:dyDescent="0.25">
      <c r="A15">
        <v>110</v>
      </c>
      <c r="E15" t="s">
        <v>0</v>
      </c>
      <c r="F15">
        <f>AVERAGE(A15:A64)</f>
        <v>91.92</v>
      </c>
      <c r="I15" t="s">
        <v>18</v>
      </c>
      <c r="J15">
        <f>F15-100</f>
        <v>-8.0799999999999983</v>
      </c>
    </row>
    <row r="16" spans="1:10" x14ac:dyDescent="0.25">
      <c r="A16">
        <v>81</v>
      </c>
      <c r="E16" t="s">
        <v>4</v>
      </c>
      <c r="F16">
        <f>COUNT(A15:A64)</f>
        <v>50</v>
      </c>
      <c r="I16" t="s">
        <v>19</v>
      </c>
      <c r="J16">
        <f>J15/F20</f>
        <v>-3.5023612246707581</v>
      </c>
    </row>
    <row r="17" spans="1:10" x14ac:dyDescent="0.25">
      <c r="A17">
        <v>109</v>
      </c>
      <c r="I17" t="s">
        <v>20</v>
      </c>
      <c r="J17">
        <f>_xlfn.T.INV.2T(0.05,F16-1)*-1</f>
        <v>-2.0095752371292388</v>
      </c>
    </row>
    <row r="18" spans="1:10" x14ac:dyDescent="0.25">
      <c r="A18">
        <v>95</v>
      </c>
      <c r="F18" s="3"/>
      <c r="G18" s="3"/>
      <c r="H18" s="3"/>
    </row>
    <row r="19" spans="1:10" x14ac:dyDescent="0.25">
      <c r="A19">
        <v>79</v>
      </c>
      <c r="E19" t="s">
        <v>5</v>
      </c>
      <c r="F19" s="3">
        <f>_xlfn.STDEV.S(A15:A64)</f>
        <v>16.313059748782472</v>
      </c>
      <c r="G19" s="3"/>
      <c r="H19" s="3"/>
      <c r="I19" t="s">
        <v>21</v>
      </c>
      <c r="J19">
        <f>_xlfn.T.DIST.2T(ABS(J16),F16-1)</f>
        <v>9.942699456811008E-4</v>
      </c>
    </row>
    <row r="20" spans="1:10" x14ac:dyDescent="0.25">
      <c r="A20">
        <v>93</v>
      </c>
      <c r="E20" t="s">
        <v>1</v>
      </c>
      <c r="F20" s="3">
        <f>F19/SQRT(F16)</f>
        <v>2.3070150340530806</v>
      </c>
      <c r="G20" s="3"/>
      <c r="H20" s="3"/>
      <c r="I20" t="s">
        <v>26</v>
      </c>
      <c r="J20">
        <v>0.05</v>
      </c>
    </row>
    <row r="21" spans="1:10" x14ac:dyDescent="0.25">
      <c r="A21">
        <v>62</v>
      </c>
    </row>
    <row r="22" spans="1:10" ht="45" x14ac:dyDescent="0.25">
      <c r="A22">
        <v>92</v>
      </c>
      <c r="G22" s="3"/>
      <c r="H22" s="3"/>
      <c r="I22" s="11" t="s">
        <v>27</v>
      </c>
      <c r="J22" s="1" t="s">
        <v>30</v>
      </c>
    </row>
    <row r="23" spans="1:10" x14ac:dyDescent="0.25">
      <c r="A23">
        <v>82</v>
      </c>
      <c r="E23" s="4" t="s">
        <v>8</v>
      </c>
      <c r="I23" t="s">
        <v>29</v>
      </c>
    </row>
    <row r="24" spans="1:10" ht="44.25" customHeight="1" x14ac:dyDescent="0.25">
      <c r="A24">
        <v>104</v>
      </c>
      <c r="E24" s="8" t="s">
        <v>10</v>
      </c>
      <c r="F24">
        <f>_xlfn.T.INV.2T(0.05,F16-1)</f>
        <v>2.0095752371292388</v>
      </c>
      <c r="G24" s="3"/>
      <c r="I24" s="11" t="s">
        <v>28</v>
      </c>
      <c r="J24" s="10" t="s">
        <v>31</v>
      </c>
    </row>
    <row r="25" spans="1:10" x14ac:dyDescent="0.25">
      <c r="A25">
        <v>76</v>
      </c>
      <c r="E25" t="s">
        <v>2</v>
      </c>
      <c r="F25" s="3">
        <f>F15-F28</f>
        <v>87.283879715882065</v>
      </c>
    </row>
    <row r="26" spans="1:10" x14ac:dyDescent="0.25">
      <c r="A26">
        <v>91</v>
      </c>
      <c r="E26" t="s">
        <v>3</v>
      </c>
      <c r="F26" s="3">
        <f>F15+F28</f>
        <v>96.556120284117938</v>
      </c>
    </row>
    <row r="27" spans="1:10" x14ac:dyDescent="0.25">
      <c r="A27">
        <v>65</v>
      </c>
    </row>
    <row r="28" spans="1:10" x14ac:dyDescent="0.25">
      <c r="A28">
        <v>121</v>
      </c>
      <c r="E28" s="1" t="s">
        <v>11</v>
      </c>
      <c r="F28" s="3">
        <f>_xlfn.CONFIDENCE.T(0.05,F19,F16)</f>
        <v>4.6361202841179381</v>
      </c>
      <c r="G28" s="3"/>
      <c r="I28" t="s">
        <v>25</v>
      </c>
      <c r="J28" s="12">
        <f>J15/F19</f>
        <v>-0.49530867442590287</v>
      </c>
    </row>
    <row r="29" spans="1:10" x14ac:dyDescent="0.25">
      <c r="A29">
        <v>100</v>
      </c>
      <c r="E29" t="s">
        <v>9</v>
      </c>
      <c r="F29">
        <f>F28*2</f>
        <v>9.2722405682358762</v>
      </c>
      <c r="I29" t="s">
        <v>32</v>
      </c>
    </row>
    <row r="30" spans="1:10" ht="17.25" customHeight="1" x14ac:dyDescent="0.25">
      <c r="A30">
        <v>86</v>
      </c>
      <c r="F30" s="9"/>
      <c r="G30" s="9"/>
      <c r="I30" t="s">
        <v>33</v>
      </c>
    </row>
    <row r="31" spans="1:10" x14ac:dyDescent="0.25">
      <c r="A31">
        <v>94</v>
      </c>
    </row>
    <row r="32" spans="1:10" x14ac:dyDescent="0.25">
      <c r="A32">
        <v>96</v>
      </c>
    </row>
    <row r="33" spans="1:1" x14ac:dyDescent="0.25">
      <c r="A33">
        <v>93</v>
      </c>
    </row>
    <row r="34" spans="1:1" x14ac:dyDescent="0.25">
      <c r="A34">
        <v>78</v>
      </c>
    </row>
    <row r="35" spans="1:1" x14ac:dyDescent="0.25">
      <c r="A35">
        <v>102</v>
      </c>
    </row>
    <row r="36" spans="1:1" x14ac:dyDescent="0.25">
      <c r="A36">
        <v>119</v>
      </c>
    </row>
    <row r="37" spans="1:1" x14ac:dyDescent="0.25">
      <c r="A37">
        <v>98</v>
      </c>
    </row>
    <row r="38" spans="1:1" x14ac:dyDescent="0.25">
      <c r="A38">
        <v>126</v>
      </c>
    </row>
    <row r="39" spans="1:1" x14ac:dyDescent="0.25">
      <c r="A39">
        <v>98</v>
      </c>
    </row>
    <row r="40" spans="1:1" x14ac:dyDescent="0.25">
      <c r="A40">
        <v>45</v>
      </c>
    </row>
    <row r="41" spans="1:1" x14ac:dyDescent="0.25">
      <c r="A41">
        <v>81</v>
      </c>
    </row>
    <row r="42" spans="1:1" x14ac:dyDescent="0.25">
      <c r="A42">
        <v>90</v>
      </c>
    </row>
    <row r="43" spans="1:1" x14ac:dyDescent="0.25">
      <c r="A43">
        <v>101</v>
      </c>
    </row>
    <row r="44" spans="1:1" x14ac:dyDescent="0.25">
      <c r="A44">
        <v>104</v>
      </c>
    </row>
    <row r="45" spans="1:1" x14ac:dyDescent="0.25">
      <c r="A45">
        <v>78</v>
      </c>
    </row>
    <row r="46" spans="1:1" x14ac:dyDescent="0.25">
      <c r="A46">
        <v>63</v>
      </c>
    </row>
    <row r="47" spans="1:1" x14ac:dyDescent="0.25">
      <c r="A47">
        <v>91</v>
      </c>
    </row>
    <row r="48" spans="1:1" x14ac:dyDescent="0.25">
      <c r="A48">
        <v>78</v>
      </c>
    </row>
    <row r="49" spans="1:5" x14ac:dyDescent="0.25">
      <c r="A49">
        <v>100</v>
      </c>
    </row>
    <row r="50" spans="1:5" x14ac:dyDescent="0.25">
      <c r="A50">
        <v>79</v>
      </c>
    </row>
    <row r="51" spans="1:5" x14ac:dyDescent="0.25">
      <c r="A51">
        <v>90</v>
      </c>
    </row>
    <row r="52" spans="1:5" x14ac:dyDescent="0.25">
      <c r="A52">
        <v>76</v>
      </c>
      <c r="E52" s="4"/>
    </row>
    <row r="53" spans="1:5" x14ac:dyDescent="0.25">
      <c r="A53">
        <v>102</v>
      </c>
    </row>
    <row r="54" spans="1:5" x14ac:dyDescent="0.25">
      <c r="A54">
        <v>81</v>
      </c>
    </row>
    <row r="55" spans="1:5" x14ac:dyDescent="0.25">
      <c r="A55">
        <v>98</v>
      </c>
    </row>
    <row r="56" spans="1:5" x14ac:dyDescent="0.25">
      <c r="A56">
        <v>82</v>
      </c>
    </row>
    <row r="57" spans="1:5" x14ac:dyDescent="0.25">
      <c r="A57">
        <v>92</v>
      </c>
    </row>
    <row r="58" spans="1:5" x14ac:dyDescent="0.25">
      <c r="A58">
        <v>101</v>
      </c>
    </row>
    <row r="59" spans="1:5" x14ac:dyDescent="0.25">
      <c r="A59">
        <v>80</v>
      </c>
    </row>
    <row r="60" spans="1:5" x14ac:dyDescent="0.25">
      <c r="A60">
        <v>102</v>
      </c>
    </row>
    <row r="61" spans="1:5" x14ac:dyDescent="0.25">
      <c r="A61">
        <v>107</v>
      </c>
    </row>
    <row r="62" spans="1:5" x14ac:dyDescent="0.25">
      <c r="A62">
        <v>104</v>
      </c>
    </row>
    <row r="63" spans="1:5" x14ac:dyDescent="0.25">
      <c r="A63">
        <v>91</v>
      </c>
    </row>
    <row r="64" spans="1:5" x14ac:dyDescent="0.25">
      <c r="A64">
        <v>130</v>
      </c>
    </row>
  </sheetData>
  <mergeCells count="1">
    <mergeCell ref="E14:F1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C1F1B-816E-4C59-AD99-19FB5177931C}">
  <dimension ref="A1:L48"/>
  <sheetViews>
    <sheetView workbookViewId="0"/>
  </sheetViews>
  <sheetFormatPr baseColWidth="10" defaultRowHeight="15" x14ac:dyDescent="0.25"/>
  <cols>
    <col min="1" max="1" width="14.140625" customWidth="1"/>
    <col min="2" max="2" width="17.42578125" customWidth="1"/>
    <col min="3" max="3" width="24.140625" customWidth="1"/>
    <col min="6" max="6" width="33" customWidth="1"/>
    <col min="7" max="7" width="12.85546875" customWidth="1"/>
  </cols>
  <sheetData>
    <row r="1" spans="1:8" x14ac:dyDescent="0.25">
      <c r="A1" t="s">
        <v>81</v>
      </c>
    </row>
    <row r="8" spans="1:8" x14ac:dyDescent="0.25">
      <c r="A8" t="s">
        <v>34</v>
      </c>
      <c r="B8" t="s">
        <v>36</v>
      </c>
      <c r="C8" t="s">
        <v>38</v>
      </c>
      <c r="G8" s="27" t="s">
        <v>36</v>
      </c>
      <c r="H8" s="27"/>
    </row>
    <row r="9" spans="1:8" x14ac:dyDescent="0.25">
      <c r="A9">
        <v>1</v>
      </c>
      <c r="B9" t="s">
        <v>35</v>
      </c>
      <c r="C9">
        <v>303.22000000000003</v>
      </c>
      <c r="G9" t="s">
        <v>35</v>
      </c>
      <c r="H9" t="s">
        <v>37</v>
      </c>
    </row>
    <row r="10" spans="1:8" x14ac:dyDescent="0.25">
      <c r="A10">
        <v>2</v>
      </c>
      <c r="B10" t="s">
        <v>35</v>
      </c>
      <c r="C10">
        <v>279.32</v>
      </c>
      <c r="F10" t="s">
        <v>40</v>
      </c>
      <c r="G10" s="3">
        <f>AVERAGE(C9:C28)</f>
        <v>254.35650000000001</v>
      </c>
      <c r="H10" s="3">
        <f>AVERAGE(C29:C48)</f>
        <v>212.93350000000001</v>
      </c>
    </row>
    <row r="11" spans="1:8" x14ac:dyDescent="0.25">
      <c r="A11">
        <v>3</v>
      </c>
      <c r="B11" t="s">
        <v>35</v>
      </c>
      <c r="C11">
        <v>309.85000000000002</v>
      </c>
      <c r="F11" t="s">
        <v>41</v>
      </c>
      <c r="G11" s="3">
        <f>_xlfn.STDEV.S(C9:C28)</f>
        <v>41.706176782847123</v>
      </c>
      <c r="H11" s="3">
        <f>_xlfn.STDEV.S(C29:C48)</f>
        <v>37.865651185960765</v>
      </c>
    </row>
    <row r="12" spans="1:8" x14ac:dyDescent="0.25">
      <c r="A12">
        <v>4</v>
      </c>
      <c r="B12" t="s">
        <v>35</v>
      </c>
      <c r="C12">
        <v>312.05</v>
      </c>
      <c r="F12" t="s">
        <v>39</v>
      </c>
      <c r="G12">
        <v>20</v>
      </c>
      <c r="H12">
        <v>20</v>
      </c>
    </row>
    <row r="13" spans="1:8" x14ac:dyDescent="0.25">
      <c r="A13">
        <v>5</v>
      </c>
      <c r="B13" t="s">
        <v>35</v>
      </c>
      <c r="C13">
        <v>221.99</v>
      </c>
      <c r="F13" t="s">
        <v>42</v>
      </c>
      <c r="G13" s="3">
        <f>_xlfn.CONFIDENCE.T(0.05,G11,G12)</f>
        <v>19.51909157106844</v>
      </c>
      <c r="H13" s="3">
        <f>_xlfn.CONFIDENCE.T(0.05,H11,H12)</f>
        <v>17.721670263501164</v>
      </c>
    </row>
    <row r="14" spans="1:8" x14ac:dyDescent="0.25">
      <c r="A14">
        <v>6</v>
      </c>
      <c r="B14" t="s">
        <v>35</v>
      </c>
      <c r="C14">
        <v>271.89999999999998</v>
      </c>
    </row>
    <row r="15" spans="1:8" x14ac:dyDescent="0.25">
      <c r="A15">
        <v>7</v>
      </c>
      <c r="B15" t="s">
        <v>35</v>
      </c>
      <c r="C15">
        <v>261.62</v>
      </c>
    </row>
    <row r="16" spans="1:8" x14ac:dyDescent="0.25">
      <c r="A16">
        <v>8</v>
      </c>
      <c r="B16" t="s">
        <v>35</v>
      </c>
      <c r="C16">
        <v>220.51</v>
      </c>
      <c r="F16" s="4" t="s">
        <v>43</v>
      </c>
    </row>
    <row r="17" spans="1:12" x14ac:dyDescent="0.25">
      <c r="A17">
        <v>9</v>
      </c>
      <c r="B17" t="s">
        <v>35</v>
      </c>
      <c r="C17">
        <v>206.01</v>
      </c>
      <c r="F17" t="s">
        <v>49</v>
      </c>
      <c r="G17" s="28"/>
      <c r="H17" s="28"/>
    </row>
    <row r="18" spans="1:12" x14ac:dyDescent="0.25">
      <c r="A18">
        <v>10</v>
      </c>
      <c r="B18" t="s">
        <v>35</v>
      </c>
      <c r="C18">
        <v>275.66000000000003</v>
      </c>
      <c r="F18" t="s">
        <v>48</v>
      </c>
      <c r="G18" s="28"/>
      <c r="H18" s="28"/>
      <c r="L18" t="s">
        <v>47</v>
      </c>
    </row>
    <row r="19" spans="1:12" x14ac:dyDescent="0.25">
      <c r="A19">
        <v>11</v>
      </c>
      <c r="B19" t="s">
        <v>35</v>
      </c>
      <c r="C19">
        <v>207.75</v>
      </c>
      <c r="F19" t="s">
        <v>19</v>
      </c>
      <c r="G19" s="28"/>
      <c r="H19" s="28"/>
    </row>
    <row r="20" spans="1:12" x14ac:dyDescent="0.25">
      <c r="A20">
        <v>12</v>
      </c>
      <c r="B20" t="s">
        <v>35</v>
      </c>
      <c r="C20">
        <v>236.2</v>
      </c>
      <c r="F20" t="s">
        <v>20</v>
      </c>
      <c r="G20" s="28"/>
      <c r="H20" s="28"/>
    </row>
    <row r="21" spans="1:12" x14ac:dyDescent="0.25">
      <c r="A21">
        <v>13</v>
      </c>
      <c r="B21" t="s">
        <v>35</v>
      </c>
      <c r="C21">
        <v>235.33</v>
      </c>
      <c r="G21" s="3"/>
      <c r="H21" s="3"/>
    </row>
    <row r="22" spans="1:12" x14ac:dyDescent="0.25">
      <c r="A22">
        <v>14</v>
      </c>
      <c r="B22" t="s">
        <v>35</v>
      </c>
      <c r="C22">
        <v>241.52</v>
      </c>
      <c r="F22" t="s">
        <v>57</v>
      </c>
      <c r="G22" s="25"/>
      <c r="H22" s="25"/>
    </row>
    <row r="23" spans="1:12" x14ac:dyDescent="0.25">
      <c r="A23">
        <v>15</v>
      </c>
      <c r="B23" t="s">
        <v>35</v>
      </c>
      <c r="C23">
        <v>320.93</v>
      </c>
      <c r="F23" t="s">
        <v>58</v>
      </c>
      <c r="G23" s="25"/>
      <c r="H23" s="25"/>
    </row>
    <row r="24" spans="1:12" x14ac:dyDescent="0.25">
      <c r="A24">
        <v>16</v>
      </c>
      <c r="B24" t="s">
        <v>35</v>
      </c>
      <c r="C24">
        <v>235.92</v>
      </c>
      <c r="F24" t="s">
        <v>44</v>
      </c>
      <c r="G24" s="26"/>
      <c r="H24" s="26"/>
    </row>
    <row r="25" spans="1:12" x14ac:dyDescent="0.25">
      <c r="A25">
        <v>17</v>
      </c>
      <c r="B25" t="s">
        <v>35</v>
      </c>
      <c r="C25">
        <v>315.43</v>
      </c>
      <c r="F25" t="s">
        <v>51</v>
      </c>
      <c r="G25" s="26"/>
      <c r="H25" s="26"/>
    </row>
    <row r="26" spans="1:12" x14ac:dyDescent="0.25">
      <c r="A26">
        <v>18</v>
      </c>
      <c r="B26" t="s">
        <v>35</v>
      </c>
      <c r="C26">
        <v>232.43</v>
      </c>
    </row>
    <row r="27" spans="1:12" x14ac:dyDescent="0.25">
      <c r="A27">
        <v>19</v>
      </c>
      <c r="B27" t="s">
        <v>35</v>
      </c>
      <c r="C27">
        <v>212.17</v>
      </c>
      <c r="F27" s="4" t="s">
        <v>45</v>
      </c>
    </row>
    <row r="28" spans="1:12" x14ac:dyDescent="0.25">
      <c r="A28">
        <v>20</v>
      </c>
      <c r="B28" t="s">
        <v>35</v>
      </c>
      <c r="C28">
        <v>187.32</v>
      </c>
      <c r="F28" t="s">
        <v>50</v>
      </c>
      <c r="G28" s="19"/>
      <c r="H28" s="14"/>
    </row>
    <row r="29" spans="1:12" x14ac:dyDescent="0.25">
      <c r="A29">
        <v>21</v>
      </c>
      <c r="B29" t="s">
        <v>37</v>
      </c>
      <c r="C29">
        <v>158.82</v>
      </c>
      <c r="F29" t="s">
        <v>46</v>
      </c>
      <c r="G29" s="19"/>
    </row>
    <row r="30" spans="1:12" x14ac:dyDescent="0.25">
      <c r="A30">
        <v>22</v>
      </c>
      <c r="B30" t="s">
        <v>37</v>
      </c>
      <c r="C30">
        <v>201.83</v>
      </c>
      <c r="F30" t="s">
        <v>53</v>
      </c>
      <c r="G30" s="19"/>
      <c r="H30" s="14"/>
    </row>
    <row r="31" spans="1:12" x14ac:dyDescent="0.25">
      <c r="A31">
        <v>23</v>
      </c>
      <c r="B31" t="s">
        <v>37</v>
      </c>
      <c r="C31">
        <v>256.08999999999997</v>
      </c>
      <c r="F31" t="s">
        <v>55</v>
      </c>
      <c r="G31" s="19"/>
      <c r="H31" s="14"/>
    </row>
    <row r="32" spans="1:12" x14ac:dyDescent="0.25">
      <c r="A32">
        <v>24</v>
      </c>
      <c r="B32" t="s">
        <v>37</v>
      </c>
      <c r="C32">
        <v>216.17</v>
      </c>
      <c r="F32" t="s">
        <v>56</v>
      </c>
      <c r="G32" s="19"/>
      <c r="H32" s="14"/>
    </row>
    <row r="33" spans="1:12" x14ac:dyDescent="0.25">
      <c r="A33">
        <v>25</v>
      </c>
      <c r="B33" t="s">
        <v>37</v>
      </c>
      <c r="C33">
        <v>192.74</v>
      </c>
      <c r="G33" s="14"/>
      <c r="H33" s="14"/>
    </row>
    <row r="34" spans="1:12" x14ac:dyDescent="0.25">
      <c r="A34">
        <v>26</v>
      </c>
      <c r="B34" t="s">
        <v>37</v>
      </c>
      <c r="C34">
        <v>187.12</v>
      </c>
    </row>
    <row r="35" spans="1:12" x14ac:dyDescent="0.25">
      <c r="A35">
        <v>27</v>
      </c>
      <c r="B35" t="s">
        <v>37</v>
      </c>
      <c r="C35">
        <v>252.96</v>
      </c>
    </row>
    <row r="36" spans="1:12" x14ac:dyDescent="0.25">
      <c r="A36">
        <v>28</v>
      </c>
      <c r="B36" t="s">
        <v>37</v>
      </c>
      <c r="C36">
        <v>160.09</v>
      </c>
    </row>
    <row r="37" spans="1:12" x14ac:dyDescent="0.25">
      <c r="A37">
        <v>29</v>
      </c>
      <c r="B37" t="s">
        <v>37</v>
      </c>
      <c r="C37">
        <v>169.96</v>
      </c>
    </row>
    <row r="38" spans="1:12" x14ac:dyDescent="0.25">
      <c r="A38">
        <v>30</v>
      </c>
      <c r="B38" t="s">
        <v>37</v>
      </c>
      <c r="C38">
        <v>177.22</v>
      </c>
    </row>
    <row r="39" spans="1:12" x14ac:dyDescent="0.25">
      <c r="A39">
        <v>31</v>
      </c>
      <c r="B39" t="s">
        <v>37</v>
      </c>
      <c r="C39">
        <v>259.32</v>
      </c>
    </row>
    <row r="40" spans="1:12" x14ac:dyDescent="0.25">
      <c r="A40">
        <v>32</v>
      </c>
      <c r="B40" t="s">
        <v>37</v>
      </c>
      <c r="C40">
        <v>258.26</v>
      </c>
    </row>
    <row r="41" spans="1:12" x14ac:dyDescent="0.25">
      <c r="A41">
        <v>33</v>
      </c>
      <c r="B41" t="s">
        <v>37</v>
      </c>
      <c r="C41">
        <v>257.49</v>
      </c>
      <c r="L41" t="s">
        <v>53</v>
      </c>
    </row>
    <row r="42" spans="1:12" x14ac:dyDescent="0.25">
      <c r="A42">
        <v>34</v>
      </c>
      <c r="B42" t="s">
        <v>37</v>
      </c>
      <c r="C42">
        <v>285.05</v>
      </c>
    </row>
    <row r="43" spans="1:12" x14ac:dyDescent="0.25">
      <c r="A43">
        <v>35</v>
      </c>
      <c r="B43" t="s">
        <v>37</v>
      </c>
      <c r="C43">
        <v>190.14</v>
      </c>
    </row>
    <row r="44" spans="1:12" x14ac:dyDescent="0.25">
      <c r="A44">
        <v>36</v>
      </c>
      <c r="B44" t="s">
        <v>37</v>
      </c>
      <c r="C44">
        <v>192.32</v>
      </c>
    </row>
    <row r="45" spans="1:12" x14ac:dyDescent="0.25">
      <c r="A45">
        <v>37</v>
      </c>
      <c r="B45" t="s">
        <v>37</v>
      </c>
      <c r="C45">
        <v>225.37</v>
      </c>
    </row>
    <row r="46" spans="1:12" x14ac:dyDescent="0.25">
      <c r="A46">
        <v>38</v>
      </c>
      <c r="B46" t="s">
        <v>37</v>
      </c>
      <c r="C46">
        <v>179.17</v>
      </c>
    </row>
    <row r="47" spans="1:12" x14ac:dyDescent="0.25">
      <c r="A47">
        <v>39</v>
      </c>
      <c r="B47" t="s">
        <v>37</v>
      </c>
      <c r="C47">
        <v>222.03</v>
      </c>
    </row>
    <row r="48" spans="1:12" x14ac:dyDescent="0.25">
      <c r="A48">
        <v>40</v>
      </c>
      <c r="B48" t="s">
        <v>37</v>
      </c>
      <c r="C48">
        <v>216.52</v>
      </c>
    </row>
  </sheetData>
  <mergeCells count="9">
    <mergeCell ref="G23:H23"/>
    <mergeCell ref="G24:H24"/>
    <mergeCell ref="G25:H25"/>
    <mergeCell ref="G8:H8"/>
    <mergeCell ref="G17:H17"/>
    <mergeCell ref="G18:H18"/>
    <mergeCell ref="G19:H19"/>
    <mergeCell ref="G20:H20"/>
    <mergeCell ref="G22:H22"/>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ECF6-EB88-41FA-9CD3-A49A1F06F6C3}">
  <dimension ref="A1:L48"/>
  <sheetViews>
    <sheetView topLeftCell="A19" workbookViewId="0">
      <selection activeCell="G29" sqref="G29"/>
    </sheetView>
  </sheetViews>
  <sheetFormatPr baseColWidth="10" defaultRowHeight="15" x14ac:dyDescent="0.25"/>
  <cols>
    <col min="1" max="1" width="14.140625" customWidth="1"/>
    <col min="2" max="2" width="17.42578125" customWidth="1"/>
    <col min="3" max="3" width="24.140625" customWidth="1"/>
    <col min="6" max="6" width="33" customWidth="1"/>
    <col min="7" max="7" width="12.85546875" customWidth="1"/>
  </cols>
  <sheetData>
    <row r="1" spans="1:8" x14ac:dyDescent="0.25">
      <c r="A1" t="s">
        <v>81</v>
      </c>
    </row>
    <row r="8" spans="1:8" x14ac:dyDescent="0.25">
      <c r="A8" t="s">
        <v>34</v>
      </c>
      <c r="B8" t="s">
        <v>36</v>
      </c>
      <c r="C8" t="s">
        <v>38</v>
      </c>
      <c r="G8" s="27" t="s">
        <v>36</v>
      </c>
      <c r="H8" s="27"/>
    </row>
    <row r="9" spans="1:8" x14ac:dyDescent="0.25">
      <c r="A9">
        <v>1</v>
      </c>
      <c r="B9" t="s">
        <v>35</v>
      </c>
      <c r="C9">
        <v>303.22000000000003</v>
      </c>
      <c r="G9" t="s">
        <v>35</v>
      </c>
      <c r="H9" t="s">
        <v>37</v>
      </c>
    </row>
    <row r="10" spans="1:8" x14ac:dyDescent="0.25">
      <c r="A10">
        <v>2</v>
      </c>
      <c r="B10" t="s">
        <v>35</v>
      </c>
      <c r="C10">
        <v>279.32</v>
      </c>
      <c r="F10" t="s">
        <v>40</v>
      </c>
      <c r="G10" s="3">
        <f>AVERAGE(C9:C28)</f>
        <v>254.35650000000001</v>
      </c>
      <c r="H10" s="3">
        <f>AVERAGE(C29:C48)</f>
        <v>212.93350000000001</v>
      </c>
    </row>
    <row r="11" spans="1:8" x14ac:dyDescent="0.25">
      <c r="A11">
        <v>3</v>
      </c>
      <c r="B11" t="s">
        <v>35</v>
      </c>
      <c r="C11">
        <v>309.85000000000002</v>
      </c>
      <c r="F11" t="s">
        <v>41</v>
      </c>
      <c r="G11" s="3">
        <f>_xlfn.STDEV.S(C9:C28)</f>
        <v>41.706176782847123</v>
      </c>
      <c r="H11" s="3">
        <f>_xlfn.STDEV.S(C29:C48)</f>
        <v>37.865651185960765</v>
      </c>
    </row>
    <row r="12" spans="1:8" x14ac:dyDescent="0.25">
      <c r="A12">
        <v>4</v>
      </c>
      <c r="B12" t="s">
        <v>35</v>
      </c>
      <c r="C12">
        <v>312.05</v>
      </c>
      <c r="F12" t="s">
        <v>39</v>
      </c>
      <c r="G12">
        <v>20</v>
      </c>
      <c r="H12">
        <v>20</v>
      </c>
    </row>
    <row r="13" spans="1:8" x14ac:dyDescent="0.25">
      <c r="A13">
        <v>5</v>
      </c>
      <c r="B13" t="s">
        <v>35</v>
      </c>
      <c r="C13">
        <v>221.99</v>
      </c>
      <c r="F13" t="s">
        <v>42</v>
      </c>
      <c r="G13" s="3">
        <f>_xlfn.CONFIDENCE.T(0.05,G11,G12)</f>
        <v>19.51909157106844</v>
      </c>
      <c r="H13" s="3">
        <f>_xlfn.CONFIDENCE.T(0.05,H11,H12)</f>
        <v>17.721670263501164</v>
      </c>
    </row>
    <row r="14" spans="1:8" x14ac:dyDescent="0.25">
      <c r="A14">
        <v>6</v>
      </c>
      <c r="B14" t="s">
        <v>35</v>
      </c>
      <c r="C14">
        <v>271.89999999999998</v>
      </c>
    </row>
    <row r="15" spans="1:8" x14ac:dyDescent="0.25">
      <c r="A15">
        <v>7</v>
      </c>
      <c r="B15" t="s">
        <v>35</v>
      </c>
      <c r="C15">
        <v>261.62</v>
      </c>
    </row>
    <row r="16" spans="1:8" x14ac:dyDescent="0.25">
      <c r="A16">
        <v>8</v>
      </c>
      <c r="B16" t="s">
        <v>35</v>
      </c>
      <c r="C16">
        <v>220.51</v>
      </c>
      <c r="F16" s="4" t="s">
        <v>43</v>
      </c>
    </row>
    <row r="17" spans="1:12" x14ac:dyDescent="0.25">
      <c r="A17">
        <v>9</v>
      </c>
      <c r="B17" t="s">
        <v>35</v>
      </c>
      <c r="C17">
        <v>206.01</v>
      </c>
      <c r="F17" t="s">
        <v>49</v>
      </c>
      <c r="G17" s="30">
        <f>G10-H10</f>
        <v>41.423000000000002</v>
      </c>
      <c r="H17" s="30"/>
    </row>
    <row r="18" spans="1:12" x14ac:dyDescent="0.25">
      <c r="A18">
        <v>10</v>
      </c>
      <c r="B18" t="s">
        <v>35</v>
      </c>
      <c r="C18">
        <v>275.66000000000003</v>
      </c>
      <c r="F18" t="s">
        <v>48</v>
      </c>
      <c r="G18" s="30">
        <f>SQRT((G11^2+H11^2)*(1/G12))</f>
        <v>12.596056370108361</v>
      </c>
      <c r="H18" s="30"/>
      <c r="L18" t="s">
        <v>47</v>
      </c>
    </row>
    <row r="19" spans="1:12" x14ac:dyDescent="0.25">
      <c r="A19">
        <v>11</v>
      </c>
      <c r="B19" t="s">
        <v>35</v>
      </c>
      <c r="C19">
        <v>207.75</v>
      </c>
      <c r="F19" t="s">
        <v>19</v>
      </c>
      <c r="G19" s="30">
        <f>G17/G18</f>
        <v>3.2885689602263706</v>
      </c>
      <c r="H19" s="30"/>
    </row>
    <row r="20" spans="1:12" x14ac:dyDescent="0.25">
      <c r="A20">
        <v>12</v>
      </c>
      <c r="B20" t="s">
        <v>35</v>
      </c>
      <c r="C20">
        <v>236.2</v>
      </c>
      <c r="F20" t="s">
        <v>20</v>
      </c>
      <c r="G20" s="30">
        <f>_xlfn.T.INV.2T(0.05,G12-1+H12-1)</f>
        <v>2.0243941639119702</v>
      </c>
      <c r="H20" s="30"/>
    </row>
    <row r="21" spans="1:12" x14ac:dyDescent="0.25">
      <c r="A21">
        <v>13</v>
      </c>
      <c r="B21" t="s">
        <v>35</v>
      </c>
      <c r="C21">
        <v>235.33</v>
      </c>
      <c r="G21" s="3"/>
      <c r="H21" s="3"/>
    </row>
    <row r="22" spans="1:12" x14ac:dyDescent="0.25">
      <c r="A22">
        <v>14</v>
      </c>
      <c r="B22" t="s">
        <v>35</v>
      </c>
      <c r="C22">
        <v>241.52</v>
      </c>
      <c r="F22" t="s">
        <v>57</v>
      </c>
      <c r="G22" s="31">
        <f>_xlfn.T.DIST.2T(G19,38)</f>
        <v>2.175621031153954E-3</v>
      </c>
      <c r="H22" s="31"/>
    </row>
    <row r="23" spans="1:12" x14ac:dyDescent="0.25">
      <c r="A23">
        <v>15</v>
      </c>
      <c r="B23" t="s">
        <v>35</v>
      </c>
      <c r="C23">
        <v>320.93</v>
      </c>
      <c r="F23" t="s">
        <v>58</v>
      </c>
      <c r="G23" s="31">
        <f>_xlfn.T.TEST(C9:C28,C29:C48,2,2)</f>
        <v>2.175621031153954E-3</v>
      </c>
      <c r="H23" s="31"/>
    </row>
    <row r="24" spans="1:12" x14ac:dyDescent="0.25">
      <c r="A24">
        <v>16</v>
      </c>
      <c r="B24" t="s">
        <v>35</v>
      </c>
      <c r="C24">
        <v>235.92</v>
      </c>
      <c r="F24" t="s">
        <v>44</v>
      </c>
      <c r="G24" s="29">
        <v>0.05</v>
      </c>
      <c r="H24" s="29"/>
    </row>
    <row r="25" spans="1:12" x14ac:dyDescent="0.25">
      <c r="A25">
        <v>17</v>
      </c>
      <c r="B25" t="s">
        <v>35</v>
      </c>
      <c r="C25">
        <v>315.43</v>
      </c>
      <c r="F25" t="s">
        <v>51</v>
      </c>
      <c r="G25" s="29" t="s">
        <v>52</v>
      </c>
      <c r="H25" s="29"/>
    </row>
    <row r="26" spans="1:12" x14ac:dyDescent="0.25">
      <c r="A26">
        <v>18</v>
      </c>
      <c r="B26" t="s">
        <v>35</v>
      </c>
      <c r="C26">
        <v>232.43</v>
      </c>
    </row>
    <row r="27" spans="1:12" x14ac:dyDescent="0.25">
      <c r="A27">
        <v>19</v>
      </c>
      <c r="B27" t="s">
        <v>35</v>
      </c>
      <c r="C27">
        <v>212.17</v>
      </c>
      <c r="F27" s="4" t="s">
        <v>45</v>
      </c>
    </row>
    <row r="28" spans="1:12" x14ac:dyDescent="0.25">
      <c r="A28">
        <v>20</v>
      </c>
      <c r="B28" t="s">
        <v>35</v>
      </c>
      <c r="C28">
        <v>187.32</v>
      </c>
      <c r="F28" t="s">
        <v>50</v>
      </c>
      <c r="G28" s="17">
        <f>SQRT((19*G11^2+19*H11^2)/(20+20-2))</f>
        <v>39.832227665415274</v>
      </c>
      <c r="H28" s="14"/>
    </row>
    <row r="29" spans="1:12" x14ac:dyDescent="0.25">
      <c r="A29">
        <v>21</v>
      </c>
      <c r="B29" t="s">
        <v>37</v>
      </c>
      <c r="C29">
        <v>158.82</v>
      </c>
      <c r="F29" t="s">
        <v>46</v>
      </c>
      <c r="G29" s="17">
        <f>G17/G28</f>
        <v>1.0399368156847006</v>
      </c>
      <c r="H29" t="s">
        <v>54</v>
      </c>
    </row>
    <row r="30" spans="1:12" x14ac:dyDescent="0.25">
      <c r="A30">
        <v>22</v>
      </c>
      <c r="B30" t="s">
        <v>37</v>
      </c>
      <c r="C30">
        <v>201.83</v>
      </c>
      <c r="F30" t="s">
        <v>53</v>
      </c>
      <c r="G30" s="17">
        <f>SQRT((20+20)/(20*20)+(G29^2)/(2*(20+20)))</f>
        <v>0.33692485402193978</v>
      </c>
      <c r="H30" s="14"/>
    </row>
    <row r="31" spans="1:12" x14ac:dyDescent="0.25">
      <c r="A31">
        <v>23</v>
      </c>
      <c r="B31" t="s">
        <v>37</v>
      </c>
      <c r="C31">
        <v>256.08999999999997</v>
      </c>
      <c r="F31" t="s">
        <v>55</v>
      </c>
      <c r="G31" s="17">
        <f>G29-1.96*G30</f>
        <v>0.37956410180169864</v>
      </c>
      <c r="H31" s="14"/>
    </row>
    <row r="32" spans="1:12" x14ac:dyDescent="0.25">
      <c r="A32">
        <v>24</v>
      </c>
      <c r="B32" t="s">
        <v>37</v>
      </c>
      <c r="C32">
        <v>216.17</v>
      </c>
      <c r="F32" t="s">
        <v>56</v>
      </c>
      <c r="G32" s="17">
        <f>G29+1.96*G30</f>
        <v>1.7003095295677026</v>
      </c>
      <c r="H32" s="14"/>
    </row>
    <row r="33" spans="1:12" x14ac:dyDescent="0.25">
      <c r="A33">
        <v>25</v>
      </c>
      <c r="B33" t="s">
        <v>37</v>
      </c>
      <c r="C33">
        <v>192.74</v>
      </c>
      <c r="G33" s="14"/>
      <c r="H33" s="14"/>
    </row>
    <row r="34" spans="1:12" x14ac:dyDescent="0.25">
      <c r="A34">
        <v>26</v>
      </c>
      <c r="B34" t="s">
        <v>37</v>
      </c>
      <c r="C34">
        <v>187.12</v>
      </c>
    </row>
    <row r="35" spans="1:12" x14ac:dyDescent="0.25">
      <c r="A35">
        <v>27</v>
      </c>
      <c r="B35" t="s">
        <v>37</v>
      </c>
      <c r="C35">
        <v>252.96</v>
      </c>
    </row>
    <row r="36" spans="1:12" x14ac:dyDescent="0.25">
      <c r="A36">
        <v>28</v>
      </c>
      <c r="B36" t="s">
        <v>37</v>
      </c>
      <c r="C36">
        <v>160.09</v>
      </c>
    </row>
    <row r="37" spans="1:12" x14ac:dyDescent="0.25">
      <c r="A37">
        <v>29</v>
      </c>
      <c r="B37" t="s">
        <v>37</v>
      </c>
      <c r="C37">
        <v>169.96</v>
      </c>
    </row>
    <row r="38" spans="1:12" x14ac:dyDescent="0.25">
      <c r="A38">
        <v>30</v>
      </c>
      <c r="B38" t="s">
        <v>37</v>
      </c>
      <c r="C38">
        <v>177.22</v>
      </c>
    </row>
    <row r="39" spans="1:12" x14ac:dyDescent="0.25">
      <c r="A39">
        <v>31</v>
      </c>
      <c r="B39" t="s">
        <v>37</v>
      </c>
      <c r="C39">
        <v>259.32</v>
      </c>
    </row>
    <row r="40" spans="1:12" x14ac:dyDescent="0.25">
      <c r="A40">
        <v>32</v>
      </c>
      <c r="B40" t="s">
        <v>37</v>
      </c>
      <c r="C40">
        <v>258.26</v>
      </c>
    </row>
    <row r="41" spans="1:12" x14ac:dyDescent="0.25">
      <c r="A41">
        <v>33</v>
      </c>
      <c r="B41" t="s">
        <v>37</v>
      </c>
      <c r="C41">
        <v>257.49</v>
      </c>
      <c r="L41" t="s">
        <v>53</v>
      </c>
    </row>
    <row r="42" spans="1:12" x14ac:dyDescent="0.25">
      <c r="A42">
        <v>34</v>
      </c>
      <c r="B42" t="s">
        <v>37</v>
      </c>
      <c r="C42">
        <v>285.05</v>
      </c>
    </row>
    <row r="43" spans="1:12" x14ac:dyDescent="0.25">
      <c r="A43">
        <v>35</v>
      </c>
      <c r="B43" t="s">
        <v>37</v>
      </c>
      <c r="C43">
        <v>190.14</v>
      </c>
    </row>
    <row r="44" spans="1:12" x14ac:dyDescent="0.25">
      <c r="A44">
        <v>36</v>
      </c>
      <c r="B44" t="s">
        <v>37</v>
      </c>
      <c r="C44">
        <v>192.32</v>
      </c>
    </row>
    <row r="45" spans="1:12" x14ac:dyDescent="0.25">
      <c r="A45">
        <v>37</v>
      </c>
      <c r="B45" t="s">
        <v>37</v>
      </c>
      <c r="C45">
        <v>225.37</v>
      </c>
    </row>
    <row r="46" spans="1:12" x14ac:dyDescent="0.25">
      <c r="A46">
        <v>38</v>
      </c>
      <c r="B46" t="s">
        <v>37</v>
      </c>
      <c r="C46">
        <v>179.17</v>
      </c>
    </row>
    <row r="47" spans="1:12" x14ac:dyDescent="0.25">
      <c r="A47">
        <v>39</v>
      </c>
      <c r="B47" t="s">
        <v>37</v>
      </c>
      <c r="C47">
        <v>222.03</v>
      </c>
    </row>
    <row r="48" spans="1:12" x14ac:dyDescent="0.25">
      <c r="A48">
        <v>40</v>
      </c>
      <c r="B48" t="s">
        <v>37</v>
      </c>
      <c r="C48">
        <v>216.52</v>
      </c>
    </row>
  </sheetData>
  <mergeCells count="9">
    <mergeCell ref="G25:H25"/>
    <mergeCell ref="G8:H8"/>
    <mergeCell ref="G17:H17"/>
    <mergeCell ref="G18:H18"/>
    <mergeCell ref="G24:H24"/>
    <mergeCell ref="G19:H19"/>
    <mergeCell ref="G20:H20"/>
    <mergeCell ref="G23:H23"/>
    <mergeCell ref="G22:H22"/>
  </mergeCell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0A0A-1C64-415C-8D28-8E2E8A0D122E}">
  <dimension ref="A1:J210"/>
  <sheetViews>
    <sheetView workbookViewId="0">
      <selection sqref="A1:A2"/>
    </sheetView>
  </sheetViews>
  <sheetFormatPr baseColWidth="10" defaultRowHeight="15" x14ac:dyDescent="0.25"/>
  <cols>
    <col min="1" max="1" width="18.42578125" customWidth="1"/>
    <col min="2" max="2" width="23.42578125" customWidth="1"/>
    <col min="3" max="3" width="23" customWidth="1"/>
    <col min="4" max="4" width="17.85546875" customWidth="1"/>
    <col min="6" max="6" width="20.28515625" customWidth="1"/>
    <col min="7" max="7" width="17.5703125" customWidth="1"/>
    <col min="8" max="8" width="18.42578125" customWidth="1"/>
  </cols>
  <sheetData>
    <row r="1" spans="1:10" x14ac:dyDescent="0.25">
      <c r="A1" t="s">
        <v>82</v>
      </c>
    </row>
    <row r="2" spans="1:10" x14ac:dyDescent="0.25">
      <c r="A2" t="s">
        <v>83</v>
      </c>
    </row>
    <row r="9" spans="1:10" x14ac:dyDescent="0.25">
      <c r="B9" s="27" t="s">
        <v>38</v>
      </c>
      <c r="C9" s="27"/>
      <c r="G9" s="27" t="s">
        <v>60</v>
      </c>
      <c r="H9" s="27"/>
      <c r="I9" s="27" t="s">
        <v>61</v>
      </c>
      <c r="J9" s="27"/>
    </row>
    <row r="10" spans="1:10" x14ac:dyDescent="0.25">
      <c r="A10" s="4" t="s">
        <v>59</v>
      </c>
      <c r="B10" s="4" t="s">
        <v>62</v>
      </c>
      <c r="C10" s="4" t="s">
        <v>63</v>
      </c>
      <c r="D10" s="4" t="s">
        <v>70</v>
      </c>
      <c r="G10" s="4" t="s">
        <v>67</v>
      </c>
      <c r="H10" s="4" t="s">
        <v>68</v>
      </c>
      <c r="I10" s="4" t="s">
        <v>67</v>
      </c>
      <c r="J10" s="4" t="s">
        <v>68</v>
      </c>
    </row>
    <row r="11" spans="1:10" x14ac:dyDescent="0.25">
      <c r="A11" t="s">
        <v>60</v>
      </c>
      <c r="B11" s="15">
        <v>227.580974137911</v>
      </c>
      <c r="C11" s="15">
        <v>184.013411377236</v>
      </c>
      <c r="D11" s="15"/>
      <c r="F11" t="s">
        <v>64</v>
      </c>
      <c r="G11" s="3">
        <f>AVERAGE(B11:B110)</f>
        <v>253.61623634544827</v>
      </c>
      <c r="H11" s="3">
        <f>AVERAGE(C11:C110)</f>
        <v>219.45921439916984</v>
      </c>
      <c r="I11" s="3">
        <f>AVERAGE(B111:B210)</f>
        <v>254.82299260996487</v>
      </c>
      <c r="J11" s="3">
        <f>AVERAGE(C111:C210)</f>
        <v>251.05738476906504</v>
      </c>
    </row>
    <row r="12" spans="1:10" x14ac:dyDescent="0.25">
      <c r="A12" t="s">
        <v>60</v>
      </c>
      <c r="B12" s="15">
        <v>240.79290042066901</v>
      </c>
      <c r="C12" s="15">
        <v>220.89309678806799</v>
      </c>
      <c r="D12" s="15"/>
      <c r="F12" t="s">
        <v>65</v>
      </c>
      <c r="G12" s="3">
        <f>_xlfn.STDEV.S(B11:B110)</f>
        <v>36.512635187238928</v>
      </c>
      <c r="H12" s="3">
        <f>_xlfn.STDEV.S(C11:C110)</f>
        <v>36.692319411424691</v>
      </c>
      <c r="I12" s="3">
        <f>_xlfn.STDEV.S(B111:B210)</f>
        <v>40.06249122741395</v>
      </c>
      <c r="J12" s="3">
        <f>_xlfn.STDEV.S(C111:C210)</f>
        <v>39.311294996523067</v>
      </c>
    </row>
    <row r="13" spans="1:10" x14ac:dyDescent="0.25">
      <c r="A13" t="s">
        <v>60</v>
      </c>
      <c r="B13" s="15">
        <v>312.34833256596499</v>
      </c>
      <c r="C13" s="15">
        <v>256.59690322040802</v>
      </c>
      <c r="D13" s="15"/>
      <c r="F13" t="s">
        <v>39</v>
      </c>
      <c r="G13" s="3">
        <v>100</v>
      </c>
      <c r="H13" s="3">
        <v>100</v>
      </c>
      <c r="I13" s="3">
        <v>100</v>
      </c>
      <c r="J13" s="3">
        <v>100</v>
      </c>
    </row>
    <row r="14" spans="1:10" x14ac:dyDescent="0.25">
      <c r="A14" t="s">
        <v>60</v>
      </c>
      <c r="B14" s="15">
        <v>252.82033565698299</v>
      </c>
      <c r="C14" s="15">
        <v>212.04643256201399</v>
      </c>
      <c r="D14" s="15"/>
      <c r="F14" t="s">
        <v>66</v>
      </c>
      <c r="G14" s="3">
        <f>_xlfn.CONFIDENCE.T(0.05,G12,G13)</f>
        <v>7.2448989685610155</v>
      </c>
      <c r="H14" s="3">
        <f t="shared" ref="H14:J14" si="0">_xlfn.CONFIDENCE.T(0.05,H12,H13)</f>
        <v>7.2805522169172203</v>
      </c>
      <c r="I14" s="3">
        <f t="shared" si="0"/>
        <v>7.9492674216216868</v>
      </c>
      <c r="J14" s="3">
        <f t="shared" si="0"/>
        <v>7.8002137920915349</v>
      </c>
    </row>
    <row r="15" spans="1:10" x14ac:dyDescent="0.25">
      <c r="A15" t="s">
        <v>60</v>
      </c>
      <c r="B15" s="15">
        <v>255.17150940643799</v>
      </c>
      <c r="C15" s="15">
        <v>196.43639302692401</v>
      </c>
      <c r="D15" s="15"/>
    </row>
    <row r="16" spans="1:10" x14ac:dyDescent="0.25">
      <c r="A16" t="s">
        <v>60</v>
      </c>
      <c r="B16" s="15">
        <v>318.60259947533098</v>
      </c>
      <c r="C16" s="15">
        <v>266.73557053664001</v>
      </c>
      <c r="D16" s="15"/>
    </row>
    <row r="17" spans="1:10" x14ac:dyDescent="0.25">
      <c r="A17" t="s">
        <v>60</v>
      </c>
      <c r="B17" s="15">
        <v>268.436648239568</v>
      </c>
      <c r="C17" s="15">
        <v>210.48429740021299</v>
      </c>
      <c r="D17" s="15"/>
      <c r="G17" s="27" t="s">
        <v>70</v>
      </c>
      <c r="H17" s="27"/>
      <c r="I17" s="18"/>
      <c r="J17" s="18"/>
    </row>
    <row r="18" spans="1:10" x14ac:dyDescent="0.25">
      <c r="A18" t="s">
        <v>60</v>
      </c>
      <c r="B18" s="15">
        <v>199.39755061573899</v>
      </c>
      <c r="C18" s="15">
        <v>136.93233357858</v>
      </c>
      <c r="D18" s="15"/>
      <c r="G18" s="18" t="s">
        <v>60</v>
      </c>
      <c r="H18" s="18" t="s">
        <v>61</v>
      </c>
      <c r="J18" s="18"/>
    </row>
    <row r="19" spans="1:10" x14ac:dyDescent="0.25">
      <c r="A19" t="s">
        <v>60</v>
      </c>
      <c r="B19" s="15">
        <v>222.525885924259</v>
      </c>
      <c r="C19" s="15">
        <v>189.906678221905</v>
      </c>
      <c r="D19" s="15"/>
      <c r="F19" t="s">
        <v>69</v>
      </c>
      <c r="G19" s="19"/>
      <c r="H19" s="19"/>
      <c r="J19" s="17"/>
    </row>
    <row r="20" spans="1:10" x14ac:dyDescent="0.25">
      <c r="A20" t="s">
        <v>60</v>
      </c>
      <c r="B20" s="15">
        <v>232.17352119600201</v>
      </c>
      <c r="C20" s="15">
        <v>233.77325887592499</v>
      </c>
      <c r="D20" s="15"/>
      <c r="F20" t="s">
        <v>71</v>
      </c>
      <c r="G20" s="19"/>
      <c r="H20" s="19"/>
      <c r="J20" s="17"/>
    </row>
    <row r="21" spans="1:10" x14ac:dyDescent="0.25">
      <c r="A21" t="s">
        <v>60</v>
      </c>
      <c r="B21" s="15">
        <v>298.96327189757801</v>
      </c>
      <c r="C21" s="15">
        <v>237.839093708116</v>
      </c>
      <c r="D21" s="15"/>
      <c r="F21" t="s">
        <v>72</v>
      </c>
      <c r="G21" s="19"/>
      <c r="H21" s="19"/>
      <c r="J21" s="17"/>
    </row>
    <row r="22" spans="1:10" x14ac:dyDescent="0.25">
      <c r="A22" t="s">
        <v>60</v>
      </c>
      <c r="B22" s="15">
        <v>264.39255308229502</v>
      </c>
      <c r="C22" s="15">
        <v>247.44172193471701</v>
      </c>
      <c r="D22" s="15"/>
      <c r="F22" t="s">
        <v>73</v>
      </c>
      <c r="G22" s="23"/>
      <c r="H22" s="23"/>
      <c r="J22" s="16"/>
    </row>
    <row r="23" spans="1:10" x14ac:dyDescent="0.25">
      <c r="A23" t="s">
        <v>60</v>
      </c>
      <c r="B23" s="15">
        <v>266.03085802376199</v>
      </c>
      <c r="C23" s="15">
        <v>185.00562634853699</v>
      </c>
      <c r="D23" s="15"/>
    </row>
    <row r="24" spans="1:10" x14ac:dyDescent="0.25">
      <c r="A24" t="s">
        <v>60</v>
      </c>
      <c r="B24" s="15">
        <v>254.427308637805</v>
      </c>
      <c r="C24" s="15">
        <v>221.51194884589299</v>
      </c>
      <c r="D24" s="15"/>
      <c r="F24" t="s">
        <v>76</v>
      </c>
      <c r="G24" s="13"/>
      <c r="H24" s="13"/>
    </row>
    <row r="25" spans="1:10" x14ac:dyDescent="0.25">
      <c r="A25" t="s">
        <v>60</v>
      </c>
      <c r="B25" s="15">
        <v>227.76635460983701</v>
      </c>
      <c r="C25" s="15">
        <v>219.273685715813</v>
      </c>
      <c r="D25" s="15"/>
      <c r="F25" t="s">
        <v>10</v>
      </c>
      <c r="G25" s="13"/>
      <c r="H25" s="13"/>
    </row>
    <row r="26" spans="1:10" x14ac:dyDescent="0.25">
      <c r="A26" t="s">
        <v>60</v>
      </c>
      <c r="B26" s="15">
        <v>321.476525472123</v>
      </c>
      <c r="C26" s="15">
        <v>278.63622855820103</v>
      </c>
      <c r="D26" s="15"/>
      <c r="F26" t="s">
        <v>80</v>
      </c>
      <c r="G26" s="13"/>
      <c r="H26" s="13"/>
    </row>
    <row r="27" spans="1:10" x14ac:dyDescent="0.25">
      <c r="A27" t="s">
        <v>60</v>
      </c>
      <c r="B27" s="15">
        <v>269.91401912917001</v>
      </c>
      <c r="C27" s="15">
        <v>236.95852929888099</v>
      </c>
      <c r="D27" s="15"/>
      <c r="F27" t="s">
        <v>75</v>
      </c>
      <c r="G27" s="13"/>
      <c r="H27" s="13"/>
    </row>
    <row r="28" spans="1:10" x14ac:dyDescent="0.25">
      <c r="A28" t="s">
        <v>60</v>
      </c>
      <c r="B28" s="15">
        <v>171.33531373481401</v>
      </c>
      <c r="C28" s="15">
        <v>146.63249520616901</v>
      </c>
      <c r="D28" s="15"/>
    </row>
    <row r="29" spans="1:10" x14ac:dyDescent="0.25">
      <c r="A29" t="s">
        <v>60</v>
      </c>
      <c r="B29" s="15">
        <v>278.05423606254698</v>
      </c>
      <c r="C29" s="15">
        <v>215.36555415330099</v>
      </c>
      <c r="D29" s="15"/>
      <c r="F29" t="s">
        <v>51</v>
      </c>
      <c r="G29" s="13"/>
      <c r="H29" s="13"/>
    </row>
    <row r="30" spans="1:10" x14ac:dyDescent="0.25">
      <c r="A30" t="s">
        <v>60</v>
      </c>
      <c r="B30" s="15">
        <v>231.08834369088299</v>
      </c>
      <c r="C30" s="15">
        <v>177.50687074475701</v>
      </c>
      <c r="D30" s="15"/>
    </row>
    <row r="31" spans="1:10" x14ac:dyDescent="0.25">
      <c r="A31" t="s">
        <v>60</v>
      </c>
      <c r="B31" s="15">
        <v>207.287051760526</v>
      </c>
      <c r="C31" s="15">
        <v>193.46159524457701</v>
      </c>
      <c r="D31" s="15"/>
      <c r="F31" t="s">
        <v>79</v>
      </c>
      <c r="G31" s="13"/>
      <c r="H31" s="13"/>
    </row>
    <row r="32" spans="1:10" x14ac:dyDescent="0.25">
      <c r="A32" t="s">
        <v>60</v>
      </c>
      <c r="B32" s="15">
        <v>241.281003413668</v>
      </c>
      <c r="C32" s="15">
        <v>186.83141380932</v>
      </c>
      <c r="D32" s="15"/>
    </row>
    <row r="33" spans="1:4" x14ac:dyDescent="0.25">
      <c r="A33" t="s">
        <v>60</v>
      </c>
      <c r="B33" s="15">
        <v>208.95982206771001</v>
      </c>
      <c r="C33" s="15">
        <v>177.258751950288</v>
      </c>
      <c r="D33" s="15"/>
    </row>
    <row r="34" spans="1:4" x14ac:dyDescent="0.25">
      <c r="A34" t="s">
        <v>60</v>
      </c>
      <c r="B34" s="15">
        <v>220.84435082835401</v>
      </c>
      <c r="C34" s="15">
        <v>192.27558933307799</v>
      </c>
      <c r="D34" s="15"/>
    </row>
    <row r="35" spans="1:4" x14ac:dyDescent="0.25">
      <c r="A35" t="s">
        <v>60</v>
      </c>
      <c r="B35" s="15">
        <v>224.99842928602999</v>
      </c>
      <c r="C35" s="15">
        <v>255.170134670122</v>
      </c>
      <c r="D35" s="15"/>
    </row>
    <row r="36" spans="1:4" x14ac:dyDescent="0.25">
      <c r="A36" t="s">
        <v>60</v>
      </c>
      <c r="B36" s="15">
        <v>182.53226757030299</v>
      </c>
      <c r="C36" s="15">
        <v>154.14917305139801</v>
      </c>
      <c r="D36" s="15"/>
    </row>
    <row r="37" spans="1:4" x14ac:dyDescent="0.25">
      <c r="A37" t="s">
        <v>60</v>
      </c>
      <c r="B37" s="15">
        <v>283.51148177978098</v>
      </c>
      <c r="C37" s="15">
        <v>250.182022681896</v>
      </c>
      <c r="D37" s="15"/>
    </row>
    <row r="38" spans="1:4" x14ac:dyDescent="0.25">
      <c r="A38" t="s">
        <v>60</v>
      </c>
      <c r="B38" s="15">
        <v>256.13492471346098</v>
      </c>
      <c r="C38" s="15">
        <v>226.52145460897299</v>
      </c>
      <c r="D38" s="15"/>
    </row>
    <row r="39" spans="1:4" x14ac:dyDescent="0.25">
      <c r="A39" t="s">
        <v>60</v>
      </c>
      <c r="B39" s="15">
        <v>204.474522519522</v>
      </c>
      <c r="C39" s="15">
        <v>160.656044519028</v>
      </c>
      <c r="D39" s="15"/>
    </row>
    <row r="40" spans="1:4" x14ac:dyDescent="0.25">
      <c r="A40" t="s">
        <v>60</v>
      </c>
      <c r="B40" s="15">
        <v>300.15259684279698</v>
      </c>
      <c r="C40" s="15">
        <v>253.069851416246</v>
      </c>
      <c r="D40" s="15"/>
    </row>
    <row r="41" spans="1:4" x14ac:dyDescent="0.25">
      <c r="A41" t="s">
        <v>60</v>
      </c>
      <c r="B41" s="15">
        <v>267.05856885907298</v>
      </c>
      <c r="C41" s="15">
        <v>273.205624468633</v>
      </c>
      <c r="D41" s="15"/>
    </row>
    <row r="42" spans="1:4" x14ac:dyDescent="0.25">
      <c r="A42" t="s">
        <v>60</v>
      </c>
      <c r="B42" s="15">
        <v>238.19714068030899</v>
      </c>
      <c r="C42" s="15">
        <v>224.63553399726499</v>
      </c>
      <c r="D42" s="15"/>
    </row>
    <row r="43" spans="1:4" x14ac:dyDescent="0.25">
      <c r="A43" t="s">
        <v>60</v>
      </c>
      <c r="B43" s="15">
        <v>285.80502644180098</v>
      </c>
      <c r="C43" s="15">
        <v>246.24136635451001</v>
      </c>
      <c r="D43" s="15"/>
    </row>
    <row r="44" spans="1:4" x14ac:dyDescent="0.25">
      <c r="A44" t="s">
        <v>60</v>
      </c>
      <c r="B44" s="15">
        <v>285.125339501322</v>
      </c>
      <c r="C44" s="15">
        <v>232.51881409316701</v>
      </c>
      <c r="D44" s="15"/>
    </row>
    <row r="45" spans="1:4" x14ac:dyDescent="0.25">
      <c r="A45" t="s">
        <v>60</v>
      </c>
      <c r="B45" s="15">
        <v>282.86324326549902</v>
      </c>
      <c r="C45" s="15">
        <v>184.35179797090501</v>
      </c>
      <c r="D45" s="15"/>
    </row>
    <row r="46" spans="1:4" x14ac:dyDescent="0.25">
      <c r="A46" t="s">
        <v>60</v>
      </c>
      <c r="B46" s="15">
        <v>277.54561016400402</v>
      </c>
      <c r="C46" s="15">
        <v>271.59938206738002</v>
      </c>
      <c r="D46" s="15"/>
    </row>
    <row r="47" spans="1:4" x14ac:dyDescent="0.25">
      <c r="A47" t="s">
        <v>60</v>
      </c>
      <c r="B47" s="15">
        <v>272.156706141504</v>
      </c>
      <c r="C47" s="15">
        <v>193.785468193567</v>
      </c>
      <c r="D47" s="15"/>
    </row>
    <row r="48" spans="1:4" x14ac:dyDescent="0.25">
      <c r="A48" t="s">
        <v>60</v>
      </c>
      <c r="B48" s="15">
        <v>247.52353157693099</v>
      </c>
      <c r="C48" s="15">
        <v>239.40360086308701</v>
      </c>
      <c r="D48" s="15"/>
    </row>
    <row r="49" spans="1:4" x14ac:dyDescent="0.25">
      <c r="A49" t="s">
        <v>60</v>
      </c>
      <c r="B49" s="15">
        <v>237.76149345040301</v>
      </c>
      <c r="C49" s="15">
        <v>265.96795142425202</v>
      </c>
      <c r="D49" s="15"/>
    </row>
    <row r="50" spans="1:4" x14ac:dyDescent="0.25">
      <c r="A50" t="s">
        <v>60</v>
      </c>
      <c r="B50" s="15">
        <v>234.781159959505</v>
      </c>
      <c r="C50" s="15">
        <v>168.10097330148301</v>
      </c>
      <c r="D50" s="15"/>
    </row>
    <row r="51" spans="1:4" x14ac:dyDescent="0.25">
      <c r="A51" t="s">
        <v>60</v>
      </c>
      <c r="B51" s="15">
        <v>222.21172084317899</v>
      </c>
      <c r="C51" s="15">
        <v>220.59517500363</v>
      </c>
      <c r="D51" s="15"/>
    </row>
    <row r="52" spans="1:4" x14ac:dyDescent="0.25">
      <c r="A52" t="s">
        <v>60</v>
      </c>
      <c r="B52" s="15">
        <v>241.68330887921601</v>
      </c>
      <c r="C52" s="15">
        <v>206.688457796606</v>
      </c>
      <c r="D52" s="15"/>
    </row>
    <row r="53" spans="1:4" x14ac:dyDescent="0.25">
      <c r="A53" t="s">
        <v>60</v>
      </c>
      <c r="B53" s="15">
        <v>199.38414593726901</v>
      </c>
      <c r="C53" s="15">
        <v>139.659482188532</v>
      </c>
      <c r="D53" s="15"/>
    </row>
    <row r="54" spans="1:4" x14ac:dyDescent="0.25">
      <c r="A54" t="s">
        <v>60</v>
      </c>
      <c r="B54" s="15">
        <v>336.75823861354002</v>
      </c>
      <c r="C54" s="15">
        <v>237.463204459433</v>
      </c>
      <c r="D54" s="15"/>
    </row>
    <row r="55" spans="1:4" x14ac:dyDescent="0.25">
      <c r="A55" t="s">
        <v>60</v>
      </c>
      <c r="B55" s="15">
        <v>298.31847993219998</v>
      </c>
      <c r="C55" s="15">
        <v>208.073912115318</v>
      </c>
      <c r="D55" s="15"/>
    </row>
    <row r="56" spans="1:4" x14ac:dyDescent="0.25">
      <c r="A56" t="s">
        <v>60</v>
      </c>
      <c r="B56" s="15">
        <v>205.075656671866</v>
      </c>
      <c r="C56" s="15">
        <v>173.38723594900301</v>
      </c>
      <c r="D56" s="15"/>
    </row>
    <row r="57" spans="1:4" x14ac:dyDescent="0.25">
      <c r="A57" t="s">
        <v>60</v>
      </c>
      <c r="B57" s="15">
        <v>233.884606588037</v>
      </c>
      <c r="C57" s="15">
        <v>166.96313305054201</v>
      </c>
      <c r="D57" s="15"/>
    </row>
    <row r="58" spans="1:4" x14ac:dyDescent="0.25">
      <c r="A58" t="s">
        <v>60</v>
      </c>
      <c r="B58" s="15">
        <v>231.333785855071</v>
      </c>
      <c r="C58" s="15">
        <v>226.584483694554</v>
      </c>
      <c r="D58" s="15"/>
    </row>
    <row r="59" spans="1:4" x14ac:dyDescent="0.25">
      <c r="A59" t="s">
        <v>60</v>
      </c>
      <c r="B59" s="15">
        <v>281.19860473345301</v>
      </c>
      <c r="C59" s="15">
        <v>301.83013407704499</v>
      </c>
      <c r="D59" s="15"/>
    </row>
    <row r="60" spans="1:4" x14ac:dyDescent="0.25">
      <c r="A60" t="s">
        <v>60</v>
      </c>
      <c r="B60" s="15">
        <v>246.66523734112701</v>
      </c>
      <c r="C60" s="15">
        <v>180.90072201895401</v>
      </c>
      <c r="D60" s="15"/>
    </row>
    <row r="61" spans="1:4" x14ac:dyDescent="0.25">
      <c r="A61" t="s">
        <v>60</v>
      </c>
      <c r="B61" s="15">
        <v>260.13274055979002</v>
      </c>
      <c r="C61" s="15">
        <v>249.59524079036001</v>
      </c>
      <c r="D61" s="15"/>
    </row>
    <row r="62" spans="1:4" x14ac:dyDescent="0.25">
      <c r="A62" t="s">
        <v>60</v>
      </c>
      <c r="B62" s="15">
        <v>248.85812978605199</v>
      </c>
      <c r="C62" s="15">
        <v>241.16893134077301</v>
      </c>
      <c r="D62" s="15"/>
    </row>
    <row r="63" spans="1:4" x14ac:dyDescent="0.25">
      <c r="A63" t="s">
        <v>60</v>
      </c>
      <c r="B63" s="15">
        <v>248.28518170834701</v>
      </c>
      <c r="C63" s="15">
        <v>228.289230961242</v>
      </c>
      <c r="D63" s="15"/>
    </row>
    <row r="64" spans="1:4" x14ac:dyDescent="0.25">
      <c r="A64" t="s">
        <v>60</v>
      </c>
      <c r="B64" s="15">
        <v>304.74409136057801</v>
      </c>
      <c r="C64" s="15">
        <v>229.51586644429699</v>
      </c>
      <c r="D64" s="15"/>
    </row>
    <row r="65" spans="1:4" x14ac:dyDescent="0.25">
      <c r="A65" t="s">
        <v>60</v>
      </c>
      <c r="B65" s="15">
        <v>240.96916057362901</v>
      </c>
      <c r="C65" s="15">
        <v>210.26616343811801</v>
      </c>
      <c r="D65" s="15"/>
    </row>
    <row r="66" spans="1:4" x14ac:dyDescent="0.25">
      <c r="A66" t="s">
        <v>60</v>
      </c>
      <c r="B66" s="15">
        <v>310.658824177182</v>
      </c>
      <c r="C66" s="15">
        <v>254.45148405276501</v>
      </c>
      <c r="D66" s="15"/>
    </row>
    <row r="67" spans="1:4" x14ac:dyDescent="0.25">
      <c r="A67" t="s">
        <v>60</v>
      </c>
      <c r="B67" s="15">
        <v>188.04988783079099</v>
      </c>
      <c r="C67" s="15">
        <v>192.71711931160499</v>
      </c>
      <c r="D67" s="15"/>
    </row>
    <row r="68" spans="1:4" x14ac:dyDescent="0.25">
      <c r="A68" t="s">
        <v>60</v>
      </c>
      <c r="B68" s="15">
        <v>273.38454998544302</v>
      </c>
      <c r="C68" s="15">
        <v>225.73020610688599</v>
      </c>
      <c r="D68" s="15"/>
    </row>
    <row r="69" spans="1:4" x14ac:dyDescent="0.25">
      <c r="A69" t="s">
        <v>60</v>
      </c>
      <c r="B69" s="15">
        <v>254.95416975378501</v>
      </c>
      <c r="C69" s="15">
        <v>251.37586089807499</v>
      </c>
      <c r="D69" s="15"/>
    </row>
    <row r="70" spans="1:4" x14ac:dyDescent="0.25">
      <c r="A70" t="s">
        <v>60</v>
      </c>
      <c r="B70" s="15">
        <v>258.63766274975899</v>
      </c>
      <c r="C70" s="15">
        <v>215.34619437904999</v>
      </c>
      <c r="D70" s="15"/>
    </row>
    <row r="71" spans="1:4" x14ac:dyDescent="0.25">
      <c r="A71" t="s">
        <v>60</v>
      </c>
      <c r="B71" s="15">
        <v>265.18557931039498</v>
      </c>
      <c r="C71" s="15">
        <v>260.70135986664201</v>
      </c>
      <c r="D71" s="15"/>
    </row>
    <row r="72" spans="1:4" x14ac:dyDescent="0.25">
      <c r="A72" t="s">
        <v>60</v>
      </c>
      <c r="B72" s="15">
        <v>229.90706187562799</v>
      </c>
      <c r="C72" s="15">
        <v>175.96445330502499</v>
      </c>
      <c r="D72" s="15"/>
    </row>
    <row r="73" spans="1:4" x14ac:dyDescent="0.25">
      <c r="A73" t="s">
        <v>60</v>
      </c>
      <c r="B73" s="15">
        <v>236.671704653223</v>
      </c>
      <c r="C73" s="15">
        <v>174.67295930008399</v>
      </c>
      <c r="D73" s="15"/>
    </row>
    <row r="74" spans="1:4" x14ac:dyDescent="0.25">
      <c r="A74" t="s">
        <v>60</v>
      </c>
      <c r="B74" s="15">
        <v>209.25698467571601</v>
      </c>
      <c r="C74" s="15">
        <v>284.06250819076303</v>
      </c>
      <c r="D74" s="15"/>
    </row>
    <row r="75" spans="1:4" x14ac:dyDescent="0.25">
      <c r="A75" t="s">
        <v>60</v>
      </c>
      <c r="B75" s="15">
        <v>207.12835094097699</v>
      </c>
      <c r="C75" s="15">
        <v>178.082011135713</v>
      </c>
      <c r="D75" s="15"/>
    </row>
    <row r="76" spans="1:4" x14ac:dyDescent="0.25">
      <c r="A76" t="s">
        <v>60</v>
      </c>
      <c r="B76" s="15">
        <v>262.14114565617001</v>
      </c>
      <c r="C76" s="15">
        <v>237.017885960938</v>
      </c>
      <c r="D76" s="15"/>
    </row>
    <row r="77" spans="1:4" x14ac:dyDescent="0.25">
      <c r="A77" t="s">
        <v>60</v>
      </c>
      <c r="B77" s="15">
        <v>267.92839114517699</v>
      </c>
      <c r="C77" s="15">
        <v>250.73394086919799</v>
      </c>
      <c r="D77" s="15"/>
    </row>
    <row r="78" spans="1:4" x14ac:dyDescent="0.25">
      <c r="A78" t="s">
        <v>60</v>
      </c>
      <c r="B78" s="15">
        <v>252.12016906922</v>
      </c>
      <c r="C78" s="15">
        <v>207.66457949399501</v>
      </c>
      <c r="D78" s="15"/>
    </row>
    <row r="79" spans="1:4" x14ac:dyDescent="0.25">
      <c r="A79" t="s">
        <v>60</v>
      </c>
      <c r="B79" s="15">
        <v>286.89069871519001</v>
      </c>
      <c r="C79" s="15">
        <v>260.58802228821702</v>
      </c>
      <c r="D79" s="15"/>
    </row>
    <row r="80" spans="1:4" x14ac:dyDescent="0.25">
      <c r="A80" t="s">
        <v>60</v>
      </c>
      <c r="B80" s="15">
        <v>332.00338742508598</v>
      </c>
      <c r="C80" s="15">
        <v>287.94210625752697</v>
      </c>
      <c r="D80" s="15"/>
    </row>
    <row r="81" spans="1:4" x14ac:dyDescent="0.25">
      <c r="A81" t="s">
        <v>60</v>
      </c>
      <c r="B81" s="15">
        <v>230.358753357739</v>
      </c>
      <c r="C81" s="15">
        <v>200.09862942951199</v>
      </c>
      <c r="D81" s="15"/>
    </row>
    <row r="82" spans="1:4" x14ac:dyDescent="0.25">
      <c r="A82" t="s">
        <v>60</v>
      </c>
      <c r="B82" s="15">
        <v>157.63324497436699</v>
      </c>
      <c r="C82" s="15">
        <v>157.20841358527099</v>
      </c>
      <c r="D82" s="15"/>
    </row>
    <row r="83" spans="1:4" x14ac:dyDescent="0.25">
      <c r="A83" t="s">
        <v>60</v>
      </c>
      <c r="B83" s="15">
        <v>290.22954097848998</v>
      </c>
      <c r="C83" s="15">
        <v>247.187523267622</v>
      </c>
      <c r="D83" s="15"/>
    </row>
    <row r="84" spans="1:4" x14ac:dyDescent="0.25">
      <c r="A84" t="s">
        <v>60</v>
      </c>
      <c r="B84" s="15">
        <v>221.63196949670399</v>
      </c>
      <c r="C84" s="15">
        <v>260.94312624937402</v>
      </c>
      <c r="D84" s="15"/>
    </row>
    <row r="85" spans="1:4" x14ac:dyDescent="0.25">
      <c r="A85" t="s">
        <v>60</v>
      </c>
      <c r="B85" s="15">
        <v>222.479655341306</v>
      </c>
      <c r="C85" s="15">
        <v>179.558964046803</v>
      </c>
      <c r="D85" s="15"/>
    </row>
    <row r="86" spans="1:4" x14ac:dyDescent="0.25">
      <c r="A86" t="s">
        <v>60</v>
      </c>
      <c r="B86" s="15">
        <v>291.02285478786803</v>
      </c>
      <c r="C86" s="15">
        <v>217.40808275445201</v>
      </c>
      <c r="D86" s="15"/>
    </row>
    <row r="87" spans="1:4" x14ac:dyDescent="0.25">
      <c r="A87" t="s">
        <v>60</v>
      </c>
      <c r="B87" s="15">
        <v>238.60907971795999</v>
      </c>
      <c r="C87" s="15">
        <v>213.10580839501</v>
      </c>
      <c r="D87" s="15"/>
    </row>
    <row r="88" spans="1:4" x14ac:dyDescent="0.25">
      <c r="A88" t="s">
        <v>60</v>
      </c>
      <c r="B88" s="15">
        <v>201.17129150981901</v>
      </c>
      <c r="C88" s="15">
        <v>194.68900825922699</v>
      </c>
      <c r="D88" s="15"/>
    </row>
    <row r="89" spans="1:4" x14ac:dyDescent="0.25">
      <c r="A89" t="s">
        <v>60</v>
      </c>
      <c r="B89" s="15">
        <v>257.25213918996599</v>
      </c>
      <c r="C89" s="15">
        <v>237.54610216103899</v>
      </c>
      <c r="D89" s="15"/>
    </row>
    <row r="90" spans="1:4" x14ac:dyDescent="0.25">
      <c r="A90" t="s">
        <v>60</v>
      </c>
      <c r="B90" s="15">
        <v>244.44434550243801</v>
      </c>
      <c r="C90" s="15">
        <v>203.01750898098001</v>
      </c>
      <c r="D90" s="15"/>
    </row>
    <row r="91" spans="1:4" x14ac:dyDescent="0.25">
      <c r="A91" t="s">
        <v>60</v>
      </c>
      <c r="B91" s="15">
        <v>250.230567435995</v>
      </c>
      <c r="C91" s="15">
        <v>189.78672727737899</v>
      </c>
      <c r="D91" s="15"/>
    </row>
    <row r="92" spans="1:4" x14ac:dyDescent="0.25">
      <c r="A92" t="s">
        <v>60</v>
      </c>
      <c r="B92" s="15">
        <v>265.41121604505298</v>
      </c>
      <c r="C92" s="15">
        <v>266.87163733969498</v>
      </c>
      <c r="D92" s="15"/>
    </row>
    <row r="93" spans="1:4" x14ac:dyDescent="0.25">
      <c r="A93" t="s">
        <v>60</v>
      </c>
      <c r="B93" s="15">
        <v>235.173598728304</v>
      </c>
      <c r="C93" s="15">
        <v>199.633506227482</v>
      </c>
      <c r="D93" s="15"/>
    </row>
    <row r="94" spans="1:4" x14ac:dyDescent="0.25">
      <c r="A94" t="s">
        <v>60</v>
      </c>
      <c r="B94" s="15">
        <v>275.77506194075301</v>
      </c>
      <c r="C94" s="15">
        <v>213.318550708038</v>
      </c>
      <c r="D94" s="15"/>
    </row>
    <row r="95" spans="1:4" x14ac:dyDescent="0.25">
      <c r="A95" t="s">
        <v>60</v>
      </c>
      <c r="B95" s="15">
        <v>241.18053752725001</v>
      </c>
      <c r="C95" s="15">
        <v>207.07688174619599</v>
      </c>
      <c r="D95" s="15"/>
    </row>
    <row r="96" spans="1:4" x14ac:dyDescent="0.25">
      <c r="A96" t="s">
        <v>60</v>
      </c>
      <c r="B96" s="15">
        <v>263.27127855662798</v>
      </c>
      <c r="C96" s="15">
        <v>223.657424840343</v>
      </c>
      <c r="D96" s="15"/>
    </row>
    <row r="97" spans="1:4" x14ac:dyDescent="0.25">
      <c r="A97" t="s">
        <v>60</v>
      </c>
      <c r="B97" s="15">
        <v>293.87356052597403</v>
      </c>
      <c r="C97" s="15">
        <v>282.41715760969203</v>
      </c>
      <c r="D97" s="15"/>
    </row>
    <row r="98" spans="1:4" x14ac:dyDescent="0.25">
      <c r="A98" t="s">
        <v>60</v>
      </c>
      <c r="B98" s="15">
        <v>267.407259633352</v>
      </c>
      <c r="C98" s="15">
        <v>234.60566297316601</v>
      </c>
      <c r="D98" s="15"/>
    </row>
    <row r="99" spans="1:4" x14ac:dyDescent="0.25">
      <c r="A99" t="s">
        <v>60</v>
      </c>
      <c r="B99" s="15">
        <v>236.96273657875099</v>
      </c>
      <c r="C99" s="15">
        <v>232.41400015779399</v>
      </c>
      <c r="D99" s="15"/>
    </row>
    <row r="100" spans="1:4" x14ac:dyDescent="0.25">
      <c r="A100" t="s">
        <v>60</v>
      </c>
      <c r="B100" s="15">
        <v>295.95230473804401</v>
      </c>
      <c r="C100" s="15">
        <v>237.90398049431701</v>
      </c>
      <c r="D100" s="15"/>
    </row>
    <row r="101" spans="1:4" x14ac:dyDescent="0.25">
      <c r="A101" t="s">
        <v>60</v>
      </c>
      <c r="B101" s="15">
        <v>289.74015423848499</v>
      </c>
      <c r="C101" s="15">
        <v>253.943891287794</v>
      </c>
      <c r="D101" s="15"/>
    </row>
    <row r="102" spans="1:4" x14ac:dyDescent="0.25">
      <c r="A102" t="s">
        <v>60</v>
      </c>
      <c r="B102" s="15">
        <v>271.935878380323</v>
      </c>
      <c r="C102" s="15">
        <v>226.08023007155401</v>
      </c>
      <c r="D102" s="15"/>
    </row>
    <row r="103" spans="1:4" x14ac:dyDescent="0.25">
      <c r="A103" t="s">
        <v>60</v>
      </c>
      <c r="B103" s="15">
        <v>259.54926940445802</v>
      </c>
      <c r="C103" s="15">
        <v>229.386334571003</v>
      </c>
      <c r="D103" s="15"/>
    </row>
    <row r="104" spans="1:4" x14ac:dyDescent="0.25">
      <c r="A104" t="s">
        <v>60</v>
      </c>
      <c r="B104" s="15">
        <v>224.88375695842501</v>
      </c>
      <c r="C104" s="15">
        <v>176.84193651675201</v>
      </c>
      <c r="D104" s="15"/>
    </row>
    <row r="105" spans="1:4" x14ac:dyDescent="0.25">
      <c r="A105" t="s">
        <v>60</v>
      </c>
      <c r="B105" s="15">
        <v>304.4260979412</v>
      </c>
      <c r="C105" s="15">
        <v>220.65428722169599</v>
      </c>
      <c r="D105" s="15"/>
    </row>
    <row r="106" spans="1:4" x14ac:dyDescent="0.25">
      <c r="A106" t="s">
        <v>60</v>
      </c>
      <c r="B106" s="15">
        <v>225.989616514115</v>
      </c>
      <c r="C106" s="15">
        <v>260.24455733470199</v>
      </c>
      <c r="D106" s="15"/>
    </row>
    <row r="107" spans="1:4" x14ac:dyDescent="0.25">
      <c r="A107" t="s">
        <v>60</v>
      </c>
      <c r="B107" s="15">
        <v>337.49331972066301</v>
      </c>
      <c r="C107" s="15">
        <v>298.40500008706698</v>
      </c>
      <c r="D107" s="15"/>
    </row>
    <row r="108" spans="1:4" x14ac:dyDescent="0.25">
      <c r="A108" t="s">
        <v>60</v>
      </c>
      <c r="B108" s="15">
        <v>311.30442504740802</v>
      </c>
      <c r="C108" s="15">
        <v>227.16963803826599</v>
      </c>
      <c r="D108" s="15"/>
    </row>
    <row r="109" spans="1:4" x14ac:dyDescent="0.25">
      <c r="A109" t="s">
        <v>60</v>
      </c>
      <c r="B109" s="15">
        <v>240.57198563598101</v>
      </c>
      <c r="C109" s="15">
        <v>195.94199933743499</v>
      </c>
      <c r="D109" s="15"/>
    </row>
    <row r="110" spans="1:4" x14ac:dyDescent="0.25">
      <c r="A110" t="s">
        <v>60</v>
      </c>
      <c r="B110" s="15">
        <v>208.94316398772901</v>
      </c>
      <c r="C110" s="15">
        <v>157.39613008095199</v>
      </c>
      <c r="D110" s="15"/>
    </row>
    <row r="111" spans="1:4" x14ac:dyDescent="0.25">
      <c r="A111" t="s">
        <v>61</v>
      </c>
      <c r="B111" s="15">
        <v>196.25914368267101</v>
      </c>
      <c r="C111" s="15">
        <v>209.842946962192</v>
      </c>
      <c r="D111" s="15"/>
    </row>
    <row r="112" spans="1:4" x14ac:dyDescent="0.25">
      <c r="A112" t="s">
        <v>61</v>
      </c>
      <c r="B112" s="15">
        <v>274.87102214613299</v>
      </c>
      <c r="C112" s="15">
        <v>290.77448067226999</v>
      </c>
      <c r="D112" s="15"/>
    </row>
    <row r="113" spans="1:4" x14ac:dyDescent="0.25">
      <c r="A113" t="s">
        <v>61</v>
      </c>
      <c r="B113" s="15">
        <v>282.03498659530499</v>
      </c>
      <c r="C113" s="15">
        <v>273.42152034540197</v>
      </c>
      <c r="D113" s="15"/>
    </row>
    <row r="114" spans="1:4" x14ac:dyDescent="0.25">
      <c r="A114" t="s">
        <v>61</v>
      </c>
      <c r="B114" s="15">
        <v>194.444303515097</v>
      </c>
      <c r="C114" s="15">
        <v>207.20901372388701</v>
      </c>
      <c r="D114" s="15"/>
    </row>
    <row r="115" spans="1:4" x14ac:dyDescent="0.25">
      <c r="A115" t="s">
        <v>61</v>
      </c>
      <c r="B115" s="15">
        <v>221.42572564474801</v>
      </c>
      <c r="C115" s="15">
        <v>186.76233842837601</v>
      </c>
      <c r="D115" s="15"/>
    </row>
    <row r="116" spans="1:4" x14ac:dyDescent="0.25">
      <c r="A116" t="s">
        <v>61</v>
      </c>
      <c r="B116" s="15">
        <v>237.037557898556</v>
      </c>
      <c r="C116" s="15">
        <v>266.43697942764499</v>
      </c>
      <c r="D116" s="15"/>
    </row>
    <row r="117" spans="1:4" x14ac:dyDescent="0.25">
      <c r="A117" t="s">
        <v>61</v>
      </c>
      <c r="B117" s="15">
        <v>277.625719823797</v>
      </c>
      <c r="C117" s="15">
        <v>239.667994091678</v>
      </c>
      <c r="D117" s="15"/>
    </row>
    <row r="118" spans="1:4" x14ac:dyDescent="0.25">
      <c r="A118" t="s">
        <v>61</v>
      </c>
      <c r="B118" s="15">
        <v>260.021916052986</v>
      </c>
      <c r="C118" s="15">
        <v>245.12553641399799</v>
      </c>
      <c r="D118" s="15"/>
    </row>
    <row r="119" spans="1:4" x14ac:dyDescent="0.25">
      <c r="A119" t="s">
        <v>61</v>
      </c>
      <c r="B119" s="15">
        <v>290.29409083519403</v>
      </c>
      <c r="C119" s="15">
        <v>273.35254601730099</v>
      </c>
      <c r="D119" s="15"/>
    </row>
    <row r="120" spans="1:4" x14ac:dyDescent="0.25">
      <c r="A120" t="s">
        <v>61</v>
      </c>
      <c r="B120" s="15">
        <v>272.92938737610899</v>
      </c>
      <c r="C120" s="15">
        <v>276.83980328523501</v>
      </c>
      <c r="D120" s="15"/>
    </row>
    <row r="121" spans="1:4" x14ac:dyDescent="0.25">
      <c r="A121" t="s">
        <v>61</v>
      </c>
      <c r="B121" s="15">
        <v>213.36757924570901</v>
      </c>
      <c r="C121" s="15">
        <v>201.258256560929</v>
      </c>
      <c r="D121" s="15"/>
    </row>
    <row r="122" spans="1:4" x14ac:dyDescent="0.25">
      <c r="A122" t="s">
        <v>61</v>
      </c>
      <c r="B122" s="15">
        <v>302.44389793603102</v>
      </c>
      <c r="C122" s="15">
        <v>287.64172725303803</v>
      </c>
      <c r="D122" s="15"/>
    </row>
    <row r="123" spans="1:4" x14ac:dyDescent="0.25">
      <c r="A123" t="s">
        <v>61</v>
      </c>
      <c r="B123" s="15">
        <v>289.549052578633</v>
      </c>
      <c r="C123" s="15">
        <v>254.09541055166099</v>
      </c>
      <c r="D123" s="15"/>
    </row>
    <row r="124" spans="1:4" x14ac:dyDescent="0.25">
      <c r="A124" t="s">
        <v>61</v>
      </c>
      <c r="B124" s="15">
        <v>316.15714743342801</v>
      </c>
      <c r="C124" s="15">
        <v>305.23553514386299</v>
      </c>
      <c r="D124" s="15"/>
    </row>
    <row r="125" spans="1:4" x14ac:dyDescent="0.25">
      <c r="A125" t="s">
        <v>61</v>
      </c>
      <c r="B125" s="15">
        <v>192.367790666236</v>
      </c>
      <c r="C125" s="15">
        <v>223.447035007648</v>
      </c>
      <c r="D125" s="15"/>
    </row>
    <row r="126" spans="1:4" x14ac:dyDescent="0.25">
      <c r="A126" t="s">
        <v>61</v>
      </c>
      <c r="B126" s="15">
        <v>327.89425736815599</v>
      </c>
      <c r="C126" s="15">
        <v>335.905983545163</v>
      </c>
      <c r="D126" s="15"/>
    </row>
    <row r="127" spans="1:4" x14ac:dyDescent="0.25">
      <c r="A127" t="s">
        <v>61</v>
      </c>
      <c r="B127" s="15">
        <v>319.47744707491103</v>
      </c>
      <c r="C127" s="15">
        <v>326.00220121826101</v>
      </c>
      <c r="D127" s="15"/>
    </row>
    <row r="128" spans="1:4" x14ac:dyDescent="0.25">
      <c r="A128" t="s">
        <v>61</v>
      </c>
      <c r="B128" s="15">
        <v>265.49933302312002</v>
      </c>
      <c r="C128" s="15">
        <v>291.37580514906301</v>
      </c>
      <c r="D128" s="15"/>
    </row>
    <row r="129" spans="1:4" x14ac:dyDescent="0.25">
      <c r="A129" t="s">
        <v>61</v>
      </c>
      <c r="B129" s="15">
        <v>341.20135888347897</v>
      </c>
      <c r="C129" s="15">
        <v>288.55040673780201</v>
      </c>
      <c r="D129" s="15"/>
    </row>
    <row r="130" spans="1:4" x14ac:dyDescent="0.25">
      <c r="A130" t="s">
        <v>61</v>
      </c>
      <c r="B130" s="15">
        <v>311.51533248087998</v>
      </c>
      <c r="C130" s="15">
        <v>272.78956965283101</v>
      </c>
      <c r="D130" s="15"/>
    </row>
    <row r="131" spans="1:4" x14ac:dyDescent="0.25">
      <c r="A131" t="s">
        <v>61</v>
      </c>
      <c r="B131" s="15">
        <v>231.015847676796</v>
      </c>
      <c r="C131" s="15">
        <v>228.16366490851499</v>
      </c>
      <c r="D131" s="15"/>
    </row>
    <row r="132" spans="1:4" x14ac:dyDescent="0.25">
      <c r="A132" t="s">
        <v>61</v>
      </c>
      <c r="B132" s="15">
        <v>181.30764792680401</v>
      </c>
      <c r="C132" s="15">
        <v>179.65339985660901</v>
      </c>
      <c r="D132" s="15"/>
    </row>
    <row r="133" spans="1:4" x14ac:dyDescent="0.25">
      <c r="A133" t="s">
        <v>61</v>
      </c>
      <c r="B133" s="15">
        <v>192.926787616783</v>
      </c>
      <c r="C133" s="15">
        <v>224.906424783181</v>
      </c>
      <c r="D133" s="15"/>
    </row>
    <row r="134" spans="1:4" x14ac:dyDescent="0.25">
      <c r="A134" t="s">
        <v>61</v>
      </c>
      <c r="B134" s="15">
        <v>258.32943679175401</v>
      </c>
      <c r="C134" s="15">
        <v>264.19579233154002</v>
      </c>
      <c r="D134" s="15"/>
    </row>
    <row r="135" spans="1:4" x14ac:dyDescent="0.25">
      <c r="A135" t="s">
        <v>61</v>
      </c>
      <c r="B135" s="15">
        <v>248.56655286677801</v>
      </c>
      <c r="C135" s="15">
        <v>278.19233217997299</v>
      </c>
      <c r="D135" s="15"/>
    </row>
    <row r="136" spans="1:4" x14ac:dyDescent="0.25">
      <c r="A136" t="s">
        <v>61</v>
      </c>
      <c r="B136" s="15">
        <v>295.37138258429701</v>
      </c>
      <c r="C136" s="15">
        <v>259.26524527247801</v>
      </c>
      <c r="D136" s="15"/>
    </row>
    <row r="137" spans="1:4" x14ac:dyDescent="0.25">
      <c r="A137" t="s">
        <v>61</v>
      </c>
      <c r="B137" s="15">
        <v>231.485801223572</v>
      </c>
      <c r="C137" s="15">
        <v>240.85977885963999</v>
      </c>
      <c r="D137" s="15"/>
    </row>
    <row r="138" spans="1:4" x14ac:dyDescent="0.25">
      <c r="A138" t="s">
        <v>61</v>
      </c>
      <c r="B138" s="15">
        <v>236.86463877871901</v>
      </c>
      <c r="C138" s="15">
        <v>208.954841685144</v>
      </c>
      <c r="D138" s="15"/>
    </row>
    <row r="139" spans="1:4" x14ac:dyDescent="0.25">
      <c r="A139" t="s">
        <v>61</v>
      </c>
      <c r="B139" s="15">
        <v>309.38157902601898</v>
      </c>
      <c r="C139" s="15">
        <v>305.08164769918602</v>
      </c>
      <c r="D139" s="15"/>
    </row>
    <row r="140" spans="1:4" x14ac:dyDescent="0.25">
      <c r="A140" t="s">
        <v>61</v>
      </c>
      <c r="B140" s="15">
        <v>206.42488384568901</v>
      </c>
      <c r="C140" s="15">
        <v>223.67455628356501</v>
      </c>
      <c r="D140" s="15"/>
    </row>
    <row r="141" spans="1:4" x14ac:dyDescent="0.25">
      <c r="A141" t="s">
        <v>61</v>
      </c>
      <c r="B141" s="15">
        <v>228.84823147255199</v>
      </c>
      <c r="C141" s="15">
        <v>233.17583649500401</v>
      </c>
      <c r="D141" s="15"/>
    </row>
    <row r="142" spans="1:4" x14ac:dyDescent="0.25">
      <c r="A142" t="s">
        <v>61</v>
      </c>
      <c r="B142" s="15">
        <v>226.248285865713</v>
      </c>
      <c r="C142" s="15">
        <v>258.57929635833398</v>
      </c>
      <c r="D142" s="15"/>
    </row>
    <row r="143" spans="1:4" x14ac:dyDescent="0.25">
      <c r="A143" t="s">
        <v>61</v>
      </c>
      <c r="B143" s="15">
        <v>170.04337394827601</v>
      </c>
      <c r="C143" s="15">
        <v>174.115955127104</v>
      </c>
      <c r="D143" s="15"/>
    </row>
    <row r="144" spans="1:4" x14ac:dyDescent="0.25">
      <c r="A144" t="s">
        <v>61</v>
      </c>
      <c r="B144" s="15">
        <v>261.84612509427001</v>
      </c>
      <c r="C144" s="15">
        <v>241.553783586961</v>
      </c>
      <c r="D144" s="15"/>
    </row>
    <row r="145" spans="1:4" x14ac:dyDescent="0.25">
      <c r="A145" t="s">
        <v>61</v>
      </c>
      <c r="B145" s="15">
        <v>256.82501008341001</v>
      </c>
      <c r="C145" s="15">
        <v>224.67359440854699</v>
      </c>
      <c r="D145" s="15"/>
    </row>
    <row r="146" spans="1:4" x14ac:dyDescent="0.25">
      <c r="A146" t="s">
        <v>61</v>
      </c>
      <c r="B146" s="15">
        <v>322.62609276831398</v>
      </c>
      <c r="C146" s="15">
        <v>283.33835407031398</v>
      </c>
      <c r="D146" s="15"/>
    </row>
    <row r="147" spans="1:4" x14ac:dyDescent="0.25">
      <c r="A147" t="s">
        <v>61</v>
      </c>
      <c r="B147" s="15">
        <v>223.57587581492399</v>
      </c>
      <c r="C147" s="15">
        <v>179.13157975409001</v>
      </c>
      <c r="D147" s="15"/>
    </row>
    <row r="148" spans="1:4" x14ac:dyDescent="0.25">
      <c r="A148" t="s">
        <v>61</v>
      </c>
      <c r="B148" s="15">
        <v>244.389922347094</v>
      </c>
      <c r="C148" s="15">
        <v>235.28632600306599</v>
      </c>
      <c r="D148" s="15"/>
    </row>
    <row r="149" spans="1:4" x14ac:dyDescent="0.25">
      <c r="A149" t="s">
        <v>61</v>
      </c>
      <c r="B149" s="15">
        <v>233.04083571374201</v>
      </c>
      <c r="C149" s="15">
        <v>217.785253389541</v>
      </c>
      <c r="D149" s="15"/>
    </row>
    <row r="150" spans="1:4" x14ac:dyDescent="0.25">
      <c r="A150" t="s">
        <v>61</v>
      </c>
      <c r="B150" s="15">
        <v>248.45056900307901</v>
      </c>
      <c r="C150" s="15">
        <v>244.39696245948801</v>
      </c>
      <c r="D150" s="15"/>
    </row>
    <row r="151" spans="1:4" x14ac:dyDescent="0.25">
      <c r="A151" t="s">
        <v>61</v>
      </c>
      <c r="B151" s="15">
        <v>248.84232319722199</v>
      </c>
      <c r="C151" s="15">
        <v>228.37848117373201</v>
      </c>
      <c r="D151" s="15"/>
    </row>
    <row r="152" spans="1:4" x14ac:dyDescent="0.25">
      <c r="A152" t="s">
        <v>61</v>
      </c>
      <c r="B152" s="15">
        <v>265.72149506649498</v>
      </c>
      <c r="C152" s="15">
        <v>258.19618992107701</v>
      </c>
      <c r="D152" s="15"/>
    </row>
    <row r="153" spans="1:4" x14ac:dyDescent="0.25">
      <c r="A153" t="s">
        <v>61</v>
      </c>
      <c r="B153" s="15">
        <v>240.01544316696501</v>
      </c>
      <c r="C153" s="15">
        <v>274.909045958028</v>
      </c>
      <c r="D153" s="15"/>
    </row>
    <row r="154" spans="1:4" x14ac:dyDescent="0.25">
      <c r="A154" t="s">
        <v>61</v>
      </c>
      <c r="B154" s="15">
        <v>253.338008549454</v>
      </c>
      <c r="C154" s="15">
        <v>284.895661789641</v>
      </c>
      <c r="D154" s="15"/>
    </row>
    <row r="155" spans="1:4" x14ac:dyDescent="0.25">
      <c r="A155" t="s">
        <v>61</v>
      </c>
      <c r="B155" s="15">
        <v>333.15498454213099</v>
      </c>
      <c r="C155" s="15">
        <v>288.88169818291499</v>
      </c>
      <c r="D155" s="15"/>
    </row>
    <row r="156" spans="1:4" x14ac:dyDescent="0.25">
      <c r="A156" t="s">
        <v>61</v>
      </c>
      <c r="B156" s="15">
        <v>254.834072118177</v>
      </c>
      <c r="C156" s="15">
        <v>271.837609505736</v>
      </c>
      <c r="D156" s="15"/>
    </row>
    <row r="157" spans="1:4" x14ac:dyDescent="0.25">
      <c r="A157" t="s">
        <v>61</v>
      </c>
      <c r="B157" s="15">
        <v>254.725977616633</v>
      </c>
      <c r="C157" s="15">
        <v>290.31233304423699</v>
      </c>
      <c r="D157" s="15"/>
    </row>
    <row r="158" spans="1:4" x14ac:dyDescent="0.25">
      <c r="A158" t="s">
        <v>61</v>
      </c>
      <c r="B158" s="15">
        <v>280.80216871303901</v>
      </c>
      <c r="C158" s="15">
        <v>239.76925799150399</v>
      </c>
      <c r="D158" s="15"/>
    </row>
    <row r="159" spans="1:4" x14ac:dyDescent="0.25">
      <c r="A159" t="s">
        <v>61</v>
      </c>
      <c r="B159" s="15">
        <v>202.98390393179</v>
      </c>
      <c r="C159" s="15">
        <v>241.44531363802</v>
      </c>
      <c r="D159" s="15"/>
    </row>
    <row r="160" spans="1:4" x14ac:dyDescent="0.25">
      <c r="A160" t="s">
        <v>61</v>
      </c>
      <c r="B160" s="15">
        <v>266.36154238684099</v>
      </c>
      <c r="C160" s="15">
        <v>241.26493829947401</v>
      </c>
      <c r="D160" s="15"/>
    </row>
    <row r="161" spans="1:4" x14ac:dyDescent="0.25">
      <c r="A161" t="s">
        <v>61</v>
      </c>
      <c r="B161" s="15">
        <v>223.401966659311</v>
      </c>
      <c r="C161" s="15">
        <v>257.53141746177198</v>
      </c>
      <c r="D161" s="15"/>
    </row>
    <row r="162" spans="1:4" x14ac:dyDescent="0.25">
      <c r="A162" t="s">
        <v>61</v>
      </c>
      <c r="B162" s="15">
        <v>239.739009423276</v>
      </c>
      <c r="C162" s="15">
        <v>237.82121808999301</v>
      </c>
      <c r="D162" s="15"/>
    </row>
    <row r="163" spans="1:4" x14ac:dyDescent="0.25">
      <c r="A163" t="s">
        <v>61</v>
      </c>
      <c r="B163" s="15">
        <v>277.15128592010399</v>
      </c>
      <c r="C163" s="15">
        <v>259.860072327777</v>
      </c>
      <c r="D163" s="15"/>
    </row>
    <row r="164" spans="1:4" x14ac:dyDescent="0.25">
      <c r="A164" t="s">
        <v>61</v>
      </c>
      <c r="B164" s="15">
        <v>285.87378561337403</v>
      </c>
      <c r="C164" s="15">
        <v>241.14936241656</v>
      </c>
      <c r="D164" s="15"/>
    </row>
    <row r="165" spans="1:4" x14ac:dyDescent="0.25">
      <c r="A165" t="s">
        <v>61</v>
      </c>
      <c r="B165" s="15">
        <v>274.73425726314701</v>
      </c>
      <c r="C165" s="15">
        <v>261.28257896309202</v>
      </c>
      <c r="D165" s="15"/>
    </row>
    <row r="166" spans="1:4" x14ac:dyDescent="0.25">
      <c r="A166" t="s">
        <v>61</v>
      </c>
      <c r="B166" s="15">
        <v>279.25814981696197</v>
      </c>
      <c r="C166" s="15">
        <v>248.879364745473</v>
      </c>
      <c r="D166" s="15"/>
    </row>
    <row r="167" spans="1:4" x14ac:dyDescent="0.25">
      <c r="A167" t="s">
        <v>61</v>
      </c>
      <c r="B167" s="15">
        <v>233.47301703266899</v>
      </c>
      <c r="C167" s="15">
        <v>265.38174699419102</v>
      </c>
      <c r="D167" s="15"/>
    </row>
    <row r="168" spans="1:4" x14ac:dyDescent="0.25">
      <c r="A168" t="s">
        <v>61</v>
      </c>
      <c r="B168" s="15">
        <v>312.31252519176701</v>
      </c>
      <c r="C168" s="15">
        <v>305.35356148756898</v>
      </c>
      <c r="D168" s="15"/>
    </row>
    <row r="169" spans="1:4" x14ac:dyDescent="0.25">
      <c r="A169" t="s">
        <v>61</v>
      </c>
      <c r="B169" s="15">
        <v>271.66795270392998</v>
      </c>
      <c r="C169" s="15">
        <v>236.792464181599</v>
      </c>
      <c r="D169" s="15"/>
    </row>
    <row r="170" spans="1:4" x14ac:dyDescent="0.25">
      <c r="A170" t="s">
        <v>61</v>
      </c>
      <c r="B170" s="15">
        <v>273.08601866600401</v>
      </c>
      <c r="C170" s="15">
        <v>285.07374820608499</v>
      </c>
      <c r="D170" s="15"/>
    </row>
    <row r="171" spans="1:4" x14ac:dyDescent="0.25">
      <c r="A171" t="s">
        <v>61</v>
      </c>
      <c r="B171" s="15">
        <v>159.81161711026601</v>
      </c>
      <c r="C171" s="15">
        <v>177.159179531381</v>
      </c>
      <c r="D171" s="15"/>
    </row>
    <row r="172" spans="1:4" x14ac:dyDescent="0.25">
      <c r="A172" t="s">
        <v>61</v>
      </c>
      <c r="B172" s="15">
        <v>210.717597512955</v>
      </c>
      <c r="C172" s="15">
        <v>192.082107879727</v>
      </c>
      <c r="D172" s="15"/>
    </row>
    <row r="173" spans="1:4" x14ac:dyDescent="0.25">
      <c r="A173" t="s">
        <v>61</v>
      </c>
      <c r="B173" s="15">
        <v>241.977280477417</v>
      </c>
      <c r="C173" s="15">
        <v>218.73523006168301</v>
      </c>
      <c r="D173" s="15"/>
    </row>
    <row r="174" spans="1:4" x14ac:dyDescent="0.25">
      <c r="A174" t="s">
        <v>61</v>
      </c>
      <c r="B174" s="15">
        <v>285.83720764799199</v>
      </c>
      <c r="C174" s="15">
        <v>282.02862909942098</v>
      </c>
      <c r="D174" s="15"/>
    </row>
    <row r="175" spans="1:4" x14ac:dyDescent="0.25">
      <c r="A175" t="s">
        <v>61</v>
      </c>
      <c r="B175" s="15">
        <v>248.258203709832</v>
      </c>
      <c r="C175" s="15">
        <v>264.99205069855202</v>
      </c>
      <c r="D175" s="15"/>
    </row>
    <row r="176" spans="1:4" x14ac:dyDescent="0.25">
      <c r="A176" t="s">
        <v>61</v>
      </c>
      <c r="B176" s="15">
        <v>315.892317902949</v>
      </c>
      <c r="C176" s="15">
        <v>275.46043043872498</v>
      </c>
      <c r="D176" s="15"/>
    </row>
    <row r="177" spans="1:4" x14ac:dyDescent="0.25">
      <c r="A177" t="s">
        <v>61</v>
      </c>
      <c r="B177" s="15">
        <v>312.53197705864198</v>
      </c>
      <c r="C177" s="15">
        <v>342.56665868598202</v>
      </c>
      <c r="D177" s="15"/>
    </row>
    <row r="178" spans="1:4" x14ac:dyDescent="0.25">
      <c r="A178" t="s">
        <v>61</v>
      </c>
      <c r="B178" s="15">
        <v>192.74486615072601</v>
      </c>
      <c r="C178" s="15">
        <v>201.94166165649699</v>
      </c>
      <c r="D178" s="15"/>
    </row>
    <row r="179" spans="1:4" x14ac:dyDescent="0.25">
      <c r="A179" t="s">
        <v>61</v>
      </c>
      <c r="B179" s="15">
        <v>228.21623191047601</v>
      </c>
      <c r="C179" s="15">
        <v>176.86446981774299</v>
      </c>
      <c r="D179" s="15"/>
    </row>
    <row r="180" spans="1:4" x14ac:dyDescent="0.25">
      <c r="A180" t="s">
        <v>61</v>
      </c>
      <c r="B180" s="15">
        <v>219.14985905907099</v>
      </c>
      <c r="C180" s="15">
        <v>228.94483197350701</v>
      </c>
      <c r="D180" s="15"/>
    </row>
    <row r="181" spans="1:4" x14ac:dyDescent="0.25">
      <c r="A181" t="s">
        <v>61</v>
      </c>
      <c r="B181" s="15">
        <v>243.20048022132599</v>
      </c>
      <c r="C181" s="15">
        <v>227.97284990738501</v>
      </c>
      <c r="D181" s="15"/>
    </row>
    <row r="182" spans="1:4" x14ac:dyDescent="0.25">
      <c r="A182" t="s">
        <v>61</v>
      </c>
      <c r="B182" s="15">
        <v>248.36952419649899</v>
      </c>
      <c r="C182" s="15">
        <v>268.625911664277</v>
      </c>
      <c r="D182" s="15"/>
    </row>
    <row r="183" spans="1:4" x14ac:dyDescent="0.25">
      <c r="A183" t="s">
        <v>61</v>
      </c>
      <c r="B183" s="15">
        <v>181.17838911475701</v>
      </c>
      <c r="C183" s="15">
        <v>223.56507452552501</v>
      </c>
      <c r="D183" s="15"/>
    </row>
    <row r="184" spans="1:4" x14ac:dyDescent="0.25">
      <c r="A184" t="s">
        <v>61</v>
      </c>
      <c r="B184" s="15">
        <v>307.76425022412701</v>
      </c>
      <c r="C184" s="15">
        <v>303.64925606053498</v>
      </c>
      <c r="D184" s="15"/>
    </row>
    <row r="185" spans="1:4" x14ac:dyDescent="0.25">
      <c r="A185" t="s">
        <v>61</v>
      </c>
      <c r="B185" s="15">
        <v>249.19941348042599</v>
      </c>
      <c r="C185" s="15">
        <v>212.174306230307</v>
      </c>
      <c r="D185" s="15"/>
    </row>
    <row r="186" spans="1:4" x14ac:dyDescent="0.25">
      <c r="A186" t="s">
        <v>61</v>
      </c>
      <c r="B186" s="15">
        <v>260.80928301695701</v>
      </c>
      <c r="C186" s="15">
        <v>250.73315913602201</v>
      </c>
      <c r="D186" s="15"/>
    </row>
    <row r="187" spans="1:4" x14ac:dyDescent="0.25">
      <c r="A187" t="s">
        <v>61</v>
      </c>
      <c r="B187" s="15">
        <v>245.48264591122901</v>
      </c>
      <c r="C187" s="15">
        <v>212.49186801735999</v>
      </c>
      <c r="D187" s="15"/>
    </row>
    <row r="188" spans="1:4" x14ac:dyDescent="0.25">
      <c r="A188" t="s">
        <v>61</v>
      </c>
      <c r="B188" s="15">
        <v>215.80448774885201</v>
      </c>
      <c r="C188" s="15">
        <v>198.649338955231</v>
      </c>
      <c r="D188" s="15"/>
    </row>
    <row r="189" spans="1:4" x14ac:dyDescent="0.25">
      <c r="A189" t="s">
        <v>61</v>
      </c>
      <c r="B189" s="15">
        <v>208.650356404099</v>
      </c>
      <c r="C189" s="15">
        <v>161.462553634633</v>
      </c>
      <c r="D189" s="15"/>
    </row>
    <row r="190" spans="1:4" x14ac:dyDescent="0.25">
      <c r="A190" t="s">
        <v>61</v>
      </c>
      <c r="B190" s="15">
        <v>258.88106495399097</v>
      </c>
      <c r="C190" s="15">
        <v>279.63170265664201</v>
      </c>
      <c r="D190" s="15"/>
    </row>
    <row r="191" spans="1:4" x14ac:dyDescent="0.25">
      <c r="A191" t="s">
        <v>61</v>
      </c>
      <c r="B191" s="15">
        <v>206.82072124035801</v>
      </c>
      <c r="C191" s="15">
        <v>182.14005318411401</v>
      </c>
      <c r="D191" s="15"/>
    </row>
    <row r="192" spans="1:4" x14ac:dyDescent="0.25">
      <c r="A192" t="s">
        <v>61</v>
      </c>
      <c r="B192" s="15">
        <v>232.34504404745101</v>
      </c>
      <c r="C192" s="15">
        <v>221.19555643415899</v>
      </c>
      <c r="D192" s="15"/>
    </row>
    <row r="193" spans="1:4" x14ac:dyDescent="0.25">
      <c r="A193" t="s">
        <v>61</v>
      </c>
      <c r="B193" s="15">
        <v>330.82539152246602</v>
      </c>
      <c r="C193" s="15">
        <v>322.30418772859599</v>
      </c>
      <c r="D193" s="15"/>
    </row>
    <row r="194" spans="1:4" x14ac:dyDescent="0.25">
      <c r="A194" t="s">
        <v>61</v>
      </c>
      <c r="B194" s="15">
        <v>252.914259529443</v>
      </c>
      <c r="C194" s="15">
        <v>246.681668784267</v>
      </c>
      <c r="D194" s="15"/>
    </row>
    <row r="195" spans="1:4" x14ac:dyDescent="0.25">
      <c r="A195" t="s">
        <v>61</v>
      </c>
      <c r="B195" s="15">
        <v>278.35269229117699</v>
      </c>
      <c r="C195" s="15">
        <v>298.48340292100102</v>
      </c>
      <c r="D195" s="15"/>
    </row>
    <row r="196" spans="1:4" x14ac:dyDescent="0.25">
      <c r="A196" t="s">
        <v>61</v>
      </c>
      <c r="B196" s="15">
        <v>284.02037617449798</v>
      </c>
      <c r="C196" s="15">
        <v>274.79720633566097</v>
      </c>
      <c r="D196" s="15"/>
    </row>
    <row r="197" spans="1:4" x14ac:dyDescent="0.25">
      <c r="A197" t="s">
        <v>61</v>
      </c>
      <c r="B197" s="15">
        <v>190.55211483600999</v>
      </c>
      <c r="C197" s="15">
        <v>228.125354817443</v>
      </c>
      <c r="D197" s="15"/>
    </row>
    <row r="198" spans="1:4" x14ac:dyDescent="0.25">
      <c r="A198" t="s">
        <v>61</v>
      </c>
      <c r="B198" s="15">
        <v>286.82119200292402</v>
      </c>
      <c r="C198" s="15">
        <v>304.31708694956899</v>
      </c>
      <c r="D198" s="15"/>
    </row>
    <row r="199" spans="1:4" x14ac:dyDescent="0.25">
      <c r="A199" t="s">
        <v>61</v>
      </c>
      <c r="B199" s="15">
        <v>255.93315209228601</v>
      </c>
      <c r="C199" s="15">
        <v>247.49917421840601</v>
      </c>
      <c r="D199" s="15"/>
    </row>
    <row r="200" spans="1:4" x14ac:dyDescent="0.25">
      <c r="A200" t="s">
        <v>61</v>
      </c>
      <c r="B200" s="15">
        <v>240.52528813362099</v>
      </c>
      <c r="C200" s="15">
        <v>266.33608407821703</v>
      </c>
      <c r="D200" s="15"/>
    </row>
    <row r="201" spans="1:4" x14ac:dyDescent="0.25">
      <c r="A201" t="s">
        <v>61</v>
      </c>
      <c r="B201" s="15">
        <v>231.07055228704601</v>
      </c>
      <c r="C201" s="15">
        <v>218.12275380754801</v>
      </c>
      <c r="D201" s="15"/>
    </row>
    <row r="202" spans="1:4" x14ac:dyDescent="0.25">
      <c r="A202" t="s">
        <v>61</v>
      </c>
      <c r="B202" s="15">
        <v>223.23175584836201</v>
      </c>
      <c r="C202" s="15">
        <v>250.49496507581799</v>
      </c>
      <c r="D202" s="15"/>
    </row>
    <row r="203" spans="1:4" x14ac:dyDescent="0.25">
      <c r="A203" t="s">
        <v>61</v>
      </c>
      <c r="B203" s="15">
        <v>304.341067462382</v>
      </c>
      <c r="C203" s="15">
        <v>323.04826945278501</v>
      </c>
      <c r="D203" s="15"/>
    </row>
    <row r="204" spans="1:4" x14ac:dyDescent="0.25">
      <c r="A204" t="s">
        <v>61</v>
      </c>
      <c r="B204" s="15">
        <v>306.51672068340201</v>
      </c>
      <c r="C204" s="15">
        <v>312.76233464158099</v>
      </c>
      <c r="D204" s="15"/>
    </row>
    <row r="205" spans="1:4" x14ac:dyDescent="0.25">
      <c r="A205" t="s">
        <v>61</v>
      </c>
      <c r="B205" s="15">
        <v>220.68904926214699</v>
      </c>
      <c r="C205" s="15">
        <v>215.41856914863101</v>
      </c>
      <c r="D205" s="15"/>
    </row>
    <row r="206" spans="1:4" x14ac:dyDescent="0.25">
      <c r="A206" t="s">
        <v>61</v>
      </c>
      <c r="B206" s="15">
        <v>246.77792332955599</v>
      </c>
      <c r="C206" s="15">
        <v>277.27675207318498</v>
      </c>
      <c r="D206" s="15"/>
    </row>
    <row r="207" spans="1:4" x14ac:dyDescent="0.25">
      <c r="A207" t="s">
        <v>61</v>
      </c>
      <c r="B207" s="15">
        <v>282.40787287534198</v>
      </c>
      <c r="C207" s="15">
        <v>271.21959565600099</v>
      </c>
      <c r="D207" s="15"/>
    </row>
    <row r="208" spans="1:4" x14ac:dyDescent="0.25">
      <c r="A208" t="s">
        <v>61</v>
      </c>
      <c r="B208" s="15">
        <v>270.10350128175003</v>
      </c>
      <c r="C208" s="15">
        <v>240.574782948359</v>
      </c>
      <c r="D208" s="15"/>
    </row>
    <row r="209" spans="1:4" x14ac:dyDescent="0.25">
      <c r="A209" t="s">
        <v>61</v>
      </c>
      <c r="B209" s="15">
        <v>294.96090558469098</v>
      </c>
      <c r="C209" s="15">
        <v>292.45060644510897</v>
      </c>
      <c r="D209" s="15"/>
    </row>
    <row r="210" spans="1:4" x14ac:dyDescent="0.25">
      <c r="A210" t="s">
        <v>61</v>
      </c>
      <c r="B210" s="15">
        <v>243.14880840992799</v>
      </c>
      <c r="C210" s="15">
        <v>233.02302149591199</v>
      </c>
      <c r="D210" s="15"/>
    </row>
  </sheetData>
  <mergeCells count="4">
    <mergeCell ref="B9:C9"/>
    <mergeCell ref="G9:H9"/>
    <mergeCell ref="I9:J9"/>
    <mergeCell ref="G17:H17"/>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288A-D722-437D-8FC1-24ABD04BCE9E}">
  <dimension ref="A1:J210"/>
  <sheetViews>
    <sheetView workbookViewId="0">
      <selection activeCell="H25" sqref="H25"/>
    </sheetView>
  </sheetViews>
  <sheetFormatPr baseColWidth="10" defaultRowHeight="15" x14ac:dyDescent="0.25"/>
  <cols>
    <col min="1" max="1" width="18.42578125" customWidth="1"/>
    <col min="2" max="2" width="23.42578125" customWidth="1"/>
    <col min="3" max="3" width="23" customWidth="1"/>
    <col min="4" max="4" width="17.85546875" customWidth="1"/>
    <col min="6" max="6" width="20.28515625" customWidth="1"/>
    <col min="7" max="7" width="17.5703125" customWidth="1"/>
    <col min="8" max="8" width="18.42578125" customWidth="1"/>
  </cols>
  <sheetData>
    <row r="1" spans="1:10" x14ac:dyDescent="0.25">
      <c r="A1" t="s">
        <v>82</v>
      </c>
    </row>
    <row r="2" spans="1:10" x14ac:dyDescent="0.25">
      <c r="A2" t="s">
        <v>83</v>
      </c>
    </row>
    <row r="9" spans="1:10" x14ac:dyDescent="0.25">
      <c r="B9" s="27" t="s">
        <v>38</v>
      </c>
      <c r="C9" s="27"/>
      <c r="G9" s="27" t="s">
        <v>60</v>
      </c>
      <c r="H9" s="27"/>
      <c r="I9" s="27" t="s">
        <v>61</v>
      </c>
      <c r="J9" s="27"/>
    </row>
    <row r="10" spans="1:10" x14ac:dyDescent="0.25">
      <c r="A10" s="4" t="s">
        <v>59</v>
      </c>
      <c r="B10" s="4" t="s">
        <v>62</v>
      </c>
      <c r="C10" s="4" t="s">
        <v>63</v>
      </c>
      <c r="D10" s="4" t="s">
        <v>70</v>
      </c>
      <c r="G10" s="4" t="s">
        <v>67</v>
      </c>
      <c r="H10" s="4" t="s">
        <v>68</v>
      </c>
      <c r="I10" s="4" t="s">
        <v>67</v>
      </c>
      <c r="J10" s="4" t="s">
        <v>68</v>
      </c>
    </row>
    <row r="11" spans="1:10" x14ac:dyDescent="0.25">
      <c r="A11" t="s">
        <v>60</v>
      </c>
      <c r="B11" s="15">
        <v>227.580974137911</v>
      </c>
      <c r="C11" s="15">
        <v>184.013411377236</v>
      </c>
      <c r="D11" s="15">
        <f>C11-B11</f>
        <v>-43.567562760675003</v>
      </c>
      <c r="F11" t="s">
        <v>64</v>
      </c>
      <c r="G11" s="3">
        <f>AVERAGE(B11:B110)</f>
        <v>253.61623634544827</v>
      </c>
      <c r="H11" s="3">
        <f>AVERAGE(C11:C110)</f>
        <v>219.45921439916984</v>
      </c>
      <c r="I11" s="3">
        <f>AVERAGE(B111:B210)</f>
        <v>254.82299260996487</v>
      </c>
      <c r="J11" s="3">
        <f>AVERAGE(C111:C210)</f>
        <v>251.05738476906504</v>
      </c>
    </row>
    <row r="12" spans="1:10" x14ac:dyDescent="0.25">
      <c r="A12" t="s">
        <v>60</v>
      </c>
      <c r="B12" s="15">
        <v>240.79290042066901</v>
      </c>
      <c r="C12" s="15">
        <v>220.89309678806799</v>
      </c>
      <c r="D12" s="15">
        <f t="shared" ref="D12:D75" si="0">C12-B12</f>
        <v>-19.899803632601021</v>
      </c>
      <c r="F12" t="s">
        <v>65</v>
      </c>
      <c r="G12" s="3">
        <f>_xlfn.STDEV.S(B11:B110)</f>
        <v>36.512635187238928</v>
      </c>
      <c r="H12" s="3">
        <f>_xlfn.STDEV.S(C11:C110)</f>
        <v>36.692319411424691</v>
      </c>
      <c r="I12" s="3">
        <f>_xlfn.STDEV.S(B111:B210)</f>
        <v>40.06249122741395</v>
      </c>
      <c r="J12" s="3">
        <f>_xlfn.STDEV.S(C111:C210)</f>
        <v>39.311294996523067</v>
      </c>
    </row>
    <row r="13" spans="1:10" x14ac:dyDescent="0.25">
      <c r="A13" t="s">
        <v>60</v>
      </c>
      <c r="B13" s="15">
        <v>312.34833256596499</v>
      </c>
      <c r="C13" s="15">
        <v>256.59690322040802</v>
      </c>
      <c r="D13" s="15">
        <f t="shared" si="0"/>
        <v>-55.751429345556971</v>
      </c>
      <c r="F13" t="s">
        <v>39</v>
      </c>
      <c r="G13" s="3">
        <v>100</v>
      </c>
      <c r="H13" s="3">
        <v>100</v>
      </c>
      <c r="I13" s="3">
        <v>100</v>
      </c>
      <c r="J13" s="3">
        <v>100</v>
      </c>
    </row>
    <row r="14" spans="1:10" x14ac:dyDescent="0.25">
      <c r="A14" t="s">
        <v>60</v>
      </c>
      <c r="B14" s="15">
        <v>252.82033565698299</v>
      </c>
      <c r="C14" s="15">
        <v>212.04643256201399</v>
      </c>
      <c r="D14" s="15">
        <f t="shared" si="0"/>
        <v>-40.773903094969</v>
      </c>
      <c r="F14" t="s">
        <v>66</v>
      </c>
      <c r="G14" s="3">
        <f>_xlfn.CONFIDENCE.T(0.05,G12,G13)</f>
        <v>7.2448989685610155</v>
      </c>
      <c r="H14" s="3">
        <f t="shared" ref="H14:J14" si="1">_xlfn.CONFIDENCE.T(0.05,H12,H13)</f>
        <v>7.2805522169172203</v>
      </c>
      <c r="I14" s="3">
        <f t="shared" si="1"/>
        <v>7.9492674216216868</v>
      </c>
      <c r="J14" s="3">
        <f t="shared" si="1"/>
        <v>7.8002137920915349</v>
      </c>
    </row>
    <row r="15" spans="1:10" x14ac:dyDescent="0.25">
      <c r="A15" t="s">
        <v>60</v>
      </c>
      <c r="B15" s="15">
        <v>255.17150940643799</v>
      </c>
      <c r="C15" s="15">
        <v>196.43639302692401</v>
      </c>
      <c r="D15" s="15">
        <f t="shared" si="0"/>
        <v>-58.735116379513983</v>
      </c>
    </row>
    <row r="16" spans="1:10" x14ac:dyDescent="0.25">
      <c r="A16" t="s">
        <v>60</v>
      </c>
      <c r="B16" s="15">
        <v>318.60259947533098</v>
      </c>
      <c r="C16" s="15">
        <v>266.73557053664001</v>
      </c>
      <c r="D16" s="15">
        <f t="shared" si="0"/>
        <v>-51.867028938690964</v>
      </c>
    </row>
    <row r="17" spans="1:10" x14ac:dyDescent="0.25">
      <c r="A17" t="s">
        <v>60</v>
      </c>
      <c r="B17" s="15">
        <v>268.436648239568</v>
      </c>
      <c r="C17" s="15">
        <v>210.48429740021299</v>
      </c>
      <c r="D17" s="15">
        <f t="shared" si="0"/>
        <v>-57.952350839355006</v>
      </c>
      <c r="G17" s="27" t="s">
        <v>70</v>
      </c>
      <c r="H17" s="27"/>
      <c r="I17" s="18"/>
      <c r="J17" s="18"/>
    </row>
    <row r="18" spans="1:10" x14ac:dyDescent="0.25">
      <c r="A18" t="s">
        <v>60</v>
      </c>
      <c r="B18" s="15">
        <v>199.39755061573899</v>
      </c>
      <c r="C18" s="15">
        <v>136.93233357858</v>
      </c>
      <c r="D18" s="15">
        <f t="shared" si="0"/>
        <v>-62.465217037158993</v>
      </c>
      <c r="G18" s="18" t="s">
        <v>60</v>
      </c>
      <c r="H18" s="18" t="s">
        <v>61</v>
      </c>
      <c r="J18" s="18"/>
    </row>
    <row r="19" spans="1:10" x14ac:dyDescent="0.25">
      <c r="A19" t="s">
        <v>60</v>
      </c>
      <c r="B19" s="15">
        <v>222.525885924259</v>
      </c>
      <c r="C19" s="15">
        <v>189.906678221905</v>
      </c>
      <c r="D19" s="15">
        <f t="shared" si="0"/>
        <v>-32.619207702354004</v>
      </c>
      <c r="F19" t="s">
        <v>69</v>
      </c>
      <c r="G19" s="17">
        <f>AVERAGE(D11:D110)</f>
        <v>-34.157021946278512</v>
      </c>
      <c r="H19" s="17">
        <f>AVERAGE(D111:D210)</f>
        <v>-3.7656078408998916</v>
      </c>
      <c r="J19" s="17"/>
    </row>
    <row r="20" spans="1:10" x14ac:dyDescent="0.25">
      <c r="A20" t="s">
        <v>60</v>
      </c>
      <c r="B20" s="15">
        <v>232.17352119600201</v>
      </c>
      <c r="C20" s="15">
        <v>233.77325887592499</v>
      </c>
      <c r="D20" s="15">
        <f t="shared" si="0"/>
        <v>1.5997376799229812</v>
      </c>
      <c r="F20" t="s">
        <v>71</v>
      </c>
      <c r="G20" s="17">
        <f>_xlfn.STDEV.S(D11:D110)</f>
        <v>30.21541298992474</v>
      </c>
      <c r="H20" s="17">
        <f>_xlfn.STDEV.S(D111:D210)</f>
        <v>24.783459680819426</v>
      </c>
      <c r="J20" s="17"/>
    </row>
    <row r="21" spans="1:10" x14ac:dyDescent="0.25">
      <c r="A21" t="s">
        <v>60</v>
      </c>
      <c r="B21" s="15">
        <v>298.96327189757801</v>
      </c>
      <c r="C21" s="15">
        <v>237.839093708116</v>
      </c>
      <c r="D21" s="15">
        <f t="shared" si="0"/>
        <v>-61.124178189462015</v>
      </c>
      <c r="F21" t="s">
        <v>72</v>
      </c>
      <c r="G21" s="17">
        <f>G20/SQRT(H13)</f>
        <v>3.0215412989924739</v>
      </c>
      <c r="H21" s="17">
        <f>H20/SQRT(J13)</f>
        <v>2.4783459680819426</v>
      </c>
      <c r="J21" s="17"/>
    </row>
    <row r="22" spans="1:10" x14ac:dyDescent="0.25">
      <c r="A22" t="s">
        <v>60</v>
      </c>
      <c r="B22" s="15">
        <v>264.39255308229502</v>
      </c>
      <c r="C22" s="15">
        <v>247.44172193471701</v>
      </c>
      <c r="D22" s="15">
        <f t="shared" si="0"/>
        <v>-16.950831147578015</v>
      </c>
      <c r="F22" t="s">
        <v>73</v>
      </c>
      <c r="G22" s="16">
        <f>_xlfn.CONFIDENCE.T(0.05,G20,H13)</f>
        <v>5.9953934653793075</v>
      </c>
      <c r="H22" s="16">
        <f>_xlfn.CONFIDENCE.T(0.05,H20,J13)</f>
        <v>4.9175760817640386</v>
      </c>
      <c r="J22" s="16"/>
    </row>
    <row r="23" spans="1:10" x14ac:dyDescent="0.25">
      <c r="A23" t="s">
        <v>60</v>
      </c>
      <c r="B23" s="15">
        <v>266.03085802376199</v>
      </c>
      <c r="C23" s="15">
        <v>185.00562634853699</v>
      </c>
      <c r="D23" s="15">
        <f t="shared" si="0"/>
        <v>-81.025231675225001</v>
      </c>
    </row>
    <row r="24" spans="1:10" x14ac:dyDescent="0.25">
      <c r="A24" t="s">
        <v>60</v>
      </c>
      <c r="B24" s="15">
        <v>254.427308637805</v>
      </c>
      <c r="C24" s="15">
        <v>221.51194884589299</v>
      </c>
      <c r="D24" s="15">
        <f t="shared" si="0"/>
        <v>-32.91535979191201</v>
      </c>
      <c r="F24" t="s">
        <v>76</v>
      </c>
      <c r="G24">
        <f>G19/G21</f>
        <v>-11.304502757472848</v>
      </c>
      <c r="H24">
        <f>H19/H21</f>
        <v>-1.5194036221723293</v>
      </c>
    </row>
    <row r="25" spans="1:10" x14ac:dyDescent="0.25">
      <c r="A25" t="s">
        <v>60</v>
      </c>
      <c r="B25" s="15">
        <v>227.76635460983701</v>
      </c>
      <c r="C25" s="15">
        <v>219.273685715813</v>
      </c>
      <c r="D25" s="15">
        <f t="shared" si="0"/>
        <v>-8.4926688940240069</v>
      </c>
      <c r="F25" t="s">
        <v>10</v>
      </c>
      <c r="G25">
        <f>_xlfn.T.INV(0.05,100-1)</f>
        <v>-1.6603911560169928</v>
      </c>
      <c r="H25">
        <f>_xlfn.T.INV.2T(0.05,100-1)</f>
        <v>1.9842169515864165</v>
      </c>
    </row>
    <row r="26" spans="1:10" x14ac:dyDescent="0.25">
      <c r="A26" t="s">
        <v>60</v>
      </c>
      <c r="B26" s="15">
        <v>321.476525472123</v>
      </c>
      <c r="C26" s="15">
        <v>278.63622855820103</v>
      </c>
      <c r="D26" s="15">
        <f t="shared" si="0"/>
        <v>-42.840296913921975</v>
      </c>
      <c r="F26" t="s">
        <v>74</v>
      </c>
      <c r="G26">
        <f>_xlfn.T.DIST(G24,100-1,TRUE)</f>
        <v>8.0108226320032706E-20</v>
      </c>
      <c r="H26">
        <f>_xlfn.T.DIST.2T(ABS(H24),99)</f>
        <v>0.13184822610925398</v>
      </c>
    </row>
    <row r="27" spans="1:10" x14ac:dyDescent="0.25">
      <c r="A27" t="s">
        <v>60</v>
      </c>
      <c r="B27" s="15">
        <v>269.91401912917001</v>
      </c>
      <c r="C27" s="15">
        <v>236.95852929888099</v>
      </c>
      <c r="D27" s="15">
        <f t="shared" si="0"/>
        <v>-32.955489830289025</v>
      </c>
      <c r="F27" t="s">
        <v>75</v>
      </c>
      <c r="G27">
        <f>_xlfn.T.TEST(B11:B110,C11:C110,1,1)</f>
        <v>8.0108226320047054E-20</v>
      </c>
      <c r="H27">
        <f>_xlfn.T.TEST(B111:B210,C111:C210,2,1)</f>
        <v>0.13184822610925973</v>
      </c>
    </row>
    <row r="28" spans="1:10" x14ac:dyDescent="0.25">
      <c r="A28" t="s">
        <v>60</v>
      </c>
      <c r="B28" s="15">
        <v>171.33531373481401</v>
      </c>
      <c r="C28" s="15">
        <v>146.63249520616901</v>
      </c>
      <c r="D28" s="15">
        <f t="shared" si="0"/>
        <v>-24.702818528644997</v>
      </c>
    </row>
    <row r="29" spans="1:10" x14ac:dyDescent="0.25">
      <c r="A29" t="s">
        <v>60</v>
      </c>
      <c r="B29" s="15">
        <v>278.05423606254698</v>
      </c>
      <c r="C29" s="15">
        <v>215.36555415330099</v>
      </c>
      <c r="D29" s="15">
        <f t="shared" si="0"/>
        <v>-62.688681909245986</v>
      </c>
      <c r="F29" t="s">
        <v>51</v>
      </c>
      <c r="G29" t="s">
        <v>77</v>
      </c>
      <c r="H29" t="s">
        <v>78</v>
      </c>
    </row>
    <row r="30" spans="1:10" x14ac:dyDescent="0.25">
      <c r="A30" t="s">
        <v>60</v>
      </c>
      <c r="B30" s="15">
        <v>231.08834369088299</v>
      </c>
      <c r="C30" s="15">
        <v>177.50687074475701</v>
      </c>
      <c r="D30" s="15">
        <f t="shared" si="0"/>
        <v>-53.581472946125984</v>
      </c>
    </row>
    <row r="31" spans="1:10" x14ac:dyDescent="0.25">
      <c r="A31" t="s">
        <v>60</v>
      </c>
      <c r="B31" s="15">
        <v>207.287051760526</v>
      </c>
      <c r="C31" s="15">
        <v>193.46159524457701</v>
      </c>
      <c r="D31" s="15">
        <f t="shared" si="0"/>
        <v>-13.825456515948986</v>
      </c>
      <c r="F31" t="s">
        <v>79</v>
      </c>
      <c r="G31">
        <f>G19/G20</f>
        <v>-1.1304502757472847</v>
      </c>
    </row>
    <row r="32" spans="1:10" x14ac:dyDescent="0.25">
      <c r="A32" t="s">
        <v>60</v>
      </c>
      <c r="B32" s="15">
        <v>241.281003413668</v>
      </c>
      <c r="C32" s="15">
        <v>186.83141380932</v>
      </c>
      <c r="D32" s="15">
        <f t="shared" si="0"/>
        <v>-54.449589604348006</v>
      </c>
    </row>
    <row r="33" spans="1:4" x14ac:dyDescent="0.25">
      <c r="A33" t="s">
        <v>60</v>
      </c>
      <c r="B33" s="15">
        <v>208.95982206771001</v>
      </c>
      <c r="C33" s="15">
        <v>177.258751950288</v>
      </c>
      <c r="D33" s="15">
        <f t="shared" si="0"/>
        <v>-31.701070117422006</v>
      </c>
    </row>
    <row r="34" spans="1:4" x14ac:dyDescent="0.25">
      <c r="A34" t="s">
        <v>60</v>
      </c>
      <c r="B34" s="15">
        <v>220.84435082835401</v>
      </c>
      <c r="C34" s="15">
        <v>192.27558933307799</v>
      </c>
      <c r="D34" s="15">
        <f t="shared" si="0"/>
        <v>-28.568761495276021</v>
      </c>
    </row>
    <row r="35" spans="1:4" x14ac:dyDescent="0.25">
      <c r="A35" t="s">
        <v>60</v>
      </c>
      <c r="B35" s="15">
        <v>224.99842928602999</v>
      </c>
      <c r="C35" s="15">
        <v>255.170134670122</v>
      </c>
      <c r="D35" s="15">
        <f t="shared" si="0"/>
        <v>30.171705384092007</v>
      </c>
    </row>
    <row r="36" spans="1:4" x14ac:dyDescent="0.25">
      <c r="A36" t="s">
        <v>60</v>
      </c>
      <c r="B36" s="15">
        <v>182.53226757030299</v>
      </c>
      <c r="C36" s="15">
        <v>154.14917305139801</v>
      </c>
      <c r="D36" s="15">
        <f t="shared" si="0"/>
        <v>-28.383094518904983</v>
      </c>
    </row>
    <row r="37" spans="1:4" x14ac:dyDescent="0.25">
      <c r="A37" t="s">
        <v>60</v>
      </c>
      <c r="B37" s="15">
        <v>283.51148177978098</v>
      </c>
      <c r="C37" s="15">
        <v>250.182022681896</v>
      </c>
      <c r="D37" s="15">
        <f t="shared" si="0"/>
        <v>-33.329459097884978</v>
      </c>
    </row>
    <row r="38" spans="1:4" x14ac:dyDescent="0.25">
      <c r="A38" t="s">
        <v>60</v>
      </c>
      <c r="B38" s="15">
        <v>256.13492471346098</v>
      </c>
      <c r="C38" s="15">
        <v>226.52145460897299</v>
      </c>
      <c r="D38" s="15">
        <f t="shared" si="0"/>
        <v>-29.613470104487988</v>
      </c>
    </row>
    <row r="39" spans="1:4" x14ac:dyDescent="0.25">
      <c r="A39" t="s">
        <v>60</v>
      </c>
      <c r="B39" s="15">
        <v>204.474522519522</v>
      </c>
      <c r="C39" s="15">
        <v>160.656044519028</v>
      </c>
      <c r="D39" s="15">
        <f t="shared" si="0"/>
        <v>-43.818478000493997</v>
      </c>
    </row>
    <row r="40" spans="1:4" x14ac:dyDescent="0.25">
      <c r="A40" t="s">
        <v>60</v>
      </c>
      <c r="B40" s="15">
        <v>300.15259684279698</v>
      </c>
      <c r="C40" s="15">
        <v>253.069851416246</v>
      </c>
      <c r="D40" s="15">
        <f t="shared" si="0"/>
        <v>-47.082745426550986</v>
      </c>
    </row>
    <row r="41" spans="1:4" x14ac:dyDescent="0.25">
      <c r="A41" t="s">
        <v>60</v>
      </c>
      <c r="B41" s="15">
        <v>267.05856885907298</v>
      </c>
      <c r="C41" s="15">
        <v>273.205624468633</v>
      </c>
      <c r="D41" s="15">
        <f t="shared" si="0"/>
        <v>6.1470556095600273</v>
      </c>
    </row>
    <row r="42" spans="1:4" x14ac:dyDescent="0.25">
      <c r="A42" t="s">
        <v>60</v>
      </c>
      <c r="B42" s="15">
        <v>238.19714068030899</v>
      </c>
      <c r="C42" s="15">
        <v>224.63553399726499</v>
      </c>
      <c r="D42" s="15">
        <f t="shared" si="0"/>
        <v>-13.561606683044005</v>
      </c>
    </row>
    <row r="43" spans="1:4" x14ac:dyDescent="0.25">
      <c r="A43" t="s">
        <v>60</v>
      </c>
      <c r="B43" s="15">
        <v>285.80502644180098</v>
      </c>
      <c r="C43" s="15">
        <v>246.24136635451001</v>
      </c>
      <c r="D43" s="15">
        <f t="shared" si="0"/>
        <v>-39.56366008729097</v>
      </c>
    </row>
    <row r="44" spans="1:4" x14ac:dyDescent="0.25">
      <c r="A44" t="s">
        <v>60</v>
      </c>
      <c r="B44" s="15">
        <v>285.125339501322</v>
      </c>
      <c r="C44" s="15">
        <v>232.51881409316701</v>
      </c>
      <c r="D44" s="15">
        <f t="shared" si="0"/>
        <v>-52.606525408154994</v>
      </c>
    </row>
    <row r="45" spans="1:4" x14ac:dyDescent="0.25">
      <c r="A45" t="s">
        <v>60</v>
      </c>
      <c r="B45" s="15">
        <v>282.86324326549902</v>
      </c>
      <c r="C45" s="15">
        <v>184.35179797090501</v>
      </c>
      <c r="D45" s="15">
        <f t="shared" si="0"/>
        <v>-98.511445294594012</v>
      </c>
    </row>
    <row r="46" spans="1:4" x14ac:dyDescent="0.25">
      <c r="A46" t="s">
        <v>60</v>
      </c>
      <c r="B46" s="15">
        <v>277.54561016400402</v>
      </c>
      <c r="C46" s="15">
        <v>271.59938206738002</v>
      </c>
      <c r="D46" s="15">
        <f t="shared" si="0"/>
        <v>-5.9462280966239973</v>
      </c>
    </row>
    <row r="47" spans="1:4" x14ac:dyDescent="0.25">
      <c r="A47" t="s">
        <v>60</v>
      </c>
      <c r="B47" s="15">
        <v>272.156706141504</v>
      </c>
      <c r="C47" s="15">
        <v>193.785468193567</v>
      </c>
      <c r="D47" s="15">
        <f t="shared" si="0"/>
        <v>-78.371237947937004</v>
      </c>
    </row>
    <row r="48" spans="1:4" x14ac:dyDescent="0.25">
      <c r="A48" t="s">
        <v>60</v>
      </c>
      <c r="B48" s="15">
        <v>247.52353157693099</v>
      </c>
      <c r="C48" s="15">
        <v>239.40360086308701</v>
      </c>
      <c r="D48" s="15">
        <f t="shared" si="0"/>
        <v>-8.1199307138439849</v>
      </c>
    </row>
    <row r="49" spans="1:4" x14ac:dyDescent="0.25">
      <c r="A49" t="s">
        <v>60</v>
      </c>
      <c r="B49" s="15">
        <v>237.76149345040301</v>
      </c>
      <c r="C49" s="15">
        <v>265.96795142425202</v>
      </c>
      <c r="D49" s="15">
        <f t="shared" si="0"/>
        <v>28.206457973849012</v>
      </c>
    </row>
    <row r="50" spans="1:4" x14ac:dyDescent="0.25">
      <c r="A50" t="s">
        <v>60</v>
      </c>
      <c r="B50" s="15">
        <v>234.781159959505</v>
      </c>
      <c r="C50" s="15">
        <v>168.10097330148301</v>
      </c>
      <c r="D50" s="15">
        <f t="shared" si="0"/>
        <v>-66.680186658021995</v>
      </c>
    </row>
    <row r="51" spans="1:4" x14ac:dyDescent="0.25">
      <c r="A51" t="s">
        <v>60</v>
      </c>
      <c r="B51" s="15">
        <v>222.21172084317899</v>
      </c>
      <c r="C51" s="15">
        <v>220.59517500363</v>
      </c>
      <c r="D51" s="15">
        <f t="shared" si="0"/>
        <v>-1.6165458395489907</v>
      </c>
    </row>
    <row r="52" spans="1:4" x14ac:dyDescent="0.25">
      <c r="A52" t="s">
        <v>60</v>
      </c>
      <c r="B52" s="15">
        <v>241.68330887921601</v>
      </c>
      <c r="C52" s="15">
        <v>206.688457796606</v>
      </c>
      <c r="D52" s="15">
        <f t="shared" si="0"/>
        <v>-34.994851082610012</v>
      </c>
    </row>
    <row r="53" spans="1:4" x14ac:dyDescent="0.25">
      <c r="A53" t="s">
        <v>60</v>
      </c>
      <c r="B53" s="15">
        <v>199.38414593726901</v>
      </c>
      <c r="C53" s="15">
        <v>139.659482188532</v>
      </c>
      <c r="D53" s="15">
        <f t="shared" si="0"/>
        <v>-59.724663748737015</v>
      </c>
    </row>
    <row r="54" spans="1:4" x14ac:dyDescent="0.25">
      <c r="A54" t="s">
        <v>60</v>
      </c>
      <c r="B54" s="15">
        <v>336.75823861354002</v>
      </c>
      <c r="C54" s="15">
        <v>237.463204459433</v>
      </c>
      <c r="D54" s="15">
        <f t="shared" si="0"/>
        <v>-99.295034154107015</v>
      </c>
    </row>
    <row r="55" spans="1:4" x14ac:dyDescent="0.25">
      <c r="A55" t="s">
        <v>60</v>
      </c>
      <c r="B55" s="15">
        <v>298.31847993219998</v>
      </c>
      <c r="C55" s="15">
        <v>208.073912115318</v>
      </c>
      <c r="D55" s="15">
        <f t="shared" si="0"/>
        <v>-90.244567816881982</v>
      </c>
    </row>
    <row r="56" spans="1:4" x14ac:dyDescent="0.25">
      <c r="A56" t="s">
        <v>60</v>
      </c>
      <c r="B56" s="15">
        <v>205.075656671866</v>
      </c>
      <c r="C56" s="15">
        <v>173.38723594900301</v>
      </c>
      <c r="D56" s="15">
        <f t="shared" si="0"/>
        <v>-31.688420722862986</v>
      </c>
    </row>
    <row r="57" spans="1:4" x14ac:dyDescent="0.25">
      <c r="A57" t="s">
        <v>60</v>
      </c>
      <c r="B57" s="15">
        <v>233.884606588037</v>
      </c>
      <c r="C57" s="15">
        <v>166.96313305054201</v>
      </c>
      <c r="D57" s="15">
        <f t="shared" si="0"/>
        <v>-66.92147353749499</v>
      </c>
    </row>
    <row r="58" spans="1:4" x14ac:dyDescent="0.25">
      <c r="A58" t="s">
        <v>60</v>
      </c>
      <c r="B58" s="15">
        <v>231.333785855071</v>
      </c>
      <c r="C58" s="15">
        <v>226.584483694554</v>
      </c>
      <c r="D58" s="15">
        <f t="shared" si="0"/>
        <v>-4.7493021605170043</v>
      </c>
    </row>
    <row r="59" spans="1:4" x14ac:dyDescent="0.25">
      <c r="A59" t="s">
        <v>60</v>
      </c>
      <c r="B59" s="15">
        <v>281.19860473345301</v>
      </c>
      <c r="C59" s="15">
        <v>301.83013407704499</v>
      </c>
      <c r="D59" s="15">
        <f t="shared" si="0"/>
        <v>20.631529343591978</v>
      </c>
    </row>
    <row r="60" spans="1:4" x14ac:dyDescent="0.25">
      <c r="A60" t="s">
        <v>60</v>
      </c>
      <c r="B60" s="15">
        <v>246.66523734112701</v>
      </c>
      <c r="C60" s="15">
        <v>180.90072201895401</v>
      </c>
      <c r="D60" s="15">
        <f t="shared" si="0"/>
        <v>-65.764515322172997</v>
      </c>
    </row>
    <row r="61" spans="1:4" x14ac:dyDescent="0.25">
      <c r="A61" t="s">
        <v>60</v>
      </c>
      <c r="B61" s="15">
        <v>260.13274055979002</v>
      </c>
      <c r="C61" s="15">
        <v>249.59524079036001</v>
      </c>
      <c r="D61" s="15">
        <f t="shared" si="0"/>
        <v>-10.537499769430013</v>
      </c>
    </row>
    <row r="62" spans="1:4" x14ac:dyDescent="0.25">
      <c r="A62" t="s">
        <v>60</v>
      </c>
      <c r="B62" s="15">
        <v>248.85812978605199</v>
      </c>
      <c r="C62" s="15">
        <v>241.16893134077301</v>
      </c>
      <c r="D62" s="15">
        <f t="shared" si="0"/>
        <v>-7.6891984452789757</v>
      </c>
    </row>
    <row r="63" spans="1:4" x14ac:dyDescent="0.25">
      <c r="A63" t="s">
        <v>60</v>
      </c>
      <c r="B63" s="15">
        <v>248.28518170834701</v>
      </c>
      <c r="C63" s="15">
        <v>228.289230961242</v>
      </c>
      <c r="D63" s="15">
        <f t="shared" si="0"/>
        <v>-19.995950747105013</v>
      </c>
    </row>
    <row r="64" spans="1:4" x14ac:dyDescent="0.25">
      <c r="A64" t="s">
        <v>60</v>
      </c>
      <c r="B64" s="15">
        <v>304.74409136057801</v>
      </c>
      <c r="C64" s="15">
        <v>229.51586644429699</v>
      </c>
      <c r="D64" s="15">
        <f t="shared" si="0"/>
        <v>-75.228224916281022</v>
      </c>
    </row>
    <row r="65" spans="1:4" x14ac:dyDescent="0.25">
      <c r="A65" t="s">
        <v>60</v>
      </c>
      <c r="B65" s="15">
        <v>240.96916057362901</v>
      </c>
      <c r="C65" s="15">
        <v>210.26616343811801</v>
      </c>
      <c r="D65" s="15">
        <f t="shared" si="0"/>
        <v>-30.702997135510998</v>
      </c>
    </row>
    <row r="66" spans="1:4" x14ac:dyDescent="0.25">
      <c r="A66" t="s">
        <v>60</v>
      </c>
      <c r="B66" s="15">
        <v>310.658824177182</v>
      </c>
      <c r="C66" s="15">
        <v>254.45148405276501</v>
      </c>
      <c r="D66" s="15">
        <f t="shared" si="0"/>
        <v>-56.207340124416987</v>
      </c>
    </row>
    <row r="67" spans="1:4" x14ac:dyDescent="0.25">
      <c r="A67" t="s">
        <v>60</v>
      </c>
      <c r="B67" s="15">
        <v>188.04988783079099</v>
      </c>
      <c r="C67" s="15">
        <v>192.71711931160499</v>
      </c>
      <c r="D67" s="15">
        <f t="shared" si="0"/>
        <v>4.6672314808139959</v>
      </c>
    </row>
    <row r="68" spans="1:4" x14ac:dyDescent="0.25">
      <c r="A68" t="s">
        <v>60</v>
      </c>
      <c r="B68" s="15">
        <v>273.38454998544302</v>
      </c>
      <c r="C68" s="15">
        <v>225.73020610688599</v>
      </c>
      <c r="D68" s="15">
        <f t="shared" si="0"/>
        <v>-47.654343878557029</v>
      </c>
    </row>
    <row r="69" spans="1:4" x14ac:dyDescent="0.25">
      <c r="A69" t="s">
        <v>60</v>
      </c>
      <c r="B69" s="15">
        <v>254.95416975378501</v>
      </c>
      <c r="C69" s="15">
        <v>251.37586089807499</v>
      </c>
      <c r="D69" s="15">
        <f t="shared" si="0"/>
        <v>-3.57830885571002</v>
      </c>
    </row>
    <row r="70" spans="1:4" x14ac:dyDescent="0.25">
      <c r="A70" t="s">
        <v>60</v>
      </c>
      <c r="B70" s="15">
        <v>258.63766274975899</v>
      </c>
      <c r="C70" s="15">
        <v>215.34619437904999</v>
      </c>
      <c r="D70" s="15">
        <f t="shared" si="0"/>
        <v>-43.291468370708998</v>
      </c>
    </row>
    <row r="71" spans="1:4" x14ac:dyDescent="0.25">
      <c r="A71" t="s">
        <v>60</v>
      </c>
      <c r="B71" s="15">
        <v>265.18557931039498</v>
      </c>
      <c r="C71" s="15">
        <v>260.70135986664201</v>
      </c>
      <c r="D71" s="15">
        <f t="shared" si="0"/>
        <v>-4.484219443752977</v>
      </c>
    </row>
    <row r="72" spans="1:4" x14ac:dyDescent="0.25">
      <c r="A72" t="s">
        <v>60</v>
      </c>
      <c r="B72" s="15">
        <v>229.90706187562799</v>
      </c>
      <c r="C72" s="15">
        <v>175.96445330502499</v>
      </c>
      <c r="D72" s="15">
        <f t="shared" si="0"/>
        <v>-53.942608570602999</v>
      </c>
    </row>
    <row r="73" spans="1:4" x14ac:dyDescent="0.25">
      <c r="A73" t="s">
        <v>60</v>
      </c>
      <c r="B73" s="15">
        <v>236.671704653223</v>
      </c>
      <c r="C73" s="15">
        <v>174.67295930008399</v>
      </c>
      <c r="D73" s="15">
        <f t="shared" si="0"/>
        <v>-61.998745353139014</v>
      </c>
    </row>
    <row r="74" spans="1:4" x14ac:dyDescent="0.25">
      <c r="A74" t="s">
        <v>60</v>
      </c>
      <c r="B74" s="15">
        <v>209.25698467571601</v>
      </c>
      <c r="C74" s="15">
        <v>284.06250819076303</v>
      </c>
      <c r="D74" s="15">
        <f t="shared" si="0"/>
        <v>74.805523515047014</v>
      </c>
    </row>
    <row r="75" spans="1:4" x14ac:dyDescent="0.25">
      <c r="A75" t="s">
        <v>60</v>
      </c>
      <c r="B75" s="15">
        <v>207.12835094097699</v>
      </c>
      <c r="C75" s="15">
        <v>178.082011135713</v>
      </c>
      <c r="D75" s="15">
        <f t="shared" si="0"/>
        <v>-29.046339805263983</v>
      </c>
    </row>
    <row r="76" spans="1:4" x14ac:dyDescent="0.25">
      <c r="A76" t="s">
        <v>60</v>
      </c>
      <c r="B76" s="15">
        <v>262.14114565617001</v>
      </c>
      <c r="C76" s="15">
        <v>237.017885960938</v>
      </c>
      <c r="D76" s="15">
        <f t="shared" ref="D76:D139" si="2">C76-B76</f>
        <v>-25.123259695232008</v>
      </c>
    </row>
    <row r="77" spans="1:4" x14ac:dyDescent="0.25">
      <c r="A77" t="s">
        <v>60</v>
      </c>
      <c r="B77" s="15">
        <v>267.92839114517699</v>
      </c>
      <c r="C77" s="15">
        <v>250.73394086919799</v>
      </c>
      <c r="D77" s="15">
        <f t="shared" si="2"/>
        <v>-17.194450275978994</v>
      </c>
    </row>
    <row r="78" spans="1:4" x14ac:dyDescent="0.25">
      <c r="A78" t="s">
        <v>60</v>
      </c>
      <c r="B78" s="15">
        <v>252.12016906922</v>
      </c>
      <c r="C78" s="15">
        <v>207.66457949399501</v>
      </c>
      <c r="D78" s="15">
        <f t="shared" si="2"/>
        <v>-44.455589575224991</v>
      </c>
    </row>
    <row r="79" spans="1:4" x14ac:dyDescent="0.25">
      <c r="A79" t="s">
        <v>60</v>
      </c>
      <c r="B79" s="15">
        <v>286.89069871519001</v>
      </c>
      <c r="C79" s="15">
        <v>260.58802228821702</v>
      </c>
      <c r="D79" s="15">
        <f t="shared" si="2"/>
        <v>-26.302676426972994</v>
      </c>
    </row>
    <row r="80" spans="1:4" x14ac:dyDescent="0.25">
      <c r="A80" t="s">
        <v>60</v>
      </c>
      <c r="B80" s="15">
        <v>332.00338742508598</v>
      </c>
      <c r="C80" s="15">
        <v>287.94210625752697</v>
      </c>
      <c r="D80" s="15">
        <f t="shared" si="2"/>
        <v>-44.061281167559002</v>
      </c>
    </row>
    <row r="81" spans="1:4" x14ac:dyDescent="0.25">
      <c r="A81" t="s">
        <v>60</v>
      </c>
      <c r="B81" s="15">
        <v>230.358753357739</v>
      </c>
      <c r="C81" s="15">
        <v>200.09862942951199</v>
      </c>
      <c r="D81" s="15">
        <f t="shared" si="2"/>
        <v>-30.260123928227017</v>
      </c>
    </row>
    <row r="82" spans="1:4" x14ac:dyDescent="0.25">
      <c r="A82" t="s">
        <v>60</v>
      </c>
      <c r="B82" s="15">
        <v>157.63324497436699</v>
      </c>
      <c r="C82" s="15">
        <v>157.20841358527099</v>
      </c>
      <c r="D82" s="15">
        <f t="shared" si="2"/>
        <v>-0.42483138909599916</v>
      </c>
    </row>
    <row r="83" spans="1:4" x14ac:dyDescent="0.25">
      <c r="A83" t="s">
        <v>60</v>
      </c>
      <c r="B83" s="15">
        <v>290.22954097848998</v>
      </c>
      <c r="C83" s="15">
        <v>247.187523267622</v>
      </c>
      <c r="D83" s="15">
        <f t="shared" si="2"/>
        <v>-43.042017710867981</v>
      </c>
    </row>
    <row r="84" spans="1:4" x14ac:dyDescent="0.25">
      <c r="A84" t="s">
        <v>60</v>
      </c>
      <c r="B84" s="15">
        <v>221.63196949670399</v>
      </c>
      <c r="C84" s="15">
        <v>260.94312624937402</v>
      </c>
      <c r="D84" s="15">
        <f t="shared" si="2"/>
        <v>39.31115675267003</v>
      </c>
    </row>
    <row r="85" spans="1:4" x14ac:dyDescent="0.25">
      <c r="A85" t="s">
        <v>60</v>
      </c>
      <c r="B85" s="15">
        <v>222.479655341306</v>
      </c>
      <c r="C85" s="15">
        <v>179.558964046803</v>
      </c>
      <c r="D85" s="15">
        <f t="shared" si="2"/>
        <v>-42.920691294503001</v>
      </c>
    </row>
    <row r="86" spans="1:4" x14ac:dyDescent="0.25">
      <c r="A86" t="s">
        <v>60</v>
      </c>
      <c r="B86" s="15">
        <v>291.02285478786803</v>
      </c>
      <c r="C86" s="15">
        <v>217.40808275445201</v>
      </c>
      <c r="D86" s="15">
        <f t="shared" si="2"/>
        <v>-73.614772033416017</v>
      </c>
    </row>
    <row r="87" spans="1:4" x14ac:dyDescent="0.25">
      <c r="A87" t="s">
        <v>60</v>
      </c>
      <c r="B87" s="15">
        <v>238.60907971795999</v>
      </c>
      <c r="C87" s="15">
        <v>213.10580839501</v>
      </c>
      <c r="D87" s="15">
        <f t="shared" si="2"/>
        <v>-25.503271322949985</v>
      </c>
    </row>
    <row r="88" spans="1:4" x14ac:dyDescent="0.25">
      <c r="A88" t="s">
        <v>60</v>
      </c>
      <c r="B88" s="15">
        <v>201.17129150981901</v>
      </c>
      <c r="C88" s="15">
        <v>194.68900825922699</v>
      </c>
      <c r="D88" s="15">
        <f t="shared" si="2"/>
        <v>-6.4822832505920189</v>
      </c>
    </row>
    <row r="89" spans="1:4" x14ac:dyDescent="0.25">
      <c r="A89" t="s">
        <v>60</v>
      </c>
      <c r="B89" s="15">
        <v>257.25213918996599</v>
      </c>
      <c r="C89" s="15">
        <v>237.54610216103899</v>
      </c>
      <c r="D89" s="15">
        <f t="shared" si="2"/>
        <v>-19.706037028927</v>
      </c>
    </row>
    <row r="90" spans="1:4" x14ac:dyDescent="0.25">
      <c r="A90" t="s">
        <v>60</v>
      </c>
      <c r="B90" s="15">
        <v>244.44434550243801</v>
      </c>
      <c r="C90" s="15">
        <v>203.01750898098001</v>
      </c>
      <c r="D90" s="15">
        <f t="shared" si="2"/>
        <v>-41.426836521458</v>
      </c>
    </row>
    <row r="91" spans="1:4" x14ac:dyDescent="0.25">
      <c r="A91" t="s">
        <v>60</v>
      </c>
      <c r="B91" s="15">
        <v>250.230567435995</v>
      </c>
      <c r="C91" s="15">
        <v>189.78672727737899</v>
      </c>
      <c r="D91" s="15">
        <f t="shared" si="2"/>
        <v>-60.443840158616013</v>
      </c>
    </row>
    <row r="92" spans="1:4" x14ac:dyDescent="0.25">
      <c r="A92" t="s">
        <v>60</v>
      </c>
      <c r="B92" s="15">
        <v>265.41121604505298</v>
      </c>
      <c r="C92" s="15">
        <v>266.87163733969498</v>
      </c>
      <c r="D92" s="15">
        <f t="shared" si="2"/>
        <v>1.4604212946420034</v>
      </c>
    </row>
    <row r="93" spans="1:4" x14ac:dyDescent="0.25">
      <c r="A93" t="s">
        <v>60</v>
      </c>
      <c r="B93" s="15">
        <v>235.173598728304</v>
      </c>
      <c r="C93" s="15">
        <v>199.633506227482</v>
      </c>
      <c r="D93" s="15">
        <f t="shared" si="2"/>
        <v>-35.540092500821999</v>
      </c>
    </row>
    <row r="94" spans="1:4" x14ac:dyDescent="0.25">
      <c r="A94" t="s">
        <v>60</v>
      </c>
      <c r="B94" s="15">
        <v>275.77506194075301</v>
      </c>
      <c r="C94" s="15">
        <v>213.318550708038</v>
      </c>
      <c r="D94" s="15">
        <f t="shared" si="2"/>
        <v>-62.456511232715002</v>
      </c>
    </row>
    <row r="95" spans="1:4" x14ac:dyDescent="0.25">
      <c r="A95" t="s">
        <v>60</v>
      </c>
      <c r="B95" s="15">
        <v>241.18053752725001</v>
      </c>
      <c r="C95" s="15">
        <v>207.07688174619599</v>
      </c>
      <c r="D95" s="15">
        <f t="shared" si="2"/>
        <v>-34.103655781054016</v>
      </c>
    </row>
    <row r="96" spans="1:4" x14ac:dyDescent="0.25">
      <c r="A96" t="s">
        <v>60</v>
      </c>
      <c r="B96" s="15">
        <v>263.27127855662798</v>
      </c>
      <c r="C96" s="15">
        <v>223.657424840343</v>
      </c>
      <c r="D96" s="15">
        <f t="shared" si="2"/>
        <v>-39.613853716284979</v>
      </c>
    </row>
    <row r="97" spans="1:4" x14ac:dyDescent="0.25">
      <c r="A97" t="s">
        <v>60</v>
      </c>
      <c r="B97" s="15">
        <v>293.87356052597403</v>
      </c>
      <c r="C97" s="15">
        <v>282.41715760969203</v>
      </c>
      <c r="D97" s="15">
        <f t="shared" si="2"/>
        <v>-11.456402916282002</v>
      </c>
    </row>
    <row r="98" spans="1:4" x14ac:dyDescent="0.25">
      <c r="A98" t="s">
        <v>60</v>
      </c>
      <c r="B98" s="15">
        <v>267.407259633352</v>
      </c>
      <c r="C98" s="15">
        <v>234.60566297316601</v>
      </c>
      <c r="D98" s="15">
        <f t="shared" si="2"/>
        <v>-32.801596660185993</v>
      </c>
    </row>
    <row r="99" spans="1:4" x14ac:dyDescent="0.25">
      <c r="A99" t="s">
        <v>60</v>
      </c>
      <c r="B99" s="15">
        <v>236.96273657875099</v>
      </c>
      <c r="C99" s="15">
        <v>232.41400015779399</v>
      </c>
      <c r="D99" s="15">
        <f t="shared" si="2"/>
        <v>-4.5487364209569989</v>
      </c>
    </row>
    <row r="100" spans="1:4" x14ac:dyDescent="0.25">
      <c r="A100" t="s">
        <v>60</v>
      </c>
      <c r="B100" s="15">
        <v>295.95230473804401</v>
      </c>
      <c r="C100" s="15">
        <v>237.90398049431701</v>
      </c>
      <c r="D100" s="15">
        <f t="shared" si="2"/>
        <v>-58.048324243726995</v>
      </c>
    </row>
    <row r="101" spans="1:4" x14ac:dyDescent="0.25">
      <c r="A101" t="s">
        <v>60</v>
      </c>
      <c r="B101" s="15">
        <v>289.74015423848499</v>
      </c>
      <c r="C101" s="15">
        <v>253.943891287794</v>
      </c>
      <c r="D101" s="15">
        <f t="shared" si="2"/>
        <v>-35.796262950690988</v>
      </c>
    </row>
    <row r="102" spans="1:4" x14ac:dyDescent="0.25">
      <c r="A102" t="s">
        <v>60</v>
      </c>
      <c r="B102" s="15">
        <v>271.935878380323</v>
      </c>
      <c r="C102" s="15">
        <v>226.08023007155401</v>
      </c>
      <c r="D102" s="15">
        <f t="shared" si="2"/>
        <v>-45.855648308768991</v>
      </c>
    </row>
    <row r="103" spans="1:4" x14ac:dyDescent="0.25">
      <c r="A103" t="s">
        <v>60</v>
      </c>
      <c r="B103" s="15">
        <v>259.54926940445802</v>
      </c>
      <c r="C103" s="15">
        <v>229.386334571003</v>
      </c>
      <c r="D103" s="15">
        <f t="shared" si="2"/>
        <v>-30.162934833455012</v>
      </c>
    </row>
    <row r="104" spans="1:4" x14ac:dyDescent="0.25">
      <c r="A104" t="s">
        <v>60</v>
      </c>
      <c r="B104" s="15">
        <v>224.88375695842501</v>
      </c>
      <c r="C104" s="15">
        <v>176.84193651675201</v>
      </c>
      <c r="D104" s="15">
        <f t="shared" si="2"/>
        <v>-48.041820441672996</v>
      </c>
    </row>
    <row r="105" spans="1:4" x14ac:dyDescent="0.25">
      <c r="A105" t="s">
        <v>60</v>
      </c>
      <c r="B105" s="15">
        <v>304.4260979412</v>
      </c>
      <c r="C105" s="15">
        <v>220.65428722169599</v>
      </c>
      <c r="D105" s="15">
        <f t="shared" si="2"/>
        <v>-83.771810719504003</v>
      </c>
    </row>
    <row r="106" spans="1:4" x14ac:dyDescent="0.25">
      <c r="A106" t="s">
        <v>60</v>
      </c>
      <c r="B106" s="15">
        <v>225.989616514115</v>
      </c>
      <c r="C106" s="15">
        <v>260.24455733470199</v>
      </c>
      <c r="D106" s="15">
        <f t="shared" si="2"/>
        <v>34.254940820586995</v>
      </c>
    </row>
    <row r="107" spans="1:4" x14ac:dyDescent="0.25">
      <c r="A107" t="s">
        <v>60</v>
      </c>
      <c r="B107" s="15">
        <v>337.49331972066301</v>
      </c>
      <c r="C107" s="15">
        <v>298.40500008706698</v>
      </c>
      <c r="D107" s="15">
        <f t="shared" si="2"/>
        <v>-39.088319633596029</v>
      </c>
    </row>
    <row r="108" spans="1:4" x14ac:dyDescent="0.25">
      <c r="A108" t="s">
        <v>60</v>
      </c>
      <c r="B108" s="15">
        <v>311.30442504740802</v>
      </c>
      <c r="C108" s="15">
        <v>227.16963803826599</v>
      </c>
      <c r="D108" s="15">
        <f t="shared" si="2"/>
        <v>-84.13478700914203</v>
      </c>
    </row>
    <row r="109" spans="1:4" x14ac:dyDescent="0.25">
      <c r="A109" t="s">
        <v>60</v>
      </c>
      <c r="B109" s="15">
        <v>240.57198563598101</v>
      </c>
      <c r="C109" s="15">
        <v>195.94199933743499</v>
      </c>
      <c r="D109" s="15">
        <f t="shared" si="2"/>
        <v>-44.629986298546015</v>
      </c>
    </row>
    <row r="110" spans="1:4" x14ac:dyDescent="0.25">
      <c r="A110" t="s">
        <v>60</v>
      </c>
      <c r="B110" s="15">
        <v>208.94316398772901</v>
      </c>
      <c r="C110" s="15">
        <v>157.39613008095199</v>
      </c>
      <c r="D110" s="15">
        <f t="shared" si="2"/>
        <v>-51.547033906777017</v>
      </c>
    </row>
    <row r="111" spans="1:4" x14ac:dyDescent="0.25">
      <c r="A111" t="s">
        <v>61</v>
      </c>
      <c r="B111" s="15">
        <v>196.25914368267101</v>
      </c>
      <c r="C111" s="15">
        <v>209.842946962192</v>
      </c>
      <c r="D111" s="15">
        <f t="shared" si="2"/>
        <v>13.583803279520993</v>
      </c>
    </row>
    <row r="112" spans="1:4" x14ac:dyDescent="0.25">
      <c r="A112" t="s">
        <v>61</v>
      </c>
      <c r="B112" s="15">
        <v>274.87102214613299</v>
      </c>
      <c r="C112" s="15">
        <v>290.77448067226999</v>
      </c>
      <c r="D112" s="15">
        <f t="shared" si="2"/>
        <v>15.903458526137001</v>
      </c>
    </row>
    <row r="113" spans="1:4" x14ac:dyDescent="0.25">
      <c r="A113" t="s">
        <v>61</v>
      </c>
      <c r="B113" s="15">
        <v>282.03498659530499</v>
      </c>
      <c r="C113" s="15">
        <v>273.42152034540197</v>
      </c>
      <c r="D113" s="15">
        <f t="shared" si="2"/>
        <v>-8.6134662499030128</v>
      </c>
    </row>
    <row r="114" spans="1:4" x14ac:dyDescent="0.25">
      <c r="A114" t="s">
        <v>61</v>
      </c>
      <c r="B114" s="15">
        <v>194.444303515097</v>
      </c>
      <c r="C114" s="15">
        <v>207.20901372388701</v>
      </c>
      <c r="D114" s="15">
        <f t="shared" si="2"/>
        <v>12.764710208790007</v>
      </c>
    </row>
    <row r="115" spans="1:4" x14ac:dyDescent="0.25">
      <c r="A115" t="s">
        <v>61</v>
      </c>
      <c r="B115" s="15">
        <v>221.42572564474801</v>
      </c>
      <c r="C115" s="15">
        <v>186.76233842837601</v>
      </c>
      <c r="D115" s="15">
        <f t="shared" si="2"/>
        <v>-34.663387216372001</v>
      </c>
    </row>
    <row r="116" spans="1:4" x14ac:dyDescent="0.25">
      <c r="A116" t="s">
        <v>61</v>
      </c>
      <c r="B116" s="15">
        <v>237.037557898556</v>
      </c>
      <c r="C116" s="15">
        <v>266.43697942764499</v>
      </c>
      <c r="D116" s="15">
        <f t="shared" si="2"/>
        <v>29.399421529088983</v>
      </c>
    </row>
    <row r="117" spans="1:4" x14ac:dyDescent="0.25">
      <c r="A117" t="s">
        <v>61</v>
      </c>
      <c r="B117" s="15">
        <v>277.625719823797</v>
      </c>
      <c r="C117" s="15">
        <v>239.667994091678</v>
      </c>
      <c r="D117" s="15">
        <f t="shared" si="2"/>
        <v>-37.957725732119002</v>
      </c>
    </row>
    <row r="118" spans="1:4" x14ac:dyDescent="0.25">
      <c r="A118" t="s">
        <v>61</v>
      </c>
      <c r="B118" s="15">
        <v>260.021916052986</v>
      </c>
      <c r="C118" s="15">
        <v>245.12553641399799</v>
      </c>
      <c r="D118" s="15">
        <f t="shared" si="2"/>
        <v>-14.896379638988009</v>
      </c>
    </row>
    <row r="119" spans="1:4" x14ac:dyDescent="0.25">
      <c r="A119" t="s">
        <v>61</v>
      </c>
      <c r="B119" s="15">
        <v>290.29409083519403</v>
      </c>
      <c r="C119" s="15">
        <v>273.35254601730099</v>
      </c>
      <c r="D119" s="15">
        <f t="shared" si="2"/>
        <v>-16.941544817893032</v>
      </c>
    </row>
    <row r="120" spans="1:4" x14ac:dyDescent="0.25">
      <c r="A120" t="s">
        <v>61</v>
      </c>
      <c r="B120" s="15">
        <v>272.92938737610899</v>
      </c>
      <c r="C120" s="15">
        <v>276.83980328523501</v>
      </c>
      <c r="D120" s="15">
        <f t="shared" si="2"/>
        <v>3.9104159091260158</v>
      </c>
    </row>
    <row r="121" spans="1:4" x14ac:dyDescent="0.25">
      <c r="A121" t="s">
        <v>61</v>
      </c>
      <c r="B121" s="15">
        <v>213.36757924570901</v>
      </c>
      <c r="C121" s="15">
        <v>201.258256560929</v>
      </c>
      <c r="D121" s="15">
        <f t="shared" si="2"/>
        <v>-12.109322684780011</v>
      </c>
    </row>
    <row r="122" spans="1:4" x14ac:dyDescent="0.25">
      <c r="A122" t="s">
        <v>61</v>
      </c>
      <c r="B122" s="15">
        <v>302.44389793603102</v>
      </c>
      <c r="C122" s="15">
        <v>287.64172725303803</v>
      </c>
      <c r="D122" s="15">
        <f t="shared" si="2"/>
        <v>-14.802170682992994</v>
      </c>
    </row>
    <row r="123" spans="1:4" x14ac:dyDescent="0.25">
      <c r="A123" t="s">
        <v>61</v>
      </c>
      <c r="B123" s="15">
        <v>289.549052578633</v>
      </c>
      <c r="C123" s="15">
        <v>254.09541055166099</v>
      </c>
      <c r="D123" s="15">
        <f t="shared" si="2"/>
        <v>-35.453642026972005</v>
      </c>
    </row>
    <row r="124" spans="1:4" x14ac:dyDescent="0.25">
      <c r="A124" t="s">
        <v>61</v>
      </c>
      <c r="B124" s="15">
        <v>316.15714743342801</v>
      </c>
      <c r="C124" s="15">
        <v>305.23553514386299</v>
      </c>
      <c r="D124" s="15">
        <f t="shared" si="2"/>
        <v>-10.921612289565019</v>
      </c>
    </row>
    <row r="125" spans="1:4" x14ac:dyDescent="0.25">
      <c r="A125" t="s">
        <v>61</v>
      </c>
      <c r="B125" s="15">
        <v>192.367790666236</v>
      </c>
      <c r="C125" s="15">
        <v>223.447035007648</v>
      </c>
      <c r="D125" s="15">
        <f t="shared" si="2"/>
        <v>31.079244341411993</v>
      </c>
    </row>
    <row r="126" spans="1:4" x14ac:dyDescent="0.25">
      <c r="A126" t="s">
        <v>61</v>
      </c>
      <c r="B126" s="15">
        <v>327.89425736815599</v>
      </c>
      <c r="C126" s="15">
        <v>335.905983545163</v>
      </c>
      <c r="D126" s="15">
        <f t="shared" si="2"/>
        <v>8.0117261770070058</v>
      </c>
    </row>
    <row r="127" spans="1:4" x14ac:dyDescent="0.25">
      <c r="A127" t="s">
        <v>61</v>
      </c>
      <c r="B127" s="15">
        <v>319.47744707491103</v>
      </c>
      <c r="C127" s="15">
        <v>326.00220121826101</v>
      </c>
      <c r="D127" s="15">
        <f t="shared" si="2"/>
        <v>6.5247541433499805</v>
      </c>
    </row>
    <row r="128" spans="1:4" x14ac:dyDescent="0.25">
      <c r="A128" t="s">
        <v>61</v>
      </c>
      <c r="B128" s="15">
        <v>265.49933302312002</v>
      </c>
      <c r="C128" s="15">
        <v>291.37580514906301</v>
      </c>
      <c r="D128" s="15">
        <f t="shared" si="2"/>
        <v>25.876472125942996</v>
      </c>
    </row>
    <row r="129" spans="1:4" x14ac:dyDescent="0.25">
      <c r="A129" t="s">
        <v>61</v>
      </c>
      <c r="B129" s="15">
        <v>341.20135888347897</v>
      </c>
      <c r="C129" s="15">
        <v>288.55040673780201</v>
      </c>
      <c r="D129" s="15">
        <f t="shared" si="2"/>
        <v>-52.650952145676968</v>
      </c>
    </row>
    <row r="130" spans="1:4" x14ac:dyDescent="0.25">
      <c r="A130" t="s">
        <v>61</v>
      </c>
      <c r="B130" s="15">
        <v>311.51533248087998</v>
      </c>
      <c r="C130" s="15">
        <v>272.78956965283101</v>
      </c>
      <c r="D130" s="15">
        <f t="shared" si="2"/>
        <v>-38.725762828048971</v>
      </c>
    </row>
    <row r="131" spans="1:4" x14ac:dyDescent="0.25">
      <c r="A131" t="s">
        <v>61</v>
      </c>
      <c r="B131" s="15">
        <v>231.015847676796</v>
      </c>
      <c r="C131" s="15">
        <v>228.16366490851499</v>
      </c>
      <c r="D131" s="15">
        <f t="shared" si="2"/>
        <v>-2.8521827682810112</v>
      </c>
    </row>
    <row r="132" spans="1:4" x14ac:dyDescent="0.25">
      <c r="A132" t="s">
        <v>61</v>
      </c>
      <c r="B132" s="15">
        <v>181.30764792680401</v>
      </c>
      <c r="C132" s="15">
        <v>179.65339985660901</v>
      </c>
      <c r="D132" s="15">
        <f t="shared" si="2"/>
        <v>-1.6542480701949955</v>
      </c>
    </row>
    <row r="133" spans="1:4" x14ac:dyDescent="0.25">
      <c r="A133" t="s">
        <v>61</v>
      </c>
      <c r="B133" s="15">
        <v>192.926787616783</v>
      </c>
      <c r="C133" s="15">
        <v>224.906424783181</v>
      </c>
      <c r="D133" s="15">
        <f t="shared" si="2"/>
        <v>31.979637166397993</v>
      </c>
    </row>
    <row r="134" spans="1:4" x14ac:dyDescent="0.25">
      <c r="A134" t="s">
        <v>61</v>
      </c>
      <c r="B134" s="15">
        <v>258.32943679175401</v>
      </c>
      <c r="C134" s="15">
        <v>264.19579233154002</v>
      </c>
      <c r="D134" s="15">
        <f t="shared" si="2"/>
        <v>5.8663555397860137</v>
      </c>
    </row>
    <row r="135" spans="1:4" x14ac:dyDescent="0.25">
      <c r="A135" t="s">
        <v>61</v>
      </c>
      <c r="B135" s="15">
        <v>248.56655286677801</v>
      </c>
      <c r="C135" s="15">
        <v>278.19233217997299</v>
      </c>
      <c r="D135" s="15">
        <f t="shared" si="2"/>
        <v>29.625779313194982</v>
      </c>
    </row>
    <row r="136" spans="1:4" x14ac:dyDescent="0.25">
      <c r="A136" t="s">
        <v>61</v>
      </c>
      <c r="B136" s="15">
        <v>295.37138258429701</v>
      </c>
      <c r="C136" s="15">
        <v>259.26524527247801</v>
      </c>
      <c r="D136" s="15">
        <f t="shared" si="2"/>
        <v>-36.106137311818998</v>
      </c>
    </row>
    <row r="137" spans="1:4" x14ac:dyDescent="0.25">
      <c r="A137" t="s">
        <v>61</v>
      </c>
      <c r="B137" s="15">
        <v>231.485801223572</v>
      </c>
      <c r="C137" s="15">
        <v>240.85977885963999</v>
      </c>
      <c r="D137" s="15">
        <f t="shared" si="2"/>
        <v>9.3739776360679912</v>
      </c>
    </row>
    <row r="138" spans="1:4" x14ac:dyDescent="0.25">
      <c r="A138" t="s">
        <v>61</v>
      </c>
      <c r="B138" s="15">
        <v>236.86463877871901</v>
      </c>
      <c r="C138" s="15">
        <v>208.954841685144</v>
      </c>
      <c r="D138" s="15">
        <f t="shared" si="2"/>
        <v>-27.909797093575008</v>
      </c>
    </row>
    <row r="139" spans="1:4" x14ac:dyDescent="0.25">
      <c r="A139" t="s">
        <v>61</v>
      </c>
      <c r="B139" s="15">
        <v>309.38157902601898</v>
      </c>
      <c r="C139" s="15">
        <v>305.08164769918602</v>
      </c>
      <c r="D139" s="15">
        <f t="shared" si="2"/>
        <v>-4.2999313268329615</v>
      </c>
    </row>
    <row r="140" spans="1:4" x14ac:dyDescent="0.25">
      <c r="A140" t="s">
        <v>61</v>
      </c>
      <c r="B140" s="15">
        <v>206.42488384568901</v>
      </c>
      <c r="C140" s="15">
        <v>223.67455628356501</v>
      </c>
      <c r="D140" s="15">
        <f t="shared" ref="D140:D203" si="3">C140-B140</f>
        <v>17.249672437876001</v>
      </c>
    </row>
    <row r="141" spans="1:4" x14ac:dyDescent="0.25">
      <c r="A141" t="s">
        <v>61</v>
      </c>
      <c r="B141" s="15">
        <v>228.84823147255199</v>
      </c>
      <c r="C141" s="15">
        <v>233.17583649500401</v>
      </c>
      <c r="D141" s="15">
        <f t="shared" si="3"/>
        <v>4.3276050224520191</v>
      </c>
    </row>
    <row r="142" spans="1:4" x14ac:dyDescent="0.25">
      <c r="A142" t="s">
        <v>61</v>
      </c>
      <c r="B142" s="15">
        <v>226.248285865713</v>
      </c>
      <c r="C142" s="15">
        <v>258.57929635833398</v>
      </c>
      <c r="D142" s="15">
        <f t="shared" si="3"/>
        <v>32.331010492620976</v>
      </c>
    </row>
    <row r="143" spans="1:4" x14ac:dyDescent="0.25">
      <c r="A143" t="s">
        <v>61</v>
      </c>
      <c r="B143" s="15">
        <v>170.04337394827601</v>
      </c>
      <c r="C143" s="15">
        <v>174.115955127104</v>
      </c>
      <c r="D143" s="15">
        <f t="shared" si="3"/>
        <v>4.0725811788279884</v>
      </c>
    </row>
    <row r="144" spans="1:4" x14ac:dyDescent="0.25">
      <c r="A144" t="s">
        <v>61</v>
      </c>
      <c r="B144" s="15">
        <v>261.84612509427001</v>
      </c>
      <c r="C144" s="15">
        <v>241.553783586961</v>
      </c>
      <c r="D144" s="15">
        <f t="shared" si="3"/>
        <v>-20.292341507309004</v>
      </c>
    </row>
    <row r="145" spans="1:4" x14ac:dyDescent="0.25">
      <c r="A145" t="s">
        <v>61</v>
      </c>
      <c r="B145" s="15">
        <v>256.82501008341001</v>
      </c>
      <c r="C145" s="15">
        <v>224.67359440854699</v>
      </c>
      <c r="D145" s="15">
        <f t="shared" si="3"/>
        <v>-32.151415674863017</v>
      </c>
    </row>
    <row r="146" spans="1:4" x14ac:dyDescent="0.25">
      <c r="A146" t="s">
        <v>61</v>
      </c>
      <c r="B146" s="15">
        <v>322.62609276831398</v>
      </c>
      <c r="C146" s="15">
        <v>283.33835407031398</v>
      </c>
      <c r="D146" s="15">
        <f t="shared" si="3"/>
        <v>-39.287738697999998</v>
      </c>
    </row>
    <row r="147" spans="1:4" x14ac:dyDescent="0.25">
      <c r="A147" t="s">
        <v>61</v>
      </c>
      <c r="B147" s="15">
        <v>223.57587581492399</v>
      </c>
      <c r="C147" s="15">
        <v>179.13157975409001</v>
      </c>
      <c r="D147" s="15">
        <f t="shared" si="3"/>
        <v>-44.444296060833977</v>
      </c>
    </row>
    <row r="148" spans="1:4" x14ac:dyDescent="0.25">
      <c r="A148" t="s">
        <v>61</v>
      </c>
      <c r="B148" s="15">
        <v>244.389922347094</v>
      </c>
      <c r="C148" s="15">
        <v>235.28632600306599</v>
      </c>
      <c r="D148" s="15">
        <f t="shared" si="3"/>
        <v>-9.1035963440280057</v>
      </c>
    </row>
    <row r="149" spans="1:4" x14ac:dyDescent="0.25">
      <c r="A149" t="s">
        <v>61</v>
      </c>
      <c r="B149" s="15">
        <v>233.04083571374201</v>
      </c>
      <c r="C149" s="15">
        <v>217.785253389541</v>
      </c>
      <c r="D149" s="15">
        <f t="shared" si="3"/>
        <v>-15.255582324201015</v>
      </c>
    </row>
    <row r="150" spans="1:4" x14ac:dyDescent="0.25">
      <c r="A150" t="s">
        <v>61</v>
      </c>
      <c r="B150" s="15">
        <v>248.45056900307901</v>
      </c>
      <c r="C150" s="15">
        <v>244.39696245948801</v>
      </c>
      <c r="D150" s="15">
        <f t="shared" si="3"/>
        <v>-4.0536065435910018</v>
      </c>
    </row>
    <row r="151" spans="1:4" x14ac:dyDescent="0.25">
      <c r="A151" t="s">
        <v>61</v>
      </c>
      <c r="B151" s="15">
        <v>248.84232319722199</v>
      </c>
      <c r="C151" s="15">
        <v>228.37848117373201</v>
      </c>
      <c r="D151" s="15">
        <f t="shared" si="3"/>
        <v>-20.463842023489974</v>
      </c>
    </row>
    <row r="152" spans="1:4" x14ac:dyDescent="0.25">
      <c r="A152" t="s">
        <v>61</v>
      </c>
      <c r="B152" s="15">
        <v>265.72149506649498</v>
      </c>
      <c r="C152" s="15">
        <v>258.19618992107701</v>
      </c>
      <c r="D152" s="15">
        <f t="shared" si="3"/>
        <v>-7.525305145417974</v>
      </c>
    </row>
    <row r="153" spans="1:4" x14ac:dyDescent="0.25">
      <c r="A153" t="s">
        <v>61</v>
      </c>
      <c r="B153" s="15">
        <v>240.01544316696501</v>
      </c>
      <c r="C153" s="15">
        <v>274.909045958028</v>
      </c>
      <c r="D153" s="15">
        <f t="shared" si="3"/>
        <v>34.893602791062989</v>
      </c>
    </row>
    <row r="154" spans="1:4" x14ac:dyDescent="0.25">
      <c r="A154" t="s">
        <v>61</v>
      </c>
      <c r="B154" s="15">
        <v>253.338008549454</v>
      </c>
      <c r="C154" s="15">
        <v>284.895661789641</v>
      </c>
      <c r="D154" s="15">
        <f t="shared" si="3"/>
        <v>31.557653240186994</v>
      </c>
    </row>
    <row r="155" spans="1:4" x14ac:dyDescent="0.25">
      <c r="A155" t="s">
        <v>61</v>
      </c>
      <c r="B155" s="15">
        <v>333.15498454213099</v>
      </c>
      <c r="C155" s="15">
        <v>288.88169818291499</v>
      </c>
      <c r="D155" s="15">
        <f t="shared" si="3"/>
        <v>-44.273286359216002</v>
      </c>
    </row>
    <row r="156" spans="1:4" x14ac:dyDescent="0.25">
      <c r="A156" t="s">
        <v>61</v>
      </c>
      <c r="B156" s="15">
        <v>254.834072118177</v>
      </c>
      <c r="C156" s="15">
        <v>271.837609505736</v>
      </c>
      <c r="D156" s="15">
        <f t="shared" si="3"/>
        <v>17.003537387558993</v>
      </c>
    </row>
    <row r="157" spans="1:4" x14ac:dyDescent="0.25">
      <c r="A157" t="s">
        <v>61</v>
      </c>
      <c r="B157" s="15">
        <v>254.725977616633</v>
      </c>
      <c r="C157" s="15">
        <v>290.31233304423699</v>
      </c>
      <c r="D157" s="15">
        <f t="shared" si="3"/>
        <v>35.586355427603991</v>
      </c>
    </row>
    <row r="158" spans="1:4" x14ac:dyDescent="0.25">
      <c r="A158" t="s">
        <v>61</v>
      </c>
      <c r="B158" s="15">
        <v>280.80216871303901</v>
      </c>
      <c r="C158" s="15">
        <v>239.76925799150399</v>
      </c>
      <c r="D158" s="15">
        <f t="shared" si="3"/>
        <v>-41.032910721535018</v>
      </c>
    </row>
    <row r="159" spans="1:4" x14ac:dyDescent="0.25">
      <c r="A159" t="s">
        <v>61</v>
      </c>
      <c r="B159" s="15">
        <v>202.98390393179</v>
      </c>
      <c r="C159" s="15">
        <v>241.44531363802</v>
      </c>
      <c r="D159" s="15">
        <f t="shared" si="3"/>
        <v>38.46140970623</v>
      </c>
    </row>
    <row r="160" spans="1:4" x14ac:dyDescent="0.25">
      <c r="A160" t="s">
        <v>61</v>
      </c>
      <c r="B160" s="15">
        <v>266.36154238684099</v>
      </c>
      <c r="C160" s="15">
        <v>241.26493829947401</v>
      </c>
      <c r="D160" s="15">
        <f t="shared" si="3"/>
        <v>-25.096604087366984</v>
      </c>
    </row>
    <row r="161" spans="1:4" x14ac:dyDescent="0.25">
      <c r="A161" t="s">
        <v>61</v>
      </c>
      <c r="B161" s="15">
        <v>223.401966659311</v>
      </c>
      <c r="C161" s="15">
        <v>257.53141746177198</v>
      </c>
      <c r="D161" s="15">
        <f t="shared" si="3"/>
        <v>34.12945080246098</v>
      </c>
    </row>
    <row r="162" spans="1:4" x14ac:dyDescent="0.25">
      <c r="A162" t="s">
        <v>61</v>
      </c>
      <c r="B162" s="15">
        <v>239.739009423276</v>
      </c>
      <c r="C162" s="15">
        <v>237.82121808999301</v>
      </c>
      <c r="D162" s="15">
        <f t="shared" si="3"/>
        <v>-1.9177913332829917</v>
      </c>
    </row>
    <row r="163" spans="1:4" x14ac:dyDescent="0.25">
      <c r="A163" t="s">
        <v>61</v>
      </c>
      <c r="B163" s="15">
        <v>277.15128592010399</v>
      </c>
      <c r="C163" s="15">
        <v>259.860072327777</v>
      </c>
      <c r="D163" s="15">
        <f t="shared" si="3"/>
        <v>-17.291213592326983</v>
      </c>
    </row>
    <row r="164" spans="1:4" x14ac:dyDescent="0.25">
      <c r="A164" t="s">
        <v>61</v>
      </c>
      <c r="B164" s="15">
        <v>285.87378561337403</v>
      </c>
      <c r="C164" s="15">
        <v>241.14936241656</v>
      </c>
      <c r="D164" s="15">
        <f t="shared" si="3"/>
        <v>-44.72442319681403</v>
      </c>
    </row>
    <row r="165" spans="1:4" x14ac:dyDescent="0.25">
      <c r="A165" t="s">
        <v>61</v>
      </c>
      <c r="B165" s="15">
        <v>274.73425726314701</v>
      </c>
      <c r="C165" s="15">
        <v>261.28257896309202</v>
      </c>
      <c r="D165" s="15">
        <f t="shared" si="3"/>
        <v>-13.451678300054994</v>
      </c>
    </row>
    <row r="166" spans="1:4" x14ac:dyDescent="0.25">
      <c r="A166" t="s">
        <v>61</v>
      </c>
      <c r="B166" s="15">
        <v>279.25814981696197</v>
      </c>
      <c r="C166" s="15">
        <v>248.879364745473</v>
      </c>
      <c r="D166" s="15">
        <f t="shared" si="3"/>
        <v>-30.378785071488977</v>
      </c>
    </row>
    <row r="167" spans="1:4" x14ac:dyDescent="0.25">
      <c r="A167" t="s">
        <v>61</v>
      </c>
      <c r="B167" s="15">
        <v>233.47301703266899</v>
      </c>
      <c r="C167" s="15">
        <v>265.38174699419102</v>
      </c>
      <c r="D167" s="15">
        <f t="shared" si="3"/>
        <v>31.908729961522027</v>
      </c>
    </row>
    <row r="168" spans="1:4" x14ac:dyDescent="0.25">
      <c r="A168" t="s">
        <v>61</v>
      </c>
      <c r="B168" s="15">
        <v>312.31252519176701</v>
      </c>
      <c r="C168" s="15">
        <v>305.35356148756898</v>
      </c>
      <c r="D168" s="15">
        <f t="shared" si="3"/>
        <v>-6.9589637041980268</v>
      </c>
    </row>
    <row r="169" spans="1:4" x14ac:dyDescent="0.25">
      <c r="A169" t="s">
        <v>61</v>
      </c>
      <c r="B169" s="15">
        <v>271.66795270392998</v>
      </c>
      <c r="C169" s="15">
        <v>236.792464181599</v>
      </c>
      <c r="D169" s="15">
        <f t="shared" si="3"/>
        <v>-34.875488522330983</v>
      </c>
    </row>
    <row r="170" spans="1:4" x14ac:dyDescent="0.25">
      <c r="A170" t="s">
        <v>61</v>
      </c>
      <c r="B170" s="15">
        <v>273.08601866600401</v>
      </c>
      <c r="C170" s="15">
        <v>285.07374820608499</v>
      </c>
      <c r="D170" s="15">
        <f t="shared" si="3"/>
        <v>11.987729540080977</v>
      </c>
    </row>
    <row r="171" spans="1:4" x14ac:dyDescent="0.25">
      <c r="A171" t="s">
        <v>61</v>
      </c>
      <c r="B171" s="15">
        <v>159.81161711026601</v>
      </c>
      <c r="C171" s="15">
        <v>177.159179531381</v>
      </c>
      <c r="D171" s="15">
        <f t="shared" si="3"/>
        <v>17.347562421114986</v>
      </c>
    </row>
    <row r="172" spans="1:4" x14ac:dyDescent="0.25">
      <c r="A172" t="s">
        <v>61</v>
      </c>
      <c r="B172" s="15">
        <v>210.717597512955</v>
      </c>
      <c r="C172" s="15">
        <v>192.082107879727</v>
      </c>
      <c r="D172" s="15">
        <f t="shared" si="3"/>
        <v>-18.635489633227991</v>
      </c>
    </row>
    <row r="173" spans="1:4" x14ac:dyDescent="0.25">
      <c r="A173" t="s">
        <v>61</v>
      </c>
      <c r="B173" s="15">
        <v>241.977280477417</v>
      </c>
      <c r="C173" s="15">
        <v>218.73523006168301</v>
      </c>
      <c r="D173" s="15">
        <f t="shared" si="3"/>
        <v>-23.242050415733985</v>
      </c>
    </row>
    <row r="174" spans="1:4" x14ac:dyDescent="0.25">
      <c r="A174" t="s">
        <v>61</v>
      </c>
      <c r="B174" s="15">
        <v>285.83720764799199</v>
      </c>
      <c r="C174" s="15">
        <v>282.02862909942098</v>
      </c>
      <c r="D174" s="15">
        <f t="shared" si="3"/>
        <v>-3.8085785485710062</v>
      </c>
    </row>
    <row r="175" spans="1:4" x14ac:dyDescent="0.25">
      <c r="A175" t="s">
        <v>61</v>
      </c>
      <c r="B175" s="15">
        <v>248.258203709832</v>
      </c>
      <c r="C175" s="15">
        <v>264.99205069855202</v>
      </c>
      <c r="D175" s="15">
        <f t="shared" si="3"/>
        <v>16.733846988720018</v>
      </c>
    </row>
    <row r="176" spans="1:4" x14ac:dyDescent="0.25">
      <c r="A176" t="s">
        <v>61</v>
      </c>
      <c r="B176" s="15">
        <v>315.892317902949</v>
      </c>
      <c r="C176" s="15">
        <v>275.46043043872498</v>
      </c>
      <c r="D176" s="15">
        <f t="shared" si="3"/>
        <v>-40.431887464224019</v>
      </c>
    </row>
    <row r="177" spans="1:4" x14ac:dyDescent="0.25">
      <c r="A177" t="s">
        <v>61</v>
      </c>
      <c r="B177" s="15">
        <v>312.53197705864198</v>
      </c>
      <c r="C177" s="15">
        <v>342.56665868598202</v>
      </c>
      <c r="D177" s="15">
        <f t="shared" si="3"/>
        <v>30.034681627340035</v>
      </c>
    </row>
    <row r="178" spans="1:4" x14ac:dyDescent="0.25">
      <c r="A178" t="s">
        <v>61</v>
      </c>
      <c r="B178" s="15">
        <v>192.74486615072601</v>
      </c>
      <c r="C178" s="15">
        <v>201.94166165649699</v>
      </c>
      <c r="D178" s="15">
        <f t="shared" si="3"/>
        <v>9.1967955057709787</v>
      </c>
    </row>
    <row r="179" spans="1:4" x14ac:dyDescent="0.25">
      <c r="A179" t="s">
        <v>61</v>
      </c>
      <c r="B179" s="15">
        <v>228.21623191047601</v>
      </c>
      <c r="C179" s="15">
        <v>176.86446981774299</v>
      </c>
      <c r="D179" s="15">
        <f t="shared" si="3"/>
        <v>-51.351762092733026</v>
      </c>
    </row>
    <row r="180" spans="1:4" x14ac:dyDescent="0.25">
      <c r="A180" t="s">
        <v>61</v>
      </c>
      <c r="B180" s="15">
        <v>219.14985905907099</v>
      </c>
      <c r="C180" s="15">
        <v>228.94483197350701</v>
      </c>
      <c r="D180" s="15">
        <f t="shared" si="3"/>
        <v>9.7949729144360163</v>
      </c>
    </row>
    <row r="181" spans="1:4" x14ac:dyDescent="0.25">
      <c r="A181" t="s">
        <v>61</v>
      </c>
      <c r="B181" s="15">
        <v>243.20048022132599</v>
      </c>
      <c r="C181" s="15">
        <v>227.97284990738501</v>
      </c>
      <c r="D181" s="15">
        <f t="shared" si="3"/>
        <v>-15.227630313940978</v>
      </c>
    </row>
    <row r="182" spans="1:4" x14ac:dyDescent="0.25">
      <c r="A182" t="s">
        <v>61</v>
      </c>
      <c r="B182" s="15">
        <v>248.36952419649899</v>
      </c>
      <c r="C182" s="15">
        <v>268.625911664277</v>
      </c>
      <c r="D182" s="15">
        <f t="shared" si="3"/>
        <v>20.256387467778012</v>
      </c>
    </row>
    <row r="183" spans="1:4" x14ac:dyDescent="0.25">
      <c r="A183" t="s">
        <v>61</v>
      </c>
      <c r="B183" s="15">
        <v>181.17838911475701</v>
      </c>
      <c r="C183" s="15">
        <v>223.56507452552501</v>
      </c>
      <c r="D183" s="15">
        <f t="shared" si="3"/>
        <v>42.386685410767996</v>
      </c>
    </row>
    <row r="184" spans="1:4" x14ac:dyDescent="0.25">
      <c r="A184" t="s">
        <v>61</v>
      </c>
      <c r="B184" s="15">
        <v>307.76425022412701</v>
      </c>
      <c r="C184" s="15">
        <v>303.64925606053498</v>
      </c>
      <c r="D184" s="15">
        <f t="shared" si="3"/>
        <v>-4.11499416359203</v>
      </c>
    </row>
    <row r="185" spans="1:4" x14ac:dyDescent="0.25">
      <c r="A185" t="s">
        <v>61</v>
      </c>
      <c r="B185" s="15">
        <v>249.19941348042599</v>
      </c>
      <c r="C185" s="15">
        <v>212.174306230307</v>
      </c>
      <c r="D185" s="15">
        <f t="shared" si="3"/>
        <v>-37.025107250118992</v>
      </c>
    </row>
    <row r="186" spans="1:4" x14ac:dyDescent="0.25">
      <c r="A186" t="s">
        <v>61</v>
      </c>
      <c r="B186" s="15">
        <v>260.80928301695701</v>
      </c>
      <c r="C186" s="15">
        <v>250.73315913602201</v>
      </c>
      <c r="D186" s="15">
        <f t="shared" si="3"/>
        <v>-10.076123880935</v>
      </c>
    </row>
    <row r="187" spans="1:4" x14ac:dyDescent="0.25">
      <c r="A187" t="s">
        <v>61</v>
      </c>
      <c r="B187" s="15">
        <v>245.48264591122901</v>
      </c>
      <c r="C187" s="15">
        <v>212.49186801735999</v>
      </c>
      <c r="D187" s="15">
        <f t="shared" si="3"/>
        <v>-32.990777893869023</v>
      </c>
    </row>
    <row r="188" spans="1:4" x14ac:dyDescent="0.25">
      <c r="A188" t="s">
        <v>61</v>
      </c>
      <c r="B188" s="15">
        <v>215.80448774885201</v>
      </c>
      <c r="C188" s="15">
        <v>198.649338955231</v>
      </c>
      <c r="D188" s="15">
        <f t="shared" si="3"/>
        <v>-17.155148793621009</v>
      </c>
    </row>
    <row r="189" spans="1:4" x14ac:dyDescent="0.25">
      <c r="A189" t="s">
        <v>61</v>
      </c>
      <c r="B189" s="15">
        <v>208.650356404099</v>
      </c>
      <c r="C189" s="15">
        <v>161.462553634633</v>
      </c>
      <c r="D189" s="15">
        <f t="shared" si="3"/>
        <v>-47.187802769466003</v>
      </c>
    </row>
    <row r="190" spans="1:4" x14ac:dyDescent="0.25">
      <c r="A190" t="s">
        <v>61</v>
      </c>
      <c r="B190" s="15">
        <v>258.88106495399097</v>
      </c>
      <c r="C190" s="15">
        <v>279.63170265664201</v>
      </c>
      <c r="D190" s="15">
        <f t="shared" si="3"/>
        <v>20.750637702651034</v>
      </c>
    </row>
    <row r="191" spans="1:4" x14ac:dyDescent="0.25">
      <c r="A191" t="s">
        <v>61</v>
      </c>
      <c r="B191" s="15">
        <v>206.82072124035801</v>
      </c>
      <c r="C191" s="15">
        <v>182.14005318411401</v>
      </c>
      <c r="D191" s="15">
        <f t="shared" si="3"/>
        <v>-24.680668056244002</v>
      </c>
    </row>
    <row r="192" spans="1:4" x14ac:dyDescent="0.25">
      <c r="A192" t="s">
        <v>61</v>
      </c>
      <c r="B192" s="15">
        <v>232.34504404745101</v>
      </c>
      <c r="C192" s="15">
        <v>221.19555643415899</v>
      </c>
      <c r="D192" s="15">
        <f t="shared" si="3"/>
        <v>-11.149487613292024</v>
      </c>
    </row>
    <row r="193" spans="1:4" x14ac:dyDescent="0.25">
      <c r="A193" t="s">
        <v>61</v>
      </c>
      <c r="B193" s="15">
        <v>330.82539152246602</v>
      </c>
      <c r="C193" s="15">
        <v>322.30418772859599</v>
      </c>
      <c r="D193" s="15">
        <f t="shared" si="3"/>
        <v>-8.5212037938700291</v>
      </c>
    </row>
    <row r="194" spans="1:4" x14ac:dyDescent="0.25">
      <c r="A194" t="s">
        <v>61</v>
      </c>
      <c r="B194" s="15">
        <v>252.914259529443</v>
      </c>
      <c r="C194" s="15">
        <v>246.681668784267</v>
      </c>
      <c r="D194" s="15">
        <f t="shared" si="3"/>
        <v>-6.2325907451759974</v>
      </c>
    </row>
    <row r="195" spans="1:4" x14ac:dyDescent="0.25">
      <c r="A195" t="s">
        <v>61</v>
      </c>
      <c r="B195" s="15">
        <v>278.35269229117699</v>
      </c>
      <c r="C195" s="15">
        <v>298.48340292100102</v>
      </c>
      <c r="D195" s="15">
        <f t="shared" si="3"/>
        <v>20.130710629824023</v>
      </c>
    </row>
    <row r="196" spans="1:4" x14ac:dyDescent="0.25">
      <c r="A196" t="s">
        <v>61</v>
      </c>
      <c r="B196" s="15">
        <v>284.02037617449798</v>
      </c>
      <c r="C196" s="15">
        <v>274.79720633566097</v>
      </c>
      <c r="D196" s="15">
        <f t="shared" si="3"/>
        <v>-9.2231698388370091</v>
      </c>
    </row>
    <row r="197" spans="1:4" x14ac:dyDescent="0.25">
      <c r="A197" t="s">
        <v>61</v>
      </c>
      <c r="B197" s="15">
        <v>190.55211483600999</v>
      </c>
      <c r="C197" s="15">
        <v>228.125354817443</v>
      </c>
      <c r="D197" s="15">
        <f t="shared" si="3"/>
        <v>37.573239981433005</v>
      </c>
    </row>
    <row r="198" spans="1:4" x14ac:dyDescent="0.25">
      <c r="A198" t="s">
        <v>61</v>
      </c>
      <c r="B198" s="15">
        <v>286.82119200292402</v>
      </c>
      <c r="C198" s="15">
        <v>304.31708694956899</v>
      </c>
      <c r="D198" s="15">
        <f t="shared" si="3"/>
        <v>17.495894946644967</v>
      </c>
    </row>
    <row r="199" spans="1:4" x14ac:dyDescent="0.25">
      <c r="A199" t="s">
        <v>61</v>
      </c>
      <c r="B199" s="15">
        <v>255.93315209228601</v>
      </c>
      <c r="C199" s="15">
        <v>247.49917421840601</v>
      </c>
      <c r="D199" s="15">
        <f t="shared" si="3"/>
        <v>-8.4339778738799964</v>
      </c>
    </row>
    <row r="200" spans="1:4" x14ac:dyDescent="0.25">
      <c r="A200" t="s">
        <v>61</v>
      </c>
      <c r="B200" s="15">
        <v>240.52528813362099</v>
      </c>
      <c r="C200" s="15">
        <v>266.33608407821703</v>
      </c>
      <c r="D200" s="15">
        <f t="shared" si="3"/>
        <v>25.810795944596038</v>
      </c>
    </row>
    <row r="201" spans="1:4" x14ac:dyDescent="0.25">
      <c r="A201" t="s">
        <v>61</v>
      </c>
      <c r="B201" s="15">
        <v>231.07055228704601</v>
      </c>
      <c r="C201" s="15">
        <v>218.12275380754801</v>
      </c>
      <c r="D201" s="15">
        <f t="shared" si="3"/>
        <v>-12.947798479498005</v>
      </c>
    </row>
    <row r="202" spans="1:4" x14ac:dyDescent="0.25">
      <c r="A202" t="s">
        <v>61</v>
      </c>
      <c r="B202" s="15">
        <v>223.23175584836201</v>
      </c>
      <c r="C202" s="15">
        <v>250.49496507581799</v>
      </c>
      <c r="D202" s="15">
        <f t="shared" si="3"/>
        <v>27.263209227455974</v>
      </c>
    </row>
    <row r="203" spans="1:4" x14ac:dyDescent="0.25">
      <c r="A203" t="s">
        <v>61</v>
      </c>
      <c r="B203" s="15">
        <v>304.341067462382</v>
      </c>
      <c r="C203" s="15">
        <v>323.04826945278501</v>
      </c>
      <c r="D203" s="15">
        <f t="shared" si="3"/>
        <v>18.707201990403007</v>
      </c>
    </row>
    <row r="204" spans="1:4" x14ac:dyDescent="0.25">
      <c r="A204" t="s">
        <v>61</v>
      </c>
      <c r="B204" s="15">
        <v>306.51672068340201</v>
      </c>
      <c r="C204" s="15">
        <v>312.76233464158099</v>
      </c>
      <c r="D204" s="15">
        <f t="shared" ref="D204:D210" si="4">C204-B204</f>
        <v>6.2456139581789785</v>
      </c>
    </row>
    <row r="205" spans="1:4" x14ac:dyDescent="0.25">
      <c r="A205" t="s">
        <v>61</v>
      </c>
      <c r="B205" s="15">
        <v>220.68904926214699</v>
      </c>
      <c r="C205" s="15">
        <v>215.41856914863101</v>
      </c>
      <c r="D205" s="15">
        <f t="shared" si="4"/>
        <v>-5.2704801135159869</v>
      </c>
    </row>
    <row r="206" spans="1:4" x14ac:dyDescent="0.25">
      <c r="A206" t="s">
        <v>61</v>
      </c>
      <c r="B206" s="15">
        <v>246.77792332955599</v>
      </c>
      <c r="C206" s="15">
        <v>277.27675207318498</v>
      </c>
      <c r="D206" s="15">
        <f t="shared" si="4"/>
        <v>30.498828743628991</v>
      </c>
    </row>
    <row r="207" spans="1:4" x14ac:dyDescent="0.25">
      <c r="A207" t="s">
        <v>61</v>
      </c>
      <c r="B207" s="15">
        <v>282.40787287534198</v>
      </c>
      <c r="C207" s="15">
        <v>271.21959565600099</v>
      </c>
      <c r="D207" s="15">
        <f t="shared" si="4"/>
        <v>-11.188277219340989</v>
      </c>
    </row>
    <row r="208" spans="1:4" x14ac:dyDescent="0.25">
      <c r="A208" t="s">
        <v>61</v>
      </c>
      <c r="B208" s="15">
        <v>270.10350128175003</v>
      </c>
      <c r="C208" s="15">
        <v>240.574782948359</v>
      </c>
      <c r="D208" s="15">
        <f t="shared" si="4"/>
        <v>-29.528718333391026</v>
      </c>
    </row>
    <row r="209" spans="1:4" x14ac:dyDescent="0.25">
      <c r="A209" t="s">
        <v>61</v>
      </c>
      <c r="B209" s="15">
        <v>294.96090558469098</v>
      </c>
      <c r="C209" s="15">
        <v>292.45060644510897</v>
      </c>
      <c r="D209" s="15">
        <f t="shared" si="4"/>
        <v>-2.5102991395820027</v>
      </c>
    </row>
    <row r="210" spans="1:4" x14ac:dyDescent="0.25">
      <c r="A210" t="s">
        <v>61</v>
      </c>
      <c r="B210" s="15">
        <v>243.14880840992799</v>
      </c>
      <c r="C210" s="15">
        <v>233.02302149591199</v>
      </c>
      <c r="D210" s="15">
        <f t="shared" si="4"/>
        <v>-10.125786914016004</v>
      </c>
    </row>
  </sheetData>
  <mergeCells count="4">
    <mergeCell ref="B9:C9"/>
    <mergeCell ref="G17:H17"/>
    <mergeCell ref="G9:H9"/>
    <mergeCell ref="I9:J9"/>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4884-690D-438D-8806-4D367EF219C1}">
  <dimension ref="B3:C132"/>
  <sheetViews>
    <sheetView workbookViewId="0">
      <selection activeCell="R145" sqref="R145"/>
    </sheetView>
  </sheetViews>
  <sheetFormatPr baseColWidth="10" defaultRowHeight="15" x14ac:dyDescent="0.25"/>
  <cols>
    <col min="2" max="2" width="21.140625" customWidth="1"/>
    <col min="5" max="5" width="15" customWidth="1"/>
  </cols>
  <sheetData>
    <row r="3" spans="2:3" x14ac:dyDescent="0.25">
      <c r="B3" s="4" t="s">
        <v>89</v>
      </c>
    </row>
    <row r="6" spans="2:3" x14ac:dyDescent="0.25">
      <c r="C6" s="4" t="s">
        <v>84</v>
      </c>
    </row>
    <row r="7" spans="2:3" x14ac:dyDescent="0.25">
      <c r="B7" t="s">
        <v>91</v>
      </c>
      <c r="C7">
        <f>_xlfn.T.INV(0.05,99)</f>
        <v>-1.6603911560169928</v>
      </c>
    </row>
    <row r="8" spans="2:3" x14ac:dyDescent="0.25">
      <c r="C8">
        <f>_xlfn.T.INV(0.95,99)</f>
        <v>1.6603911560169928</v>
      </c>
    </row>
    <row r="37" spans="2:3" x14ac:dyDescent="0.25">
      <c r="C37" s="4" t="s">
        <v>85</v>
      </c>
    </row>
    <row r="38" spans="2:3" x14ac:dyDescent="0.25">
      <c r="B38" t="s">
        <v>91</v>
      </c>
      <c r="C38">
        <f>_xlfn.T.INV.2T(0.05,99)</f>
        <v>1.9842169515864165</v>
      </c>
    </row>
    <row r="68" spans="2:3" x14ac:dyDescent="0.25">
      <c r="C68" s="4" t="s">
        <v>90</v>
      </c>
    </row>
    <row r="71" spans="2:3" x14ac:dyDescent="0.25">
      <c r="C71" s="4" t="s">
        <v>86</v>
      </c>
    </row>
    <row r="72" spans="2:3" x14ac:dyDescent="0.25">
      <c r="B72" t="s">
        <v>92</v>
      </c>
      <c r="C72" s="3">
        <f>_xlfn.T.DIST(2.4,99,TRUE)</f>
        <v>0.99086771656783168</v>
      </c>
    </row>
    <row r="101" spans="2:3" x14ac:dyDescent="0.25">
      <c r="C101" s="4" t="s">
        <v>87</v>
      </c>
    </row>
    <row r="102" spans="2:3" x14ac:dyDescent="0.25">
      <c r="B102" t="s">
        <v>92</v>
      </c>
      <c r="C102" s="3">
        <f>_xlfn.T.DIST.RT(2.4,99)</f>
        <v>9.1322834321683217E-3</v>
      </c>
    </row>
    <row r="131" spans="2:3" x14ac:dyDescent="0.25">
      <c r="C131" s="4" t="s">
        <v>88</v>
      </c>
    </row>
    <row r="132" spans="2:3" x14ac:dyDescent="0.25">
      <c r="B132" t="s">
        <v>92</v>
      </c>
      <c r="C132" s="3">
        <f>_xlfn.T.DIST.2T(2.4,99)</f>
        <v>1.8264566864336643E-2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Einstichproben-t-Test Aufgabe</vt:lpstr>
      <vt:lpstr>Einstichproben-t-Test Lösung</vt:lpstr>
      <vt:lpstr>Zweistichproben-t-Test Aufgabe</vt:lpstr>
      <vt:lpstr>Zweistichproben-t-Test Lösung</vt:lpstr>
      <vt:lpstr>Paardifferenzen-Test Aufgabe</vt:lpstr>
      <vt:lpstr>Paardifferenzen-Test Lösung</vt:lpstr>
      <vt:lpstr>Übersicht t-Befehle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2015-12-04T08:45:36Z</dcterms:created>
  <dcterms:modified xsi:type="dcterms:W3CDTF">2021-12-07T16:53:37Z</dcterms:modified>
</cp:coreProperties>
</file>