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d.docs.live.net/ad3d434324f7e88d/Documents/GitHub/CRQ/CRQ1/XLS-Spreadsheets/"/>
    </mc:Choice>
  </mc:AlternateContent>
  <xr:revisionPtr revIDLastSave="0" documentId="8_{76391DA6-394E-4995-8FDF-8C1D7909D871}" xr6:coauthVersionLast="47" xr6:coauthVersionMax="47" xr10:uidLastSave="{00000000-0000-0000-0000-000000000000}"/>
  <bookViews>
    <workbookView minimized="1" xWindow="3218" yWindow="3218" windowWidth="10807" windowHeight="682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<sst xmlns="http://schemas.openxmlformats.org/spreadsheetml/2006/main" count="118" uniqueCount="96">
  <si>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</si>
  <si>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</si>
  <si>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</si>
  <si>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</si>
  <si>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</si>
  <si>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</si>
  <si>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</si>
  <si>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</si>
  <si>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</si>
  <si>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</si>
  <si>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</si>
  <si>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</si>
  <si>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</si>
  <si>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</si>
  <si>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</si>
  <si>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</si>
  <si>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</si>
  <si>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</si>
  <si>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</si>
  <si>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</si>
  <si>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</si>
  <si>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</si>
  <si>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</si>
  <si>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</si>
  <si>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</si>
  <si>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</si>
  <si>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</si>
  <si>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</si>
  <si>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</si>
  <si>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</si>
  <si>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</si>
  <si>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</si>
  <si>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</si>
  <si>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</si>
  <si>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</si>
  <si>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</si>
  <si>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</si>
  <si>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</si>
  <si>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</si>
  <si>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</si>
  <si>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</si>
  <si>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</si>
  <si>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</si>
  <si>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</si>
  <si>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</si>
  <si>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</si>
  <si>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</si>
  <si>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</si>
  <si>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</si>
  <si>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</si>
  <si>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</si>
  <si>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</si>
  <si>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</si>
  <si>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</si>
  <si>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</si>
  <si>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</si>
  <si>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</si>
  <si>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</si>
  <si>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</si>
  <si>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</si>
  <si>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</si>
  <si>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</si>
  <si>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</si>
  <si>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</si>
  <si>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</si>
  <si>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</si>
  <si>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</si>
  <si>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</si>
  <si>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</si>
  <si>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</si>
  <si>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</si>
  <si>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</si>
  <si>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</si>
  <si>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</si>
  <si>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</si>
  <si>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</si>
  <si>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</si>
  <si>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</si>
  <si>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</si>
  <si>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</si>
  <si>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</si>
  <si>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</si>
  <si>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</si>
  <si>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</si>
  <si>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</si>
  <si>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</si>
  <si>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</si>
  <si>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</si>
  <si>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</si>
  <si>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</si>
  <si>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</si>
  <si>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</si>
  <si>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TOTAL RANSOMWARE</t>
  </si>
  <si>
    <r>
      <t xml:space="preserve">Model ztráty (exfiltrace) dat a následných škod při útoku ransomware, modelováno jako cost per record (cost 0,57 USD, LB 5M rec, UB 50M rec)
</t>
    </r>
    <r>
      <rPr>
        <sz val="12"/>
        <color rgb="FFFF0000"/>
        <rFont val="Calibri"/>
        <family val="2"/>
        <charset val="238"/>
        <scheme val="minor"/>
      </rPr>
      <t>Mitigováno EDR MDE + super SOC v mixu útočníků</t>
    </r>
  </si>
  <si>
    <r>
      <t xml:space="preserve">Model zaplaceného výkupného při útoku ransomware, modelováno jako požadavek na %REVE s následnou vyjednanou slevou (REVE 250M, LB 1%, UB 4,5%, vyjednaná sleva 50%)
</t>
    </r>
    <r>
      <rPr>
        <sz val="12"/>
        <color rgb="FFFF0000"/>
        <rFont val="Calibri"/>
        <family val="2"/>
        <charset val="238"/>
        <scheme val="minor"/>
      </rPr>
      <t>Mitigováno EDR MDE + super SOC v mixu útočníků</t>
    </r>
  </si>
  <si>
    <r>
      <t xml:space="preserve">Model výpadku businessu při útoku ransomware, modelováno jako loss per minute (loss 5600 USD/min, LB 300 min, UB 2400 min)
</t>
    </r>
    <r>
      <rPr>
        <sz val="12"/>
        <color rgb="FFFF0000"/>
        <rFont val="Calibri"/>
        <family val="2"/>
        <charset val="238"/>
        <scheme val="minor"/>
      </rPr>
      <t>Mitigováno EDR MDE + super SOC v mixu útočníků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</si>
</sst>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A11" zoomScaleNormal="100" workbookViewId="0">
      <selection activeCell="A12" sqref="A12"/>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94.5" x14ac:dyDescent="0.5">
      <c r="A10" s="122">
        <f>ROW('Risk Estimates'!$B10)-ROW('Risk Estimates'!$B$9)</f>
        <v>1</v>
      </c>
      <c r="B10" s="123" t="s">
        <v>76</v>
      </c>
      <c r="C10" s="124" t="s">
        <v>77</v>
      </c>
      <c r="D10" s="125">
        <v>2.5000000000000001E-2</v>
      </c>
      <c r="E10" s="126">
        <v>2850000</v>
      </c>
      <c r="F10" s="126">
        <v>28500000</v>
      </c>
      <c r="G10" s="126">
        <v>96000</v>
      </c>
      <c r="H10" s="170">
        <v>0.74870000000000003</v>
      </c>
      <c r="I10" s="128" t="s">
        <v>93</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72336.905085560124</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1.2449363657961463</v>
      </c>
    </row>
    <row r="11" spans="1:19" ht="110.25" x14ac:dyDescent="0.5">
      <c r="A11" s="122">
        <f>ROW('Risk Estimates'!$B11)-ROW('Risk Estimates'!$B$9)</f>
        <v>2</v>
      </c>
      <c r="B11" s="123" t="s">
        <v>78</v>
      </c>
      <c r="C11" s="124" t="s">
        <v>79</v>
      </c>
      <c r="D11" s="125">
        <v>2.5000000000000001E-2</v>
      </c>
      <c r="E11" s="126">
        <v>1125000</v>
      </c>
      <c r="F11" s="126">
        <v>5625000</v>
      </c>
      <c r="G11" s="126">
        <v>96000</v>
      </c>
      <c r="H11" s="170">
        <v>0.74870000000000003</v>
      </c>
      <c r="I11" s="132" t="s">
        <v>94</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17813.292091245439</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-0.44717420294819188</v>
      </c>
    </row>
    <row r="12" spans="1:19" ht="94.5" x14ac:dyDescent="0.5">
      <c r="A12" s="122">
        <f>ROW('Risk Estimates'!$B12)-ROW('Risk Estimates'!$B$9)</f>
        <v>3</v>
      </c>
      <c r="B12" s="123" t="s">
        <v>80</v>
      </c>
      <c r="C12" s="124" t="s">
        <v>81</v>
      </c>
      <c r="D12" s="125">
        <v>2.5000000000000001E-2</v>
      </c>
      <c r="E12" s="126">
        <v>1680000</v>
      </c>
      <c r="F12" s="126">
        <v>13440000</v>
      </c>
      <c r="G12" s="126">
        <v>96000</v>
      </c>
      <c r="H12" s="170">
        <v>0.74870000000000003</v>
      </c>
      <c r="I12" s="132" t="s">
        <v>95</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36454.350453017054</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0.13134086849109106</v>
      </c>
    </row>
    <row r="13" spans="1:19" ht="15.75" x14ac:dyDescent="0.5">
      <c r="A13" s="122"/>
      <c r="B13" s="123" t="s">
        <v>92</v>
      </c>
      <c r="C13" s="124"/>
      <c r="D13" s="125"/>
      <c r="E13" s="126"/>
      <c r="F13" s="126"/>
      <c r="G13" s="171">
        <f>SUM(G10:G12)</f>
        <v>288000</v>
      </c>
      <c r="H13" s="170"/>
      <c r="I13" s="132"/>
      <c r="J13" s="172">
        <f>SUM(J10:J12)</f>
        <v>503798.43863837095</v>
      </c>
      <c r="K13" s="129"/>
      <c r="L13" s="129"/>
      <c r="M13" s="130"/>
      <c r="N13" s="172">
        <f>SUM(N10:N12)</f>
        <v>126604.54762982263</v>
      </c>
      <c r="O13" s="126"/>
      <c r="P13" s="173">
        <f>IFERROR(('Risk Estimates'!$J13-'Risk Estimates'!$N13)/'Risk Estimates'!$G13-1, 0)</f>
        <v>0.30970101044634823</v>
      </c>
    </row>
    <row r="14" spans="1:19" ht="189" x14ac:dyDescent="0.5">
      <c r="A14" s="122">
        <f>ROW('Risk Estimates'!$B14)-ROW('Risk Estimates'!$B$9)</f>
        <v>5</v>
      </c>
      <c r="B14" s="123" t="s">
        <v>82</v>
      </c>
      <c r="C14" s="124" t="s">
        <v>79</v>
      </c>
      <c r="D14" s="125">
        <v>0.52559999999999996</v>
      </c>
      <c r="E14" s="126">
        <v>10000</v>
      </c>
      <c r="F14" s="126">
        <v>250000</v>
      </c>
      <c r="G14" s="126"/>
      <c r="H14" s="127"/>
      <c r="I14" s="132" t="s">
        <v>83</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94.5" x14ac:dyDescent="0.5">
      <c r="A15" s="122">
        <f>ROW('Risk Estimates'!$B15)-ROW('Risk Estimates'!$B$9)</f>
        <v>6</v>
      </c>
      <c r="B15" s="123" t="s">
        <v>84</v>
      </c>
      <c r="C15" s="124" t="s">
        <v>77</v>
      </c>
      <c r="D15" s="125">
        <v>2.5000000000000001E-2</v>
      </c>
      <c r="E15" s="126">
        <v>3000000</v>
      </c>
      <c r="F15" s="126">
        <v>30000000</v>
      </c>
      <c r="G15" s="126"/>
      <c r="H15" s="127"/>
      <c r="I15" s="128" t="s">
        <v>85</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86</v>
      </c>
      <c r="C16" s="124" t="s">
        <v>81</v>
      </c>
      <c r="D16" s="125">
        <v>2.5000000000000001E-2</v>
      </c>
      <c r="E16" s="126">
        <v>336000</v>
      </c>
      <c r="F16" s="126">
        <v>2688000</v>
      </c>
      <c r="G16" s="126"/>
      <c r="H16" s="127"/>
      <c r="I16" s="132" t="s">
        <v>90</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87</v>
      </c>
      <c r="C17" s="124" t="s">
        <v>77</v>
      </c>
      <c r="D17" s="125">
        <v>2.5000000000000001E-2</v>
      </c>
      <c r="E17" s="126">
        <v>1500000</v>
      </c>
      <c r="F17" s="126">
        <v>30000000</v>
      </c>
      <c r="G17" s="126"/>
      <c r="H17" s="127"/>
      <c r="I17" s="128" t="s">
        <v>88</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89</v>
      </c>
      <c r="C18" s="124" t="s">
        <v>81</v>
      </c>
      <c r="D18" s="125">
        <v>2.5000000000000001E-2</v>
      </c>
      <c r="E18" s="126">
        <v>1008000</v>
      </c>
      <c r="F18" s="126">
        <v>6596000</v>
      </c>
      <c r="G18" s="126"/>
      <c r="H18" s="127"/>
      <c r="I18" s="132" t="s">
        <v>91</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30"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02" t="s">
        <v>46</v>
      </c>
      <c r="F2" s="202"/>
      <c r="G2" s="202"/>
      <c r="H2" s="202"/>
      <c r="I2" s="202"/>
      <c r="K2" s="198" t="s">
        <v>60</v>
      </c>
      <c r="L2" s="198"/>
      <c r="M2" s="198"/>
      <c r="N2" s="198"/>
      <c r="O2" s="198"/>
      <c r="P2" s="198"/>
      <c r="Q2" s="198"/>
      <c r="R2" s="198"/>
      <c r="S2" s="198"/>
      <c r="T2" s="198"/>
      <c r="U2" s="198"/>
      <c r="V2" s="198"/>
      <c r="W2" s="198"/>
      <c r="X2" s="198"/>
      <c r="Y2" s="51"/>
    </row>
    <row r="3" spans="1:25" ht="17.850000000000001" customHeight="1" x14ac:dyDescent="0.45">
      <c r="A3" s="51"/>
      <c r="E3" s="186" t="s">
        <v>40</v>
      </c>
      <c r="F3" s="186"/>
      <c r="G3" s="186"/>
      <c r="H3" s="186"/>
      <c r="I3" s="186"/>
      <c r="K3" s="198"/>
      <c r="L3" s="198"/>
      <c r="M3" s="198"/>
      <c r="N3" s="198"/>
      <c r="O3" s="198"/>
      <c r="P3" s="198"/>
      <c r="Q3" s="198"/>
      <c r="R3" s="198"/>
      <c r="S3" s="198"/>
      <c r="T3" s="198"/>
      <c r="U3" s="198"/>
      <c r="V3" s="198"/>
      <c r="W3" s="198"/>
      <c r="X3" s="198"/>
      <c r="Y3" s="51"/>
    </row>
    <row r="4" spans="1:25" ht="20.45" customHeight="1" thickBot="1" x14ac:dyDescent="0.5">
      <c r="A4" s="51"/>
      <c r="E4" s="186" t="s">
        <v>41</v>
      </c>
      <c r="F4" s="186"/>
      <c r="G4" s="186"/>
      <c r="H4" s="186"/>
      <c r="I4" s="186"/>
      <c r="K4" s="198"/>
      <c r="L4" s="198"/>
      <c r="M4" s="198"/>
      <c r="N4" s="198"/>
      <c r="O4" s="198"/>
      <c r="P4" s="198"/>
      <c r="Q4" s="198"/>
      <c r="R4" s="198"/>
      <c r="S4" s="198"/>
      <c r="T4" s="198"/>
      <c r="U4" s="198"/>
      <c r="V4" s="198"/>
      <c r="W4" s="198"/>
      <c r="X4" s="198"/>
      <c r="Y4" s="51"/>
    </row>
    <row r="5" spans="1:25" ht="35.25" customHeight="1" thickBot="1" x14ac:dyDescent="0.5">
      <c r="A5" s="51"/>
      <c r="B5" s="195" t="s">
        <v>70</v>
      </c>
      <c r="C5" s="196"/>
      <c r="D5" s="197"/>
      <c r="E5" s="119" t="s">
        <v>14</v>
      </c>
      <c r="F5" s="120">
        <v>100</v>
      </c>
      <c r="K5" s="199"/>
      <c r="L5" s="199"/>
      <c r="M5" s="199"/>
      <c r="N5" s="199"/>
      <c r="O5" s="199"/>
      <c r="P5" s="199"/>
      <c r="Q5" s="199"/>
      <c r="R5" s="199"/>
      <c r="S5" s="199"/>
      <c r="T5" s="199"/>
      <c r="U5" s="199"/>
      <c r="V5" s="199"/>
      <c r="W5" s="199"/>
      <c r="X5" s="199"/>
      <c r="Y5" s="51"/>
    </row>
    <row r="6" spans="1:25" ht="141" hidden="1" customHeight="1" outlineLevel="1" thickTop="1" thickBot="1" x14ac:dyDescent="0.5">
      <c r="A6" s="51"/>
      <c r="B6" s="225" t="s">
        <v>58</v>
      </c>
      <c r="C6" s="226"/>
      <c r="D6" s="226"/>
      <c r="E6" s="226"/>
      <c r="F6" s="226"/>
      <c r="G6" s="226"/>
      <c r="H6" s="226"/>
      <c r="I6" s="226"/>
      <c r="J6" s="116"/>
      <c r="K6" s="200" t="s">
        <v>53</v>
      </c>
      <c r="L6" s="200"/>
      <c r="M6" s="200"/>
      <c r="N6" s="200"/>
      <c r="O6" s="116"/>
      <c r="P6" s="200" t="s">
        <v>54</v>
      </c>
      <c r="Q6" s="200"/>
      <c r="R6" s="117"/>
      <c r="S6" s="200" t="s">
        <v>55</v>
      </c>
      <c r="T6" s="200"/>
      <c r="U6" s="116"/>
      <c r="V6" s="200" t="s">
        <v>56</v>
      </c>
      <c r="W6" s="200"/>
      <c r="X6" s="201"/>
      <c r="Y6" s="51"/>
    </row>
    <row r="7" spans="1:25" ht="61.25" customHeight="1" collapsed="1" thickTop="1" thickBot="1" x14ac:dyDescent="0.5">
      <c r="A7" s="51"/>
      <c r="B7" s="207" t="s">
        <v>75</v>
      </c>
      <c r="C7" s="206"/>
      <c r="D7" s="206"/>
      <c r="E7" s="206"/>
      <c r="F7" s="206"/>
      <c r="G7" s="206"/>
      <c r="H7" s="206"/>
      <c r="I7" s="208"/>
      <c r="K7" s="218" t="s">
        <v>35</v>
      </c>
      <c r="L7" s="219"/>
      <c r="M7" s="219"/>
      <c r="N7" s="220"/>
      <c r="P7" s="210" t="s">
        <v>73</v>
      </c>
      <c r="Q7" s="211"/>
      <c r="S7" s="205" t="s">
        <v>33</v>
      </c>
      <c r="T7" s="209"/>
      <c r="V7" s="203" t="s">
        <v>74</v>
      </c>
      <c r="W7" s="204"/>
      <c r="X7" s="204"/>
      <c r="Y7" s="51"/>
    </row>
    <row r="8" spans="1:25" ht="23.85" customHeight="1" thickBot="1" x14ac:dyDescent="0.55000000000000004">
      <c r="A8" s="51"/>
      <c r="B8" s="212" t="s">
        <v>57</v>
      </c>
      <c r="C8" s="213"/>
      <c r="D8" s="213"/>
      <c r="E8" s="213"/>
      <c r="F8" s="213"/>
      <c r="G8" s="213"/>
      <c r="H8" s="213"/>
      <c r="I8" s="214"/>
      <c r="K8" s="23"/>
      <c r="L8" s="145"/>
      <c r="M8" s="221" t="s">
        <v>5</v>
      </c>
      <c r="N8" s="18"/>
      <c r="P8" s="157" t="s">
        <v>38</v>
      </c>
      <c r="Q8" s="158" t="s">
        <v>3</v>
      </c>
      <c r="S8" s="118" t="s">
        <v>38</v>
      </c>
      <c r="T8" s="50" t="s">
        <v>3</v>
      </c>
      <c r="V8" s="205"/>
      <c r="W8" s="206"/>
      <c r="X8" s="206"/>
      <c r="Y8" s="51"/>
    </row>
    <row r="9" spans="1:25" ht="31.9" thickBot="1" x14ac:dyDescent="0.55000000000000004">
      <c r="A9" s="51"/>
      <c r="B9" s="215"/>
      <c r="C9" s="216"/>
      <c r="D9" s="216"/>
      <c r="E9" s="216"/>
      <c r="F9" s="216"/>
      <c r="G9" s="216"/>
      <c r="H9" s="216"/>
      <c r="I9" s="217"/>
      <c r="K9" s="23"/>
      <c r="L9" s="145" t="s">
        <v>3</v>
      </c>
      <c r="M9" s="222"/>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146510.25594013059</v>
      </c>
      <c r="S10" s="2">
        <v>1</v>
      </c>
      <c r="T10" s="3">
        <f t="dataTable" ref="T10:T1009" dt2D="0" dtr="0" r1="F5"/>
        <v>146510.25594013059</v>
      </c>
      <c r="V10" s="11">
        <v>1E-4</v>
      </c>
      <c r="W10" s="12">
        <f xml:space="preserve"> COUNTIF(Q$10:Q$1009,"&gt;"&amp;V10)/1000</f>
        <v>0.58199999999999996</v>
      </c>
      <c r="X10" s="12">
        <f>COUNTIF(T$10:T$1009,"&gt;"&amp;V10)/1000</f>
        <v>0.56000000000000005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0.10100000000000001</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9.0999999999999998E-2</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15791.884605764713</v>
      </c>
      <c r="V13" s="5">
        <f>V12*1.07</f>
        <v>1070000.0001070001</v>
      </c>
      <c r="W13" s="7">
        <f t="shared" si="0"/>
        <v>0.14299999999999999</v>
      </c>
      <c r="X13" s="7">
        <f t="shared" si="1"/>
        <v>9.0999999999999998E-2</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0.09</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8.7999999999999995E-2</v>
      </c>
      <c r="Y15" s="51"/>
    </row>
    <row r="16" spans="1:25" ht="23.65" thickBot="1" x14ac:dyDescent="0.5">
      <c r="A16" s="51"/>
      <c r="B16" s="2"/>
      <c r="C16" s="9"/>
      <c r="D16" s="9"/>
      <c r="E16" s="9"/>
      <c r="F16" s="9"/>
      <c r="G16" s="9"/>
      <c r="H16" s="9"/>
      <c r="I16" s="32"/>
      <c r="K16" s="227" t="s">
        <v>36</v>
      </c>
      <c r="L16" s="228"/>
      <c r="M16" s="228"/>
      <c r="N16" s="229"/>
      <c r="P16" s="2">
        <v>7</v>
      </c>
      <c r="Q16" s="3">
        <v>24057.32464042884</v>
      </c>
      <c r="S16" s="2">
        <v>7</v>
      </c>
      <c r="T16" s="3">
        <v>24057.32464042884</v>
      </c>
      <c r="V16" s="5">
        <f t="shared" si="2"/>
        <v>1310796.0101310802</v>
      </c>
      <c r="W16" s="7">
        <f t="shared" si="0"/>
        <v>0.13800000000000001</v>
      </c>
      <c r="X16" s="7">
        <f t="shared" si="1"/>
        <v>8.6999999999999994E-2</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8.5999999999999993E-2</v>
      </c>
      <c r="Y17" s="51"/>
    </row>
    <row r="18" spans="1:25" ht="15.75" x14ac:dyDescent="0.5">
      <c r="A18" s="51"/>
      <c r="B18" s="2"/>
      <c r="C18" s="9"/>
      <c r="D18" s="9"/>
      <c r="E18" s="9"/>
      <c r="F18" s="9"/>
      <c r="G18" s="9"/>
      <c r="H18" s="9"/>
      <c r="I18" s="32"/>
      <c r="K18" s="230" t="s">
        <v>24</v>
      </c>
      <c r="L18" s="231"/>
      <c r="M18" s="25">
        <f>AVERAGE(Q10:Q1009)</f>
        <v>1370875.272728269</v>
      </c>
      <c r="N18" s="24"/>
      <c r="P18" s="2">
        <v>9</v>
      </c>
      <c r="Q18" s="3">
        <v>5914868.8648760719</v>
      </c>
      <c r="S18" s="2">
        <v>9</v>
      </c>
      <c r="T18" s="3">
        <v>3434124.4599256334</v>
      </c>
      <c r="V18" s="5">
        <f t="shared" si="2"/>
        <v>1500730.351999074</v>
      </c>
      <c r="W18" s="7">
        <f t="shared" si="0"/>
        <v>0.13500000000000001</v>
      </c>
      <c r="X18" s="7">
        <f t="shared" si="1"/>
        <v>8.5000000000000006E-2</v>
      </c>
      <c r="Y18" s="51"/>
    </row>
    <row r="19" spans="1:25" ht="16.149999999999999" thickBot="1" x14ac:dyDescent="0.55000000000000004">
      <c r="A19" s="51"/>
      <c r="B19" s="2"/>
      <c r="C19" s="9"/>
      <c r="D19" s="9"/>
      <c r="E19" s="9"/>
      <c r="F19" s="9"/>
      <c r="G19" s="9"/>
      <c r="H19" s="9"/>
      <c r="I19" s="32"/>
      <c r="K19" s="223" t="s">
        <v>34</v>
      </c>
      <c r="L19" s="224"/>
      <c r="M19" s="30">
        <f>AVERAGE(T10:T1009)</f>
        <v>959616.90757868649</v>
      </c>
      <c r="N19" s="31"/>
      <c r="P19" s="2">
        <v>10</v>
      </c>
      <c r="Q19" s="3">
        <v>0</v>
      </c>
      <c r="S19" s="2">
        <v>10</v>
      </c>
      <c r="T19" s="3">
        <v>0</v>
      </c>
      <c r="V19" s="5">
        <f t="shared" si="2"/>
        <v>1605781.4766390093</v>
      </c>
      <c r="W19" s="7">
        <f t="shared" si="0"/>
        <v>0.13100000000000001</v>
      </c>
      <c r="X19" s="7">
        <f t="shared" si="1"/>
        <v>8.2000000000000003E-2</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8.2000000000000003E-2</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7.8E-2</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7.4999999999999997E-2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7.2999999999999995E-2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7.0999999999999994E-2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6.9000000000000006E-2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6.5000000000000002E-2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6.5000000000000002E-2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6.3E-2</v>
      </c>
      <c r="Y28" s="51"/>
    </row>
    <row r="29" spans="1:25" x14ac:dyDescent="0.45">
      <c r="A29" s="51"/>
      <c r="P29" s="2">
        <v>20</v>
      </c>
      <c r="Q29" s="3">
        <v>0</v>
      </c>
      <c r="S29" s="2">
        <v>20</v>
      </c>
      <c r="T29" s="3">
        <v>0</v>
      </c>
      <c r="V29" s="5">
        <f t="shared" si="2"/>
        <v>3158815.2112808721</v>
      </c>
      <c r="W29" s="7">
        <f t="shared" si="0"/>
        <v>9.4E-2</v>
      </c>
      <c r="X29" s="7">
        <f t="shared" si="1"/>
        <v>6.0999999999999999E-2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6.0999999999999999E-2</v>
      </c>
      <c r="Y30" s="51"/>
    </row>
    <row r="31" spans="1:25" x14ac:dyDescent="0.45">
      <c r="A31" s="51"/>
      <c r="P31" s="2">
        <v>22</v>
      </c>
      <c r="Q31" s="3">
        <v>0</v>
      </c>
      <c r="S31" s="2">
        <v>22</v>
      </c>
      <c r="T31" s="3">
        <v>0</v>
      </c>
      <c r="V31" s="5">
        <f t="shared" si="2"/>
        <v>3616527.5353954709</v>
      </c>
      <c r="W31" s="7">
        <f t="shared" si="0"/>
        <v>9.1999999999999998E-2</v>
      </c>
      <c r="X31" s="7">
        <f t="shared" si="1"/>
        <v>0.06</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0.06</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5.8999999999999997E-2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5.8000000000000003E-2</v>
      </c>
      <c r="Y34" s="51"/>
    </row>
    <row r="35" spans="1:25" x14ac:dyDescent="0.45">
      <c r="A35" s="51"/>
      <c r="P35" s="2">
        <v>26</v>
      </c>
      <c r="Q35" s="3">
        <v>0</v>
      </c>
      <c r="S35" s="2">
        <v>26</v>
      </c>
      <c r="T35" s="3">
        <v>0</v>
      </c>
      <c r="V35" s="5">
        <f t="shared" si="2"/>
        <v>4740529.8634515181</v>
      </c>
      <c r="W35" s="7">
        <f t="shared" si="0"/>
        <v>8.5000000000000006E-2</v>
      </c>
      <c r="X35" s="7">
        <f t="shared" si="1"/>
        <v>5.5E-2</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5.1999999999999998E-2</v>
      </c>
      <c r="Y36" s="51"/>
    </row>
    <row r="37" spans="1:25" x14ac:dyDescent="0.45">
      <c r="A37" s="51"/>
      <c r="P37" s="2">
        <v>28</v>
      </c>
      <c r="Q37" s="3">
        <v>90634.975693387183</v>
      </c>
      <c r="S37" s="2">
        <v>28</v>
      </c>
      <c r="T37" s="3">
        <v>90634.975693387183</v>
      </c>
      <c r="V37" s="5">
        <f t="shared" si="2"/>
        <v>5427432.6406656438</v>
      </c>
      <c r="W37" s="7">
        <f t="shared" si="0"/>
        <v>7.8E-2</v>
      </c>
      <c r="X37" s="7">
        <f t="shared" si="1"/>
        <v>5.1999999999999998E-2</v>
      </c>
      <c r="Y37" s="51"/>
    </row>
    <row r="38" spans="1:25" x14ac:dyDescent="0.45">
      <c r="A38" s="51"/>
      <c r="P38" s="2">
        <v>29</v>
      </c>
      <c r="Q38" s="3">
        <v>0</v>
      </c>
      <c r="S38" s="2">
        <v>29</v>
      </c>
      <c r="T38" s="3">
        <v>0</v>
      </c>
      <c r="V38" s="5">
        <f t="shared" si="2"/>
        <v>5807352.9255122393</v>
      </c>
      <c r="W38" s="7">
        <f t="shared" si="0"/>
        <v>7.4999999999999997E-2</v>
      </c>
      <c r="X38" s="7">
        <f t="shared" si="1"/>
        <v>0.05</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4.9000000000000002E-2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4.8000000000000001E-2</v>
      </c>
      <c r="Y40" s="51"/>
    </row>
    <row r="41" spans="1:25" x14ac:dyDescent="0.45">
      <c r="A41" s="51"/>
      <c r="P41" s="2">
        <v>32</v>
      </c>
      <c r="Q41" s="3">
        <v>0</v>
      </c>
      <c r="S41" s="2">
        <v>32</v>
      </c>
      <c r="T41" s="3">
        <v>0</v>
      </c>
      <c r="V41" s="5">
        <f t="shared" si="2"/>
        <v>7114257.0499282917</v>
      </c>
      <c r="W41" s="7">
        <f t="shared" si="0"/>
        <v>6.7000000000000004E-2</v>
      </c>
      <c r="X41" s="7">
        <f t="shared" si="1"/>
        <v>4.4999999999999998E-2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4.2999999999999997E-2</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3.9E-2</v>
      </c>
      <c r="Y43" s="51"/>
    </row>
    <row r="44" spans="1:25" x14ac:dyDescent="0.45">
      <c r="A44" s="51"/>
      <c r="P44" s="2">
        <v>35</v>
      </c>
      <c r="Q44" s="3">
        <v>26134117.899599649</v>
      </c>
      <c r="S44" s="2">
        <v>35</v>
      </c>
      <c r="T44" s="3">
        <v>26134117.899599649</v>
      </c>
      <c r="V44" s="5">
        <f t="shared" si="2"/>
        <v>8715270.7992153056</v>
      </c>
      <c r="W44" s="7">
        <f t="shared" si="0"/>
        <v>5.5E-2</v>
      </c>
      <c r="X44" s="7">
        <f t="shared" si="1"/>
        <v>3.6999999999999998E-2</v>
      </c>
      <c r="Y44" s="51"/>
    </row>
    <row r="45" spans="1:25" x14ac:dyDescent="0.45">
      <c r="A45" s="51"/>
      <c r="P45" s="2">
        <v>36</v>
      </c>
      <c r="Q45" s="3">
        <v>75221.928291613876</v>
      </c>
      <c r="S45" s="2">
        <v>36</v>
      </c>
      <c r="T45" s="3">
        <v>75221.928291613876</v>
      </c>
      <c r="V45" s="5">
        <f t="shared" si="2"/>
        <v>9325339.7551603783</v>
      </c>
      <c r="W45" s="7">
        <f t="shared" si="0"/>
        <v>0.05</v>
      </c>
      <c r="X45" s="7">
        <f t="shared" si="1"/>
        <v>3.5000000000000003E-2</v>
      </c>
      <c r="Y45" s="51"/>
    </row>
    <row r="46" spans="1:25" x14ac:dyDescent="0.45">
      <c r="A46" s="51"/>
      <c r="P46" s="2">
        <v>37</v>
      </c>
      <c r="Q46" s="3">
        <v>11749.583343730739</v>
      </c>
      <c r="S46" s="2">
        <v>37</v>
      </c>
      <c r="T46" s="3">
        <v>11749.583343730739</v>
      </c>
      <c r="V46" s="5">
        <f t="shared" si="2"/>
        <v>9978113.5380216055</v>
      </c>
      <c r="W46" s="7">
        <f t="shared" si="0"/>
        <v>4.7E-2</v>
      </c>
      <c r="X46" s="7">
        <f t="shared" si="1"/>
        <v>3.3000000000000002E-2</v>
      </c>
      <c r="Y46" s="51"/>
    </row>
    <row r="47" spans="1:25" x14ac:dyDescent="0.45">
      <c r="A47" s="51"/>
      <c r="P47" s="2">
        <v>38</v>
      </c>
      <c r="Q47" s="3">
        <v>0</v>
      </c>
      <c r="S47" s="2">
        <v>38</v>
      </c>
      <c r="T47" s="3">
        <v>0</v>
      </c>
      <c r="V47" s="5">
        <f t="shared" si="2"/>
        <v>10676581.485683119</v>
      </c>
      <c r="W47" s="7">
        <f t="shared" si="0"/>
        <v>4.4999999999999998E-2</v>
      </c>
      <c r="X47" s="7">
        <f t="shared" si="1"/>
        <v>3.2000000000000001E-2</v>
      </c>
      <c r="Y47" s="51"/>
    </row>
    <row r="48" spans="1:25" x14ac:dyDescent="0.45">
      <c r="A48" s="51"/>
      <c r="P48" s="2">
        <v>39</v>
      </c>
      <c r="Q48" s="3">
        <v>0</v>
      </c>
      <c r="S48" s="2">
        <v>39</v>
      </c>
      <c r="T48" s="3">
        <v>0</v>
      </c>
      <c r="V48" s="5">
        <f t="shared" si="2"/>
        <v>11423942.189680938</v>
      </c>
      <c r="W48" s="7">
        <f t="shared" si="0"/>
        <v>4.1000000000000002E-2</v>
      </c>
      <c r="X48" s="7">
        <f t="shared" si="1"/>
        <v>2.9000000000000001E-2</v>
      </c>
      <c r="Y48" s="51"/>
    </row>
    <row r="49" spans="1:25" x14ac:dyDescent="0.45">
      <c r="A49" s="51"/>
      <c r="P49" s="2">
        <v>40</v>
      </c>
      <c r="Q49" s="3">
        <v>0</v>
      </c>
      <c r="S49" s="2">
        <v>40</v>
      </c>
      <c r="T49" s="3">
        <v>0</v>
      </c>
      <c r="V49" s="5">
        <f t="shared" si="2"/>
        <v>12223618.142958604</v>
      </c>
      <c r="W49" s="7">
        <f t="shared" si="0"/>
        <v>3.5999999999999997E-2</v>
      </c>
      <c r="X49" s="7">
        <f t="shared" si="1"/>
        <v>2.5999999999999999E-2</v>
      </c>
      <c r="Y49" s="51"/>
    </row>
    <row r="50" spans="1:25" x14ac:dyDescent="0.45">
      <c r="A50" s="51"/>
      <c r="P50" s="2">
        <v>41</v>
      </c>
      <c r="Q50" s="3">
        <v>0</v>
      </c>
      <c r="S50" s="2">
        <v>41</v>
      </c>
      <c r="T50" s="3">
        <v>0</v>
      </c>
      <c r="V50" s="5">
        <f t="shared" si="2"/>
        <v>13079271.412965707</v>
      </c>
      <c r="W50" s="7">
        <f t="shared" si="0"/>
        <v>3.2000000000000001E-2</v>
      </c>
      <c r="X50" s="7">
        <f t="shared" si="1"/>
        <v>2.3E-2</v>
      </c>
      <c r="Y50" s="51"/>
    </row>
    <row r="51" spans="1:25" x14ac:dyDescent="0.45">
      <c r="A51" s="51"/>
      <c r="P51" s="2">
        <v>42</v>
      </c>
      <c r="Q51" s="3">
        <v>0</v>
      </c>
      <c r="S51" s="2">
        <v>42</v>
      </c>
      <c r="T51" s="3">
        <v>0</v>
      </c>
      <c r="V51" s="5">
        <f t="shared" si="2"/>
        <v>13994820.411873307</v>
      </c>
      <c r="W51" s="7">
        <f t="shared" si="0"/>
        <v>2.8000000000000001E-2</v>
      </c>
      <c r="X51" s="7">
        <f t="shared" si="1"/>
        <v>2.1999999999999999E-2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1.9E-2</v>
      </c>
      <c r="Y52" s="51"/>
    </row>
    <row r="53" spans="1:25" x14ac:dyDescent="0.45">
      <c r="A53" s="51"/>
      <c r="P53" s="2">
        <v>44</v>
      </c>
      <c r="Q53" s="3">
        <v>0</v>
      </c>
      <c r="S53" s="2">
        <v>44</v>
      </c>
      <c r="T53" s="3">
        <v>0</v>
      </c>
      <c r="V53" s="5">
        <f t="shared" si="2"/>
        <v>16022669.889553752</v>
      </c>
      <c r="W53" s="7">
        <f t="shared" si="0"/>
        <v>2.5000000000000001E-2</v>
      </c>
      <c r="X53" s="7">
        <f t="shared" si="1"/>
        <v>1.7999999999999999E-2</v>
      </c>
      <c r="Y53" s="51"/>
    </row>
    <row r="54" spans="1:25" x14ac:dyDescent="0.45">
      <c r="A54" s="51"/>
      <c r="P54" s="2">
        <v>45</v>
      </c>
      <c r="Q54" s="3">
        <v>0</v>
      </c>
      <c r="S54" s="2">
        <v>45</v>
      </c>
      <c r="T54" s="3">
        <v>0</v>
      </c>
      <c r="V54" s="5">
        <f t="shared" si="2"/>
        <v>17144256.781822514</v>
      </c>
      <c r="W54" s="7">
        <f t="shared" si="0"/>
        <v>1.7999999999999999E-2</v>
      </c>
      <c r="X54" s="7">
        <f t="shared" si="1"/>
        <v>1.2E-2</v>
      </c>
      <c r="Y54" s="51"/>
    </row>
    <row r="55" spans="1:25" x14ac:dyDescent="0.45">
      <c r="A55" s="51"/>
      <c r="P55" s="2">
        <v>46</v>
      </c>
      <c r="Q55" s="3">
        <v>0</v>
      </c>
      <c r="S55" s="2">
        <v>46</v>
      </c>
      <c r="T55" s="3">
        <v>0</v>
      </c>
      <c r="V55" s="5">
        <f t="shared" si="2"/>
        <v>18344354.756550092</v>
      </c>
      <c r="W55" s="7">
        <f t="shared" si="0"/>
        <v>1.6E-2</v>
      </c>
      <c r="X55" s="7">
        <f t="shared" si="1"/>
        <v>1.2E-2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1.2E-2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1.2E-2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0.01</v>
      </c>
      <c r="Y58" s="51"/>
    </row>
    <row r="59" spans="1:25" x14ac:dyDescent="0.45">
      <c r="A59" s="51"/>
      <c r="P59" s="2">
        <v>50</v>
      </c>
      <c r="Q59" s="3">
        <v>0</v>
      </c>
      <c r="S59" s="2">
        <v>50</v>
      </c>
      <c r="T59" s="3">
        <v>0</v>
      </c>
      <c r="V59" s="5">
        <f t="shared" si="2"/>
        <v>24045707.020910386</v>
      </c>
      <c r="W59" s="7">
        <f t="shared" si="0"/>
        <v>1.2999999999999999E-2</v>
      </c>
      <c r="X59" s="7">
        <f t="shared" si="1"/>
        <v>0.01</v>
      </c>
      <c r="Y59" s="51"/>
    </row>
    <row r="60" spans="1:25" x14ac:dyDescent="0.45">
      <c r="A60" s="51"/>
      <c r="P60" s="2">
        <v>51</v>
      </c>
      <c r="Q60" s="3">
        <v>0</v>
      </c>
      <c r="S60" s="2">
        <v>51</v>
      </c>
      <c r="T60" s="3">
        <v>0</v>
      </c>
      <c r="V60" s="5">
        <f t="shared" si="2"/>
        <v>25728906.512374114</v>
      </c>
      <c r="W60" s="7">
        <f t="shared" si="0"/>
        <v>1.0999999999999999E-2</v>
      </c>
      <c r="X60" s="7">
        <f t="shared" si="1"/>
        <v>8.9999999999999993E-3</v>
      </c>
      <c r="Y60" s="51"/>
    </row>
    <row r="61" spans="1:25" x14ac:dyDescent="0.45">
      <c r="A61" s="51"/>
      <c r="P61" s="2">
        <v>52</v>
      </c>
      <c r="Q61" s="3">
        <v>0</v>
      </c>
      <c r="S61" s="2">
        <v>52</v>
      </c>
      <c r="T61" s="3">
        <v>0</v>
      </c>
      <c r="V61" s="5">
        <f t="shared" si="2"/>
        <v>27529929.968240302</v>
      </c>
      <c r="W61" s="7">
        <f t="shared" si="0"/>
        <v>8.9999999999999993E-3</v>
      </c>
      <c r="X61" s="7">
        <f t="shared" si="1"/>
        <v>7.0000000000000001E-3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7.0000000000000001E-3</v>
      </c>
      <c r="Y62" s="51"/>
    </row>
    <row r="63" spans="1:25" x14ac:dyDescent="0.45">
      <c r="A63" s="51"/>
      <c r="P63" s="2">
        <v>54</v>
      </c>
      <c r="Q63" s="3">
        <v>0</v>
      </c>
      <c r="S63" s="2">
        <v>54</v>
      </c>
      <c r="T63" s="3">
        <v>0</v>
      </c>
      <c r="V63" s="5">
        <f t="shared" si="2"/>
        <v>31519016.820638325</v>
      </c>
      <c r="W63" s="7">
        <f t="shared" si="0"/>
        <v>7.0000000000000001E-3</v>
      </c>
      <c r="X63" s="7">
        <f t="shared" si="1"/>
        <v>6.0000000000000001E-3</v>
      </c>
      <c r="Y63" s="51"/>
    </row>
    <row r="64" spans="1:25" x14ac:dyDescent="0.45">
      <c r="A64" s="51"/>
      <c r="P64" s="2">
        <v>55</v>
      </c>
      <c r="Q64" s="3">
        <v>0</v>
      </c>
      <c r="S64" s="2">
        <v>55</v>
      </c>
      <c r="T64" s="3">
        <v>0</v>
      </c>
      <c r="V64" s="5">
        <f t="shared" si="2"/>
        <v>33725347.99808301</v>
      </c>
      <c r="W64" s="7">
        <f t="shared" si="0"/>
        <v>6.0000000000000001E-3</v>
      </c>
      <c r="X64" s="7">
        <f t="shared" si="1"/>
        <v>5.0000000000000001E-3</v>
      </c>
      <c r="Y64" s="51"/>
    </row>
    <row r="65" spans="1:25" x14ac:dyDescent="0.45">
      <c r="A65" s="51"/>
      <c r="P65" s="2">
        <v>56</v>
      </c>
      <c r="Q65" s="3">
        <v>0</v>
      </c>
      <c r="S65" s="2">
        <v>56</v>
      </c>
      <c r="T65" s="3">
        <v>0</v>
      </c>
      <c r="V65" s="5">
        <f t="shared" si="2"/>
        <v>36086122.357948825</v>
      </c>
      <c r="W65" s="7">
        <f t="shared" si="0"/>
        <v>6.0000000000000001E-3</v>
      </c>
      <c r="X65" s="7">
        <f t="shared" si="1"/>
        <v>5.0000000000000001E-3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251396.0161400158</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645002.53423793812</v>
      </c>
      <c r="V87" s="5">
        <f t="shared" si="5"/>
        <v>159876019.3242197</v>
      </c>
      <c r="W87" s="7">
        <f t="shared" si="3"/>
        <v>0</v>
      </c>
      <c r="X87" s="7">
        <f t="shared" si="4"/>
        <v>0</v>
      </c>
      <c r="Y87" s="51"/>
    </row>
    <row r="88" spans="1:25" x14ac:dyDescent="0.45">
      <c r="A88" s="51"/>
      <c r="P88" s="2">
        <v>79</v>
      </c>
      <c r="Q88" s="3">
        <v>1938126.6241664889</v>
      </c>
      <c r="S88" s="2">
        <v>79</v>
      </c>
      <c r="T88" s="3">
        <v>13322.594486654601</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6843803.507940162</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8944712.5010934789</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0</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108785.29028253802</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55083.776053989575</v>
      </c>
      <c r="Y312" s="51"/>
    </row>
    <row r="313" spans="1:25" x14ac:dyDescent="0.45">
      <c r="A313" s="51"/>
      <c r="P313" s="2">
        <v>304</v>
      </c>
      <c r="Q313" s="3">
        <v>5473718.8694361011</v>
      </c>
      <c r="S313" s="2">
        <v>304</v>
      </c>
      <c r="T313" s="3">
        <v>0</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199038.33352086533</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0</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23357.560947186237</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2475849.598018901</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81359.846372608445</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0</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0</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12112430.229454268</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238525.77167140724</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0</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0</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177694.4319475136</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42227.646164869395</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52680.341807533536</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467800.91042035562</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0</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38434.35497165296</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0</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290708.07896838133</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15616203.732120933</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17482.470173464291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198"/>
      <c r="G3" s="198"/>
      <c r="H3" s="198"/>
      <c r="I3" s="198"/>
      <c r="J3" s="198"/>
      <c r="K3" s="198"/>
      <c r="L3" s="198"/>
      <c r="M3" s="198"/>
      <c r="N3" s="198"/>
      <c r="O3" s="198"/>
      <c r="P3" s="198"/>
      <c r="Q3" s="245"/>
      <c r="S3" s="58"/>
      <c r="U3" s="58"/>
      <c r="V3" s="58"/>
      <c r="W3" s="58"/>
      <c r="X3" s="58"/>
    </row>
    <row r="4" spans="1:24" ht="26.85" customHeight="1" thickBot="1" x14ac:dyDescent="0.5">
      <c r="A4" s="56"/>
      <c r="B4" s="56"/>
      <c r="C4" s="56"/>
      <c r="D4" s="249" t="s">
        <v>41</v>
      </c>
      <c r="E4" s="249"/>
      <c r="F4" s="199"/>
      <c r="G4" s="199"/>
      <c r="H4" s="199"/>
      <c r="I4" s="199"/>
      <c r="J4" s="199"/>
      <c r="K4" s="199"/>
      <c r="L4" s="199"/>
      <c r="M4" s="199"/>
      <c r="N4" s="199"/>
      <c r="O4" s="199"/>
      <c r="P4" s="19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2025-10-02T07:19:25Z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