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ynakade/Desktop/bio/440/parks/"/>
    </mc:Choice>
  </mc:AlternateContent>
  <xr:revisionPtr revIDLastSave="0" documentId="13_ncr:1_{3D751B9C-4153-EA42-8F29-64FCC6597ECF}" xr6:coauthVersionLast="47" xr6:coauthVersionMax="47" xr10:uidLastSave="{00000000-0000-0000-0000-000000000000}"/>
  <bookViews>
    <workbookView xWindow="15480" yWindow="500" windowWidth="13320" windowHeight="17500" xr2:uid="{92CE273F-4E7C-A641-A66F-66DB3C58F24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5" i="1" l="1"/>
  <c r="F44" i="1"/>
  <c r="F43" i="1"/>
  <c r="F7" i="1"/>
  <c r="F68" i="1"/>
  <c r="F67" i="1"/>
  <c r="F79" i="1"/>
  <c r="F78" i="1"/>
  <c r="F77" i="1"/>
  <c r="F71" i="1"/>
  <c r="F70" i="1"/>
  <c r="F69" i="1"/>
  <c r="F66" i="1"/>
  <c r="F65" i="1"/>
  <c r="F60" i="1"/>
  <c r="F59" i="1"/>
  <c r="F58" i="1"/>
  <c r="F57" i="1"/>
  <c r="F56" i="1"/>
  <c r="F54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18" i="1"/>
  <c r="F117" i="1"/>
  <c r="F116" i="1"/>
  <c r="F115" i="1"/>
  <c r="F107" i="1"/>
  <c r="F106" i="1"/>
  <c r="F105" i="1"/>
  <c r="F104" i="1"/>
  <c r="F103" i="1"/>
  <c r="F102" i="1"/>
  <c r="F101" i="1"/>
  <c r="F100" i="1"/>
  <c r="F99" i="1"/>
  <c r="F42" i="1"/>
  <c r="F41" i="1"/>
  <c r="F35" i="1"/>
  <c r="F34" i="1"/>
  <c r="F33" i="1"/>
  <c r="F32" i="1"/>
  <c r="F31" i="1"/>
  <c r="F30" i="1"/>
  <c r="F29" i="1"/>
  <c r="F23" i="1"/>
  <c r="F22" i="1"/>
  <c r="F21" i="1"/>
  <c r="F20" i="1"/>
  <c r="F19" i="1"/>
  <c r="F18" i="1"/>
  <c r="F11" i="1"/>
  <c r="F10" i="1"/>
  <c r="F9" i="1"/>
  <c r="F8" i="1"/>
  <c r="F6" i="1"/>
  <c r="F5" i="1"/>
  <c r="F93" i="1"/>
  <c r="F92" i="1"/>
  <c r="F91" i="1"/>
  <c r="F90" i="1"/>
  <c r="F89" i="1"/>
  <c r="F83" i="1"/>
  <c r="F82" i="1"/>
  <c r="F81" i="1"/>
  <c r="F80" i="1"/>
  <c r="H22" i="1"/>
  <c r="H89" i="1"/>
  <c r="H90" i="1"/>
  <c r="H91" i="1"/>
  <c r="H92" i="1"/>
  <c r="H93" i="1"/>
  <c r="H99" i="1"/>
  <c r="H100" i="1"/>
  <c r="H101" i="1"/>
  <c r="H102" i="1"/>
  <c r="H103" i="1"/>
  <c r="H104" i="1"/>
  <c r="H105" i="1"/>
  <c r="H106" i="1"/>
  <c r="H107" i="1"/>
  <c r="H115" i="1"/>
  <c r="H116" i="1"/>
  <c r="H117" i="1"/>
  <c r="H118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77" i="1"/>
  <c r="H78" i="1"/>
  <c r="H79" i="1"/>
  <c r="H80" i="1"/>
  <c r="H81" i="1"/>
  <c r="H82" i="1"/>
  <c r="H83" i="1"/>
  <c r="H66" i="1"/>
  <c r="H67" i="1"/>
  <c r="H68" i="1"/>
  <c r="H69" i="1"/>
  <c r="H70" i="1"/>
  <c r="H71" i="1"/>
  <c r="H65" i="1"/>
  <c r="H54" i="1"/>
  <c r="H55" i="1"/>
  <c r="H56" i="1"/>
  <c r="H57" i="1"/>
  <c r="H58" i="1"/>
  <c r="H59" i="1"/>
  <c r="H60" i="1"/>
  <c r="H53" i="1"/>
  <c r="H42" i="1"/>
  <c r="H43" i="1"/>
  <c r="H44" i="1"/>
  <c r="H45" i="1"/>
  <c r="H41" i="1"/>
  <c r="H30" i="1"/>
  <c r="H31" i="1"/>
  <c r="H32" i="1"/>
  <c r="H33" i="1"/>
  <c r="H34" i="1"/>
  <c r="H35" i="1"/>
  <c r="H29" i="1"/>
  <c r="H19" i="1"/>
  <c r="H20" i="1"/>
  <c r="H21" i="1"/>
  <c r="H23" i="1"/>
  <c r="H18" i="1"/>
  <c r="H6" i="1"/>
  <c r="H7" i="1"/>
  <c r="H8" i="1"/>
  <c r="H9" i="1"/>
  <c r="H10" i="1"/>
  <c r="H11" i="1"/>
  <c r="H5" i="1"/>
</calcChain>
</file>

<file path=xl/sharedStrings.xml><?xml version="1.0" encoding="utf-8"?>
<sst xmlns="http://schemas.openxmlformats.org/spreadsheetml/2006/main" count="296" uniqueCount="23">
  <si>
    <t>park</t>
  </si>
  <si>
    <t>month</t>
  </si>
  <si>
    <t>year</t>
  </si>
  <si>
    <t>manning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</si>
  <si>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</si>
  <si>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</si>
  <si>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</si>
  <si>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</si>
  <si>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</si>
  <si>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</si>
  <si>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</si>
  <si>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</si>
  <si>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</si>
  <si>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</si>
  <si>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</si>
  <si>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</si>
  <si>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fintry</t>
  </si>
  <si>
    <t>skaha</t>
  </si>
  <si>
    <t>BCpop</t>
  </si>
  <si>
    <t>visitorcorrected</t>
  </si>
  <si>
    <t>visitortotal</t>
  </si>
  <si>
    <t>avgtemp</t>
  </si>
  <si>
    <t>avgprecip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</si>
</sst>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5">
    <xf numFmtId="0" fontId="0" fillId="0" borderId="0" xfId="0"/>
    <xf numFmtId="0" fontId="3" fillId="0" borderId="0" xfId="0" applyFont="1"/>
    <xf numFmtId="1" fontId="0" fillId="0" borderId="0" xfId="0" applyNumberFormat="1"/>
    <xf numFmtId="0" fontId="1" fillId="2" borderId="0" xfId="1"/>
    <xf numFmtId="0" fontId="2" fillId="3" borderId="0" xfId="2"/>
  </cellXfs>
  <cellStyles count="3">
    <cellStyle name="Bad" xfId="1" builtinId="27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91298-92E7-2147-9816-17B8F7F6FA43}">
  <dimension ref="A1:H145"/>
  <sheetViews>
    <sheetView tabSelected="1" topLeftCell="A109" workbookViewId="0">
      <selection activeCell="E46" sqref="E46"/>
    </sheetView>
  </sheetViews>
  <sheetFormatPr baseColWidth="10" defaultRowHeight="16" x14ac:dyDescent="0.2"/>
  <cols>
    <col min="8" max="8" width="14.6640625" customWidth="1"/>
  </cols>
  <sheetData>
    <row r="1" spans="1:8" x14ac:dyDescent="0.2">
      <c r="A1" s="1" t="s">
        <v>0</v>
      </c>
      <c r="B1" s="1" t="s">
        <v>2</v>
      </c>
      <c r="C1" s="1" t="s">
        <v>18</v>
      </c>
      <c r="D1" s="1" t="s">
        <v>1</v>
      </c>
      <c r="E1" s="1" t="s">
        <v>21</v>
      </c>
      <c r="F1" s="1" t="s">
        <v>22</v>
      </c>
      <c r="G1" s="1" t="s">
        <v>20</v>
      </c>
      <c r="H1" s="1" t="s">
        <v>19</v>
      </c>
    </row>
    <row r="2" spans="1:8" x14ac:dyDescent="0.2">
      <c r="A2" t="s">
        <v>16</v>
      </c>
      <c r="B2">
        <v>2019</v>
      </c>
      <c r="C2">
        <v>5094796</v>
      </c>
      <c r="D2" t="s">
        <v>4</v>
      </c>
    </row>
    <row r="3" spans="1:8" x14ac:dyDescent="0.2">
      <c r="A3" t="s">
        <v>16</v>
      </c>
      <c r="B3">
        <v>2019</v>
      </c>
      <c r="C3">
        <v>5094796</v>
      </c>
      <c r="D3" t="s">
        <v>5</v>
      </c>
    </row>
    <row r="4" spans="1:8" x14ac:dyDescent="0.2">
      <c r="A4" t="s">
        <v>16</v>
      </c>
      <c r="B4">
        <v>2019</v>
      </c>
      <c r="C4">
        <v>5094796</v>
      </c>
      <c r="D4" t="s">
        <v>6</v>
      </c>
    </row>
    <row r="5" spans="1:8" x14ac:dyDescent="0.2">
      <c r="A5" t="s">
        <v>16</v>
      </c>
      <c r="B5">
        <v>2019</v>
      </c>
      <c r="C5">
        <v>5094796</v>
      </c>
      <c r="D5" t="s">
        <v>7</v>
      </c>
      <c r="E5">
        <v>9.6</v>
      </c>
      <c r="F5">
        <f>9.2/28</f>
        <v>0.32857142857142857</v>
      </c>
      <c r="G5">
        <v>5337.5</v>
      </c>
      <c r="H5">
        <f>G5/C5*1000</f>
        <v>1.04763762867051</v>
      </c>
    </row>
    <row r="6" spans="1:8" x14ac:dyDescent="0.2">
      <c r="A6" t="s">
        <v>16</v>
      </c>
      <c r="B6">
        <v>2019</v>
      </c>
      <c r="C6">
        <v>5094796</v>
      </c>
      <c r="D6" t="s">
        <v>8</v>
      </c>
      <c r="E6">
        <v>15.9</v>
      </c>
      <c r="F6">
        <f>10.2/23</f>
        <v>0.44347826086956521</v>
      </c>
      <c r="G6">
        <v>10720.5</v>
      </c>
      <c r="H6">
        <f t="shared" ref="H6:H11" si="0">G6/C6*1000</f>
        <v>2.1042059387657521</v>
      </c>
    </row>
    <row r="7" spans="1:8" x14ac:dyDescent="0.2">
      <c r="A7" t="s">
        <v>16</v>
      </c>
      <c r="B7">
        <v>2019</v>
      </c>
      <c r="C7">
        <v>5094796</v>
      </c>
      <c r="D7" t="s">
        <v>9</v>
      </c>
      <c r="E7" s="3">
        <v>17.399999999999999</v>
      </c>
      <c r="F7" s="3">
        <f>25.1/30</f>
        <v>0.83666666666666667</v>
      </c>
      <c r="G7">
        <v>12372.5</v>
      </c>
      <c r="H7">
        <f t="shared" si="0"/>
        <v>2.4284583720329529</v>
      </c>
    </row>
    <row r="8" spans="1:8" x14ac:dyDescent="0.2">
      <c r="A8" t="s">
        <v>16</v>
      </c>
      <c r="B8">
        <v>2019</v>
      </c>
      <c r="C8">
        <v>5094796</v>
      </c>
      <c r="D8" t="s">
        <v>10</v>
      </c>
      <c r="E8" s="4">
        <v>21.9</v>
      </c>
      <c r="F8" s="4">
        <f>4.4/10</f>
        <v>0.44000000000000006</v>
      </c>
      <c r="G8">
        <v>19634</v>
      </c>
      <c r="H8">
        <f t="shared" si="0"/>
        <v>3.8537362438064253</v>
      </c>
    </row>
    <row r="9" spans="1:8" x14ac:dyDescent="0.2">
      <c r="A9" t="s">
        <v>16</v>
      </c>
      <c r="B9">
        <v>2019</v>
      </c>
      <c r="C9">
        <v>5094796</v>
      </c>
      <c r="D9" t="s">
        <v>11</v>
      </c>
      <c r="E9">
        <v>22</v>
      </c>
      <c r="F9">
        <f>25/30</f>
        <v>0.83333333333333337</v>
      </c>
      <c r="G9">
        <v>21017.5</v>
      </c>
      <c r="H9">
        <f t="shared" si="0"/>
        <v>4.1252878427320745</v>
      </c>
    </row>
    <row r="10" spans="1:8" x14ac:dyDescent="0.2">
      <c r="A10" t="s">
        <v>16</v>
      </c>
      <c r="B10">
        <v>2019</v>
      </c>
      <c r="C10">
        <v>5094796</v>
      </c>
      <c r="D10" t="s">
        <v>12</v>
      </c>
      <c r="E10">
        <v>16.5</v>
      </c>
      <c r="F10">
        <f>47.6/30</f>
        <v>1.5866666666666667</v>
      </c>
      <c r="G10">
        <v>10083.5</v>
      </c>
      <c r="H10">
        <f t="shared" si="0"/>
        <v>1.9791763988195012</v>
      </c>
    </row>
    <row r="11" spans="1:8" x14ac:dyDescent="0.2">
      <c r="A11" t="s">
        <v>16</v>
      </c>
      <c r="B11">
        <v>2019</v>
      </c>
      <c r="C11">
        <v>5094796</v>
      </c>
      <c r="D11" t="s">
        <v>13</v>
      </c>
      <c r="E11" s="4">
        <v>8.8000000000000007</v>
      </c>
      <c r="F11" s="4">
        <f>6.6/12</f>
        <v>0.54999999999999993</v>
      </c>
      <c r="G11">
        <v>2502.5</v>
      </c>
      <c r="H11">
        <f t="shared" si="0"/>
        <v>0.49118747836027188</v>
      </c>
    </row>
    <row r="12" spans="1:8" x14ac:dyDescent="0.2">
      <c r="A12" t="s">
        <v>16</v>
      </c>
      <c r="B12">
        <v>2019</v>
      </c>
      <c r="C12">
        <v>5094796</v>
      </c>
      <c r="D12" t="s">
        <v>14</v>
      </c>
    </row>
    <row r="13" spans="1:8" x14ac:dyDescent="0.2">
      <c r="A13" t="s">
        <v>16</v>
      </c>
      <c r="B13">
        <v>2019</v>
      </c>
      <c r="C13">
        <v>5094796</v>
      </c>
      <c r="D13" t="s">
        <v>15</v>
      </c>
    </row>
    <row r="14" spans="1:8" x14ac:dyDescent="0.2">
      <c r="A14" t="s">
        <v>16</v>
      </c>
      <c r="B14">
        <v>2020</v>
      </c>
      <c r="C14">
        <v>5158728</v>
      </c>
      <c r="D14" t="s">
        <v>4</v>
      </c>
    </row>
    <row r="15" spans="1:8" x14ac:dyDescent="0.2">
      <c r="A15" t="s">
        <v>16</v>
      </c>
      <c r="B15">
        <v>2020</v>
      </c>
      <c r="C15">
        <v>5158728</v>
      </c>
      <c r="D15" t="s">
        <v>5</v>
      </c>
    </row>
    <row r="16" spans="1:8" x14ac:dyDescent="0.2">
      <c r="A16" t="s">
        <v>16</v>
      </c>
      <c r="B16">
        <v>2020</v>
      </c>
      <c r="C16">
        <v>5158728</v>
      </c>
      <c r="D16" t="s">
        <v>6</v>
      </c>
    </row>
    <row r="17" spans="1:8" x14ac:dyDescent="0.2">
      <c r="A17" t="s">
        <v>16</v>
      </c>
      <c r="B17">
        <v>2020</v>
      </c>
      <c r="C17">
        <v>5158728</v>
      </c>
      <c r="D17" t="s">
        <v>7</v>
      </c>
    </row>
    <row r="18" spans="1:8" x14ac:dyDescent="0.2">
      <c r="A18" t="s">
        <v>16</v>
      </c>
      <c r="B18">
        <v>2020</v>
      </c>
      <c r="C18">
        <v>5158728</v>
      </c>
      <c r="D18" t="s">
        <v>8</v>
      </c>
      <c r="E18">
        <v>14</v>
      </c>
      <c r="F18">
        <f>80/31</f>
        <v>2.5806451612903225</v>
      </c>
      <c r="G18">
        <v>3843</v>
      </c>
      <c r="H18">
        <f>G18/C18*1000</f>
        <v>0.74495108096414464</v>
      </c>
    </row>
    <row r="19" spans="1:8" x14ac:dyDescent="0.2">
      <c r="A19" t="s">
        <v>16</v>
      </c>
      <c r="B19">
        <v>2020</v>
      </c>
      <c r="C19">
        <v>5158728</v>
      </c>
      <c r="D19" t="s">
        <v>9</v>
      </c>
      <c r="E19">
        <v>16.899999999999999</v>
      </c>
      <c r="F19">
        <f>63.2/30</f>
        <v>2.1066666666666669</v>
      </c>
      <c r="G19">
        <v>12057.5</v>
      </c>
      <c r="H19">
        <f t="shared" ref="H19:H23" si="1">G19/C19*1000</f>
        <v>2.3373009780705631</v>
      </c>
    </row>
    <row r="20" spans="1:8" x14ac:dyDescent="0.2">
      <c r="A20" t="s">
        <v>16</v>
      </c>
      <c r="B20">
        <v>2020</v>
      </c>
      <c r="C20">
        <v>5158728</v>
      </c>
      <c r="D20" t="s">
        <v>10</v>
      </c>
      <c r="E20">
        <v>21.2</v>
      </c>
      <c r="F20">
        <f>9.4/28</f>
        <v>0.33571428571428574</v>
      </c>
      <c r="G20">
        <v>19026</v>
      </c>
      <c r="H20">
        <f t="shared" si="1"/>
        <v>3.6881184664126505</v>
      </c>
    </row>
    <row r="21" spans="1:8" x14ac:dyDescent="0.2">
      <c r="A21" t="s">
        <v>16</v>
      </c>
      <c r="B21">
        <v>2020</v>
      </c>
      <c r="C21">
        <v>5158728</v>
      </c>
      <c r="D21" t="s">
        <v>11</v>
      </c>
      <c r="E21">
        <v>22.2</v>
      </c>
      <c r="F21">
        <f>11/29</f>
        <v>0.37931034482758619</v>
      </c>
      <c r="G21">
        <v>16737</v>
      </c>
      <c r="H21">
        <f t="shared" si="1"/>
        <v>3.2444044345815479</v>
      </c>
    </row>
    <row r="22" spans="1:8" x14ac:dyDescent="0.2">
      <c r="A22" t="s">
        <v>16</v>
      </c>
      <c r="B22">
        <v>2020</v>
      </c>
      <c r="C22">
        <v>5158728</v>
      </c>
      <c r="D22" t="s">
        <v>12</v>
      </c>
      <c r="E22">
        <v>18.5</v>
      </c>
      <c r="F22">
        <f>12/29</f>
        <v>0.41379310344827586</v>
      </c>
      <c r="G22">
        <v>14549.5</v>
      </c>
      <c r="H22">
        <f>G22/C22*1000</f>
        <v>2.8203657955992254</v>
      </c>
    </row>
    <row r="23" spans="1:8" x14ac:dyDescent="0.2">
      <c r="A23" t="s">
        <v>16</v>
      </c>
      <c r="B23">
        <v>2020</v>
      </c>
      <c r="C23">
        <v>5158728</v>
      </c>
      <c r="D23" t="s">
        <v>13</v>
      </c>
      <c r="E23">
        <v>9</v>
      </c>
      <c r="F23">
        <f>48.4/29</f>
        <v>1.6689655172413793</v>
      </c>
      <c r="G23">
        <v>1652</v>
      </c>
      <c r="H23">
        <f t="shared" si="1"/>
        <v>0.32023398015945015</v>
      </c>
    </row>
    <row r="24" spans="1:8" x14ac:dyDescent="0.2">
      <c r="A24" t="s">
        <v>16</v>
      </c>
      <c r="B24">
        <v>2020</v>
      </c>
      <c r="C24">
        <v>5158728</v>
      </c>
      <c r="D24" t="s">
        <v>14</v>
      </c>
    </row>
    <row r="25" spans="1:8" x14ac:dyDescent="0.2">
      <c r="A25" t="s">
        <v>16</v>
      </c>
      <c r="B25">
        <v>2020</v>
      </c>
      <c r="C25">
        <v>5158728</v>
      </c>
      <c r="D25" t="s">
        <v>15</v>
      </c>
    </row>
    <row r="26" spans="1:8" x14ac:dyDescent="0.2">
      <c r="A26" t="s">
        <v>16</v>
      </c>
      <c r="B26">
        <v>2021</v>
      </c>
      <c r="C26">
        <v>5214805</v>
      </c>
      <c r="D26" t="s">
        <v>4</v>
      </c>
    </row>
    <row r="27" spans="1:8" x14ac:dyDescent="0.2">
      <c r="A27" t="s">
        <v>16</v>
      </c>
      <c r="B27">
        <v>2021</v>
      </c>
      <c r="C27">
        <v>5214805</v>
      </c>
      <c r="D27" t="s">
        <v>5</v>
      </c>
    </row>
    <row r="28" spans="1:8" x14ac:dyDescent="0.2">
      <c r="A28" t="s">
        <v>16</v>
      </c>
      <c r="B28">
        <v>2021</v>
      </c>
      <c r="C28">
        <v>5214805</v>
      </c>
      <c r="D28" t="s">
        <v>6</v>
      </c>
    </row>
    <row r="29" spans="1:8" x14ac:dyDescent="0.2">
      <c r="A29" t="s">
        <v>16</v>
      </c>
      <c r="B29">
        <v>2021</v>
      </c>
      <c r="C29">
        <v>5214805</v>
      </c>
      <c r="D29" t="s">
        <v>7</v>
      </c>
      <c r="E29">
        <v>10.6</v>
      </c>
      <c r="F29">
        <f>4.2/28</f>
        <v>0.15</v>
      </c>
      <c r="G29">
        <v>3619</v>
      </c>
      <c r="H29">
        <f>G29/C29*1000</f>
        <v>0.69398568115202774</v>
      </c>
    </row>
    <row r="30" spans="1:8" x14ac:dyDescent="0.2">
      <c r="A30" t="s">
        <v>16</v>
      </c>
      <c r="B30">
        <v>2021</v>
      </c>
      <c r="C30">
        <v>5214805</v>
      </c>
      <c r="D30" t="s">
        <v>8</v>
      </c>
      <c r="E30">
        <v>14.7</v>
      </c>
      <c r="F30">
        <f>13.7/29</f>
        <v>0.47241379310344828</v>
      </c>
      <c r="G30">
        <v>14752.5</v>
      </c>
      <c r="H30">
        <f t="shared" ref="H30:H35" si="2">G30/C30*1000</f>
        <v>2.8289648414466124</v>
      </c>
    </row>
    <row r="31" spans="1:8" x14ac:dyDescent="0.2">
      <c r="A31" t="s">
        <v>16</v>
      </c>
      <c r="B31">
        <v>2021</v>
      </c>
      <c r="C31">
        <v>5214805</v>
      </c>
      <c r="D31" t="s">
        <v>9</v>
      </c>
      <c r="E31">
        <v>21.9</v>
      </c>
      <c r="F31">
        <f>16/27</f>
        <v>0.59259259259259256</v>
      </c>
      <c r="G31">
        <v>12208</v>
      </c>
      <c r="H31">
        <f t="shared" si="2"/>
        <v>2.3410271333252153</v>
      </c>
    </row>
    <row r="32" spans="1:8" x14ac:dyDescent="0.2">
      <c r="A32" t="s">
        <v>16</v>
      </c>
      <c r="B32">
        <v>2021</v>
      </c>
      <c r="C32">
        <v>5214805</v>
      </c>
      <c r="D32" t="s">
        <v>10</v>
      </c>
      <c r="E32">
        <v>26.1</v>
      </c>
      <c r="F32">
        <f>4.2/29</f>
        <v>0.14482758620689656</v>
      </c>
      <c r="G32">
        <v>24444</v>
      </c>
      <c r="H32">
        <f t="shared" si="2"/>
        <v>4.687423594937874</v>
      </c>
    </row>
    <row r="33" spans="1:8" x14ac:dyDescent="0.2">
      <c r="A33" t="s">
        <v>16</v>
      </c>
      <c r="B33">
        <v>2021</v>
      </c>
      <c r="C33">
        <v>5214805</v>
      </c>
      <c r="D33" t="s">
        <v>11</v>
      </c>
      <c r="E33">
        <v>21.6</v>
      </c>
      <c r="F33">
        <f>27/31</f>
        <v>0.87096774193548387</v>
      </c>
      <c r="G33">
        <v>2156</v>
      </c>
      <c r="H33">
        <f t="shared" si="2"/>
        <v>0.41343827813312289</v>
      </c>
    </row>
    <row r="34" spans="1:8" x14ac:dyDescent="0.2">
      <c r="A34" t="s">
        <v>16</v>
      </c>
      <c r="B34">
        <v>2021</v>
      </c>
      <c r="C34">
        <v>5214805</v>
      </c>
      <c r="D34" t="s">
        <v>12</v>
      </c>
      <c r="E34">
        <v>16.5</v>
      </c>
      <c r="F34">
        <f>25.3/29</f>
        <v>0.87241379310344835</v>
      </c>
      <c r="G34">
        <v>20002.5</v>
      </c>
      <c r="H34">
        <f t="shared" si="2"/>
        <v>3.8357138953422036</v>
      </c>
    </row>
    <row r="35" spans="1:8" x14ac:dyDescent="0.2">
      <c r="A35" t="s">
        <v>16</v>
      </c>
      <c r="B35">
        <v>2021</v>
      </c>
      <c r="C35">
        <v>5214805</v>
      </c>
      <c r="D35" t="s">
        <v>13</v>
      </c>
      <c r="E35">
        <v>9.6</v>
      </c>
      <c r="F35">
        <f>55.6/31</f>
        <v>1.7935483870967743</v>
      </c>
      <c r="G35">
        <v>1921.5</v>
      </c>
      <c r="H35">
        <f t="shared" si="2"/>
        <v>0.36847015372578645</v>
      </c>
    </row>
    <row r="36" spans="1:8" x14ac:dyDescent="0.2">
      <c r="A36" t="s">
        <v>16</v>
      </c>
      <c r="B36">
        <v>2021</v>
      </c>
      <c r="C36">
        <v>5214805</v>
      </c>
      <c r="D36" t="s">
        <v>14</v>
      </c>
    </row>
    <row r="37" spans="1:8" x14ac:dyDescent="0.2">
      <c r="A37" t="s">
        <v>16</v>
      </c>
      <c r="B37">
        <v>2021</v>
      </c>
      <c r="C37">
        <v>5214805</v>
      </c>
      <c r="D37" t="s">
        <v>15</v>
      </c>
    </row>
    <row r="38" spans="1:8" x14ac:dyDescent="0.2">
      <c r="A38" t="s">
        <v>16</v>
      </c>
      <c r="B38">
        <v>2022</v>
      </c>
      <c r="C38" s="2">
        <v>5286528</v>
      </c>
      <c r="D38" t="s">
        <v>4</v>
      </c>
    </row>
    <row r="39" spans="1:8" x14ac:dyDescent="0.2">
      <c r="A39" t="s">
        <v>16</v>
      </c>
      <c r="B39">
        <v>2022</v>
      </c>
      <c r="C39" s="2">
        <v>5286528</v>
      </c>
      <c r="D39" t="s">
        <v>5</v>
      </c>
    </row>
    <row r="40" spans="1:8" x14ac:dyDescent="0.2">
      <c r="A40" t="s">
        <v>16</v>
      </c>
      <c r="B40">
        <v>2022</v>
      </c>
      <c r="C40" s="2">
        <v>5286528</v>
      </c>
      <c r="D40" t="s">
        <v>6</v>
      </c>
    </row>
    <row r="41" spans="1:8" x14ac:dyDescent="0.2">
      <c r="A41" t="s">
        <v>16</v>
      </c>
      <c r="B41">
        <v>2022</v>
      </c>
      <c r="C41" s="2">
        <v>5286528</v>
      </c>
      <c r="D41" t="s">
        <v>7</v>
      </c>
      <c r="E41">
        <v>8.3000000000000007</v>
      </c>
      <c r="F41">
        <f>8.8/30</f>
        <v>0.29333333333333333</v>
      </c>
      <c r="G41">
        <v>7710.5</v>
      </c>
      <c r="H41">
        <f>G41/C41*1000</f>
        <v>1.4585187102007215</v>
      </c>
    </row>
    <row r="42" spans="1:8" x14ac:dyDescent="0.2">
      <c r="A42" t="s">
        <v>16</v>
      </c>
      <c r="B42">
        <v>2022</v>
      </c>
      <c r="C42" s="2">
        <v>5286528</v>
      </c>
      <c r="D42" t="s">
        <v>8</v>
      </c>
      <c r="E42">
        <v>11.9</v>
      </c>
      <c r="F42">
        <f>35.4/22</f>
        <v>1.6090909090909091</v>
      </c>
      <c r="G42">
        <v>22445.5</v>
      </c>
      <c r="H42">
        <f t="shared" ref="H42:H45" si="3">G42/C42*1000</f>
        <v>4.2457923234304253</v>
      </c>
    </row>
    <row r="43" spans="1:8" x14ac:dyDescent="0.2">
      <c r="A43" t="s">
        <v>16</v>
      </c>
      <c r="B43">
        <v>2022</v>
      </c>
      <c r="C43" s="2">
        <v>5286528</v>
      </c>
      <c r="D43" t="s">
        <v>9</v>
      </c>
      <c r="E43" s="3">
        <v>16.2</v>
      </c>
      <c r="F43" s="3">
        <f>72.5/30</f>
        <v>2.4166666666666665</v>
      </c>
      <c r="G43">
        <v>11249</v>
      </c>
      <c r="H43">
        <f t="shared" si="3"/>
        <v>2.1278616135202535</v>
      </c>
    </row>
    <row r="44" spans="1:8" x14ac:dyDescent="0.2">
      <c r="A44" t="s">
        <v>16</v>
      </c>
      <c r="B44">
        <v>2022</v>
      </c>
      <c r="C44" s="2">
        <v>5286528</v>
      </c>
      <c r="D44" t="s">
        <v>10</v>
      </c>
      <c r="E44" s="3">
        <v>21.5</v>
      </c>
      <c r="F44" s="3">
        <f>13.9/28</f>
        <v>0.49642857142857144</v>
      </c>
      <c r="G44">
        <v>17391.5</v>
      </c>
      <c r="H44">
        <f t="shared" si="3"/>
        <v>3.2897773358998572</v>
      </c>
    </row>
    <row r="45" spans="1:8" x14ac:dyDescent="0.2">
      <c r="A45" t="s">
        <v>16</v>
      </c>
      <c r="B45">
        <v>2022</v>
      </c>
      <c r="C45" s="2">
        <v>5286528</v>
      </c>
      <c r="D45" t="s">
        <v>11</v>
      </c>
      <c r="E45" s="3">
        <v>22.1</v>
      </c>
      <c r="F45" s="3">
        <f>12.5/31</f>
        <v>0.40322580645161288</v>
      </c>
      <c r="G45">
        <v>21049</v>
      </c>
      <c r="H45">
        <f t="shared" si="3"/>
        <v>3.9816302874022416</v>
      </c>
    </row>
    <row r="46" spans="1:8" x14ac:dyDescent="0.2">
      <c r="A46" t="s">
        <v>16</v>
      </c>
      <c r="B46">
        <v>2022</v>
      </c>
      <c r="C46" s="2">
        <v>5286528</v>
      </c>
      <c r="D46" t="s">
        <v>12</v>
      </c>
    </row>
    <row r="47" spans="1:8" x14ac:dyDescent="0.2">
      <c r="A47" t="s">
        <v>16</v>
      </c>
      <c r="B47">
        <v>2022</v>
      </c>
      <c r="C47" s="2">
        <v>5286528</v>
      </c>
      <c r="D47" t="s">
        <v>13</v>
      </c>
    </row>
    <row r="48" spans="1:8" x14ac:dyDescent="0.2">
      <c r="A48" t="s">
        <v>16</v>
      </c>
      <c r="B48">
        <v>2022</v>
      </c>
      <c r="C48" s="2">
        <v>5286528</v>
      </c>
      <c r="D48" t="s">
        <v>14</v>
      </c>
    </row>
    <row r="49" spans="1:8" x14ac:dyDescent="0.2">
      <c r="A49" t="s">
        <v>16</v>
      </c>
      <c r="B49">
        <v>2022</v>
      </c>
      <c r="C49" s="2">
        <v>5286528</v>
      </c>
      <c r="D49" t="s">
        <v>15</v>
      </c>
    </row>
    <row r="50" spans="1:8" x14ac:dyDescent="0.2">
      <c r="A50" t="s">
        <v>17</v>
      </c>
      <c r="B50">
        <v>2019</v>
      </c>
      <c r="C50">
        <v>5094796</v>
      </c>
      <c r="D50" t="s">
        <v>4</v>
      </c>
    </row>
    <row r="51" spans="1:8" x14ac:dyDescent="0.2">
      <c r="A51" t="s">
        <v>17</v>
      </c>
      <c r="B51">
        <v>2019</v>
      </c>
      <c r="C51">
        <v>5094796</v>
      </c>
      <c r="D51" t="s">
        <v>5</v>
      </c>
    </row>
    <row r="52" spans="1:8" x14ac:dyDescent="0.2">
      <c r="A52" t="s">
        <v>17</v>
      </c>
      <c r="B52">
        <v>2019</v>
      </c>
      <c r="C52">
        <v>5094796</v>
      </c>
      <c r="D52" t="s">
        <v>6</v>
      </c>
    </row>
    <row r="53" spans="1:8" x14ac:dyDescent="0.2">
      <c r="A53" t="s">
        <v>17</v>
      </c>
      <c r="B53">
        <v>2019</v>
      </c>
      <c r="C53">
        <v>5094796</v>
      </c>
      <c r="D53" t="s">
        <v>7</v>
      </c>
      <c r="E53">
        <v>9.1</v>
      </c>
      <c r="F53">
        <v>0.54</v>
      </c>
      <c r="G53">
        <v>16583</v>
      </c>
      <c r="H53">
        <f>G53/C53*1000</f>
        <v>3.254889891567788</v>
      </c>
    </row>
    <row r="54" spans="1:8" x14ac:dyDescent="0.2">
      <c r="A54" t="s">
        <v>17</v>
      </c>
      <c r="B54">
        <v>2019</v>
      </c>
      <c r="C54">
        <v>5094796</v>
      </c>
      <c r="D54" t="s">
        <v>8</v>
      </c>
      <c r="E54">
        <v>15.7</v>
      </c>
      <c r="F54">
        <f>24/31</f>
        <v>0.77419354838709675</v>
      </c>
      <c r="G54">
        <v>19106.5</v>
      </c>
      <c r="H54">
        <f t="shared" ref="H54:H60" si="4">G54/C54*1000</f>
        <v>3.750199222893321</v>
      </c>
    </row>
    <row r="55" spans="1:8" x14ac:dyDescent="0.2">
      <c r="A55" t="s">
        <v>17</v>
      </c>
      <c r="B55">
        <v>2019</v>
      </c>
      <c r="C55">
        <v>5094796</v>
      </c>
      <c r="D55" t="s">
        <v>9</v>
      </c>
      <c r="E55">
        <v>18.2</v>
      </c>
      <c r="F55">
        <v>0.84</v>
      </c>
      <c r="G55">
        <v>11921</v>
      </c>
      <c r="H55">
        <f t="shared" si="4"/>
        <v>2.3398385332798406</v>
      </c>
    </row>
    <row r="56" spans="1:8" x14ac:dyDescent="0.2">
      <c r="A56" t="s">
        <v>17</v>
      </c>
      <c r="B56">
        <v>2019</v>
      </c>
      <c r="C56">
        <v>5094796</v>
      </c>
      <c r="D56" t="s">
        <v>10</v>
      </c>
      <c r="E56">
        <v>20.399999999999999</v>
      </c>
      <c r="F56">
        <f>24.4/31</f>
        <v>0.78709677419354829</v>
      </c>
      <c r="G56">
        <v>12617.5</v>
      </c>
      <c r="H56">
        <f t="shared" si="4"/>
        <v>2.4765466566276646</v>
      </c>
    </row>
    <row r="57" spans="1:8" x14ac:dyDescent="0.2">
      <c r="A57" t="s">
        <v>17</v>
      </c>
      <c r="B57">
        <v>2019</v>
      </c>
      <c r="C57">
        <v>5094796</v>
      </c>
      <c r="D57" t="s">
        <v>11</v>
      </c>
      <c r="E57">
        <v>20.9</v>
      </c>
      <c r="F57">
        <f>21/31</f>
        <v>0.67741935483870963</v>
      </c>
      <c r="G57">
        <v>12022.5</v>
      </c>
      <c r="H57">
        <f t="shared" si="4"/>
        <v>2.359760822611936</v>
      </c>
    </row>
    <row r="58" spans="1:8" x14ac:dyDescent="0.2">
      <c r="A58" t="s">
        <v>17</v>
      </c>
      <c r="B58">
        <v>2019</v>
      </c>
      <c r="C58">
        <v>5094796</v>
      </c>
      <c r="D58" t="s">
        <v>12</v>
      </c>
      <c r="E58">
        <v>15.8</v>
      </c>
      <c r="F58">
        <f>61/30</f>
        <v>2.0333333333333332</v>
      </c>
      <c r="G58">
        <v>11707.5</v>
      </c>
      <c r="H58">
        <f t="shared" si="4"/>
        <v>2.2979330281330204</v>
      </c>
    </row>
    <row r="59" spans="1:8" x14ac:dyDescent="0.2">
      <c r="A59" t="s">
        <v>17</v>
      </c>
      <c r="B59">
        <v>2019</v>
      </c>
      <c r="C59">
        <v>5094796</v>
      </c>
      <c r="D59" t="s">
        <v>13</v>
      </c>
      <c r="E59">
        <v>7</v>
      </c>
      <c r="F59">
        <f>20.6/31</f>
        <v>0.6645161290322581</v>
      </c>
      <c r="G59">
        <v>13289.5</v>
      </c>
      <c r="H59">
        <f t="shared" si="4"/>
        <v>2.6084459515160177</v>
      </c>
    </row>
    <row r="60" spans="1:8" x14ac:dyDescent="0.2">
      <c r="A60" t="s">
        <v>17</v>
      </c>
      <c r="B60">
        <v>2019</v>
      </c>
      <c r="C60">
        <v>5094796</v>
      </c>
      <c r="D60" t="s">
        <v>14</v>
      </c>
      <c r="E60">
        <v>2.7</v>
      </c>
      <c r="F60">
        <f>14/30</f>
        <v>0.46666666666666667</v>
      </c>
      <c r="G60">
        <v>2173.5</v>
      </c>
      <c r="H60">
        <f t="shared" si="4"/>
        <v>0.42661178190451587</v>
      </c>
    </row>
    <row r="61" spans="1:8" x14ac:dyDescent="0.2">
      <c r="A61" t="s">
        <v>17</v>
      </c>
      <c r="B61">
        <v>2019</v>
      </c>
      <c r="C61">
        <v>5094796</v>
      </c>
      <c r="D61" t="s">
        <v>15</v>
      </c>
    </row>
    <row r="62" spans="1:8" x14ac:dyDescent="0.2">
      <c r="A62" t="s">
        <v>17</v>
      </c>
      <c r="B62">
        <v>2020</v>
      </c>
      <c r="C62">
        <v>5158728</v>
      </c>
      <c r="D62" t="s">
        <v>4</v>
      </c>
    </row>
    <row r="63" spans="1:8" x14ac:dyDescent="0.2">
      <c r="A63" t="s">
        <v>17</v>
      </c>
      <c r="B63">
        <v>2020</v>
      </c>
      <c r="C63">
        <v>5158728</v>
      </c>
      <c r="D63" t="s">
        <v>5</v>
      </c>
    </row>
    <row r="64" spans="1:8" x14ac:dyDescent="0.2">
      <c r="A64" t="s">
        <v>17</v>
      </c>
      <c r="B64">
        <v>2020</v>
      </c>
      <c r="C64">
        <v>5158728</v>
      </c>
      <c r="D64" t="s">
        <v>6</v>
      </c>
    </row>
    <row r="65" spans="1:8" x14ac:dyDescent="0.2">
      <c r="A65" t="s">
        <v>17</v>
      </c>
      <c r="B65">
        <v>2020</v>
      </c>
      <c r="C65">
        <v>5158728</v>
      </c>
      <c r="D65" t="s">
        <v>7</v>
      </c>
      <c r="E65">
        <v>8</v>
      </c>
      <c r="F65">
        <f>7.2/30</f>
        <v>0.24000000000000002</v>
      </c>
      <c r="G65">
        <v>4564</v>
      </c>
      <c r="H65">
        <f>G65/C65*1000</f>
        <v>0.88471421637271819</v>
      </c>
    </row>
    <row r="66" spans="1:8" x14ac:dyDescent="0.2">
      <c r="A66" t="s">
        <v>17</v>
      </c>
      <c r="B66">
        <v>2020</v>
      </c>
      <c r="C66">
        <v>5158728</v>
      </c>
      <c r="D66" t="s">
        <v>8</v>
      </c>
      <c r="E66">
        <v>13.8</v>
      </c>
      <c r="F66" s="4">
        <f>24.2/11</f>
        <v>2.1999999999999997</v>
      </c>
      <c r="G66">
        <v>6216</v>
      </c>
      <c r="H66">
        <f t="shared" ref="H66:H129" si="5">G66/C66*1000</f>
        <v>1.2049481965321682</v>
      </c>
    </row>
    <row r="67" spans="1:8" x14ac:dyDescent="0.2">
      <c r="A67" t="s">
        <v>17</v>
      </c>
      <c r="B67">
        <v>2020</v>
      </c>
      <c r="C67">
        <v>5158728</v>
      </c>
      <c r="D67" t="s">
        <v>9</v>
      </c>
      <c r="E67">
        <v>16.399999999999999</v>
      </c>
      <c r="F67" s="3">
        <f>67.6/28</f>
        <v>2.4142857142857141</v>
      </c>
      <c r="G67">
        <v>14801.5</v>
      </c>
      <c r="H67">
        <f t="shared" si="5"/>
        <v>2.8692150468099888</v>
      </c>
    </row>
    <row r="68" spans="1:8" x14ac:dyDescent="0.2">
      <c r="A68" t="s">
        <v>17</v>
      </c>
      <c r="B68">
        <v>2020</v>
      </c>
      <c r="C68">
        <v>5158728</v>
      </c>
      <c r="D68" t="s">
        <v>10</v>
      </c>
      <c r="E68">
        <v>20.3</v>
      </c>
      <c r="F68" s="3">
        <f>17.6/31</f>
        <v>0.56774193548387097</v>
      </c>
      <c r="G68">
        <v>15225</v>
      </c>
      <c r="H68">
        <f t="shared" si="5"/>
        <v>2.9513089273169664</v>
      </c>
    </row>
    <row r="69" spans="1:8" x14ac:dyDescent="0.2">
      <c r="A69" t="s">
        <v>17</v>
      </c>
      <c r="B69">
        <v>2020</v>
      </c>
      <c r="C69">
        <v>5158728</v>
      </c>
      <c r="D69" t="s">
        <v>11</v>
      </c>
      <c r="E69" s="4">
        <v>20.7</v>
      </c>
      <c r="F69">
        <f>11/27</f>
        <v>0.40740740740740738</v>
      </c>
      <c r="G69">
        <v>9345</v>
      </c>
      <c r="H69">
        <f t="shared" si="5"/>
        <v>1.811493065732483</v>
      </c>
    </row>
    <row r="70" spans="1:8" x14ac:dyDescent="0.2">
      <c r="A70" t="s">
        <v>17</v>
      </c>
      <c r="B70">
        <v>2020</v>
      </c>
      <c r="C70">
        <v>5158728</v>
      </c>
      <c r="D70" t="s">
        <v>12</v>
      </c>
      <c r="E70">
        <v>16.8</v>
      </c>
      <c r="F70">
        <f>7.2/30</f>
        <v>0.24000000000000002</v>
      </c>
      <c r="G70">
        <v>10734.5</v>
      </c>
      <c r="H70">
        <f t="shared" si="5"/>
        <v>2.0808424092140543</v>
      </c>
    </row>
    <row r="71" spans="1:8" x14ac:dyDescent="0.2">
      <c r="A71" t="s">
        <v>17</v>
      </c>
      <c r="B71">
        <v>2020</v>
      </c>
      <c r="C71">
        <v>5158728</v>
      </c>
      <c r="D71" t="s">
        <v>13</v>
      </c>
      <c r="E71">
        <v>8.8000000000000007</v>
      </c>
      <c r="F71">
        <f>48.1/30</f>
        <v>1.6033333333333333</v>
      </c>
      <c r="G71">
        <v>13562.5</v>
      </c>
      <c r="H71">
        <f t="shared" si="5"/>
        <v>2.6290395616904014</v>
      </c>
    </row>
    <row r="72" spans="1:8" x14ac:dyDescent="0.2">
      <c r="A72" t="s">
        <v>17</v>
      </c>
      <c r="B72">
        <v>2020</v>
      </c>
      <c r="C72">
        <v>5158728</v>
      </c>
      <c r="D72" t="s">
        <v>14</v>
      </c>
    </row>
    <row r="73" spans="1:8" x14ac:dyDescent="0.2">
      <c r="A73" t="s">
        <v>17</v>
      </c>
      <c r="B73">
        <v>2020</v>
      </c>
      <c r="C73">
        <v>5158728</v>
      </c>
      <c r="D73" t="s">
        <v>15</v>
      </c>
    </row>
    <row r="74" spans="1:8" x14ac:dyDescent="0.2">
      <c r="A74" t="s">
        <v>17</v>
      </c>
      <c r="B74">
        <v>2021</v>
      </c>
      <c r="C74">
        <v>5214805</v>
      </c>
      <c r="D74" t="s">
        <v>4</v>
      </c>
    </row>
    <row r="75" spans="1:8" x14ac:dyDescent="0.2">
      <c r="A75" t="s">
        <v>17</v>
      </c>
      <c r="B75">
        <v>2021</v>
      </c>
      <c r="C75">
        <v>5214805</v>
      </c>
      <c r="D75" t="s">
        <v>5</v>
      </c>
    </row>
    <row r="76" spans="1:8" x14ac:dyDescent="0.2">
      <c r="A76" t="s">
        <v>17</v>
      </c>
      <c r="B76">
        <v>2021</v>
      </c>
      <c r="C76">
        <v>5214805</v>
      </c>
      <c r="D76" t="s">
        <v>6</v>
      </c>
    </row>
    <row r="77" spans="1:8" x14ac:dyDescent="0.2">
      <c r="A77" t="s">
        <v>17</v>
      </c>
      <c r="B77">
        <v>2021</v>
      </c>
      <c r="C77">
        <v>5214805</v>
      </c>
      <c r="D77" t="s">
        <v>7</v>
      </c>
      <c r="E77">
        <v>9.6</v>
      </c>
      <c r="F77">
        <f>15.7/30</f>
        <v>0.52333333333333332</v>
      </c>
      <c r="G77">
        <v>14829.5</v>
      </c>
      <c r="H77">
        <f t="shared" si="5"/>
        <v>2.8437304942370805</v>
      </c>
    </row>
    <row r="78" spans="1:8" x14ac:dyDescent="0.2">
      <c r="A78" t="s">
        <v>17</v>
      </c>
      <c r="B78">
        <v>2021</v>
      </c>
      <c r="C78">
        <v>5214805</v>
      </c>
      <c r="D78" t="s">
        <v>8</v>
      </c>
      <c r="E78">
        <v>13.9</v>
      </c>
      <c r="F78">
        <f>9.1/31</f>
        <v>0.29354838709677417</v>
      </c>
      <c r="G78">
        <v>15099</v>
      </c>
      <c r="H78">
        <f t="shared" si="5"/>
        <v>2.8954102790037215</v>
      </c>
    </row>
    <row r="79" spans="1:8" x14ac:dyDescent="0.2">
      <c r="A79" t="s">
        <v>17</v>
      </c>
      <c r="B79">
        <v>2021</v>
      </c>
      <c r="C79">
        <v>5214805</v>
      </c>
      <c r="D79" t="s">
        <v>9</v>
      </c>
      <c r="E79">
        <v>20.7</v>
      </c>
      <c r="F79">
        <f>13.4/30</f>
        <v>0.44666666666666666</v>
      </c>
      <c r="G79">
        <v>18154.5</v>
      </c>
      <c r="H79">
        <f t="shared" si="5"/>
        <v>3.4813382283709555</v>
      </c>
    </row>
    <row r="80" spans="1:8" x14ac:dyDescent="0.2">
      <c r="A80" t="s">
        <v>17</v>
      </c>
      <c r="B80">
        <v>2021</v>
      </c>
      <c r="C80">
        <v>5214805</v>
      </c>
      <c r="D80" t="s">
        <v>10</v>
      </c>
      <c r="E80">
        <v>24.6</v>
      </c>
      <c r="F80">
        <f>9.1/31</f>
        <v>0.29354838709677417</v>
      </c>
      <c r="G80">
        <v>7325.5</v>
      </c>
      <c r="H80">
        <f t="shared" si="5"/>
        <v>1.4047505132023153</v>
      </c>
    </row>
    <row r="81" spans="1:8" x14ac:dyDescent="0.2">
      <c r="A81" t="s">
        <v>17</v>
      </c>
      <c r="B81">
        <v>2021</v>
      </c>
      <c r="C81">
        <v>5214805</v>
      </c>
      <c r="D81" t="s">
        <v>11</v>
      </c>
      <c r="E81">
        <v>20.8</v>
      </c>
      <c r="F81">
        <f>12.2/30</f>
        <v>0.40666666666666662</v>
      </c>
      <c r="G81">
        <v>7605.5</v>
      </c>
      <c r="H81">
        <f t="shared" si="5"/>
        <v>1.4584437960767469</v>
      </c>
    </row>
    <row r="82" spans="1:8" x14ac:dyDescent="0.2">
      <c r="A82" t="s">
        <v>17</v>
      </c>
      <c r="B82">
        <v>2021</v>
      </c>
      <c r="C82">
        <v>5214805</v>
      </c>
      <c r="D82" t="s">
        <v>12</v>
      </c>
      <c r="E82">
        <v>15.6</v>
      </c>
      <c r="F82">
        <f>18.3/30</f>
        <v>0.61</v>
      </c>
      <c r="G82">
        <v>7238</v>
      </c>
      <c r="H82">
        <f t="shared" si="5"/>
        <v>1.3879713623040555</v>
      </c>
    </row>
    <row r="83" spans="1:8" x14ac:dyDescent="0.2">
      <c r="A83" t="s">
        <v>17</v>
      </c>
      <c r="B83">
        <v>2021</v>
      </c>
      <c r="C83">
        <v>5214805</v>
      </c>
      <c r="D83" t="s">
        <v>13</v>
      </c>
      <c r="E83">
        <v>9</v>
      </c>
      <c r="F83">
        <f>48.2/31</f>
        <v>1.5548387096774194</v>
      </c>
      <c r="G83">
        <v>12369</v>
      </c>
      <c r="H83">
        <f t="shared" si="5"/>
        <v>2.371900770978014</v>
      </c>
    </row>
    <row r="84" spans="1:8" x14ac:dyDescent="0.2">
      <c r="A84" t="s">
        <v>17</v>
      </c>
      <c r="B84">
        <v>2021</v>
      </c>
      <c r="C84">
        <v>5214805</v>
      </c>
      <c r="D84" t="s">
        <v>14</v>
      </c>
    </row>
    <row r="85" spans="1:8" x14ac:dyDescent="0.2">
      <c r="A85" t="s">
        <v>17</v>
      </c>
      <c r="B85">
        <v>2021</v>
      </c>
      <c r="C85">
        <v>5214805</v>
      </c>
      <c r="D85" t="s">
        <v>15</v>
      </c>
    </row>
    <row r="86" spans="1:8" x14ac:dyDescent="0.2">
      <c r="A86" t="s">
        <v>17</v>
      </c>
      <c r="B86">
        <v>2022</v>
      </c>
      <c r="C86" s="2">
        <v>5286528</v>
      </c>
      <c r="D86" t="s">
        <v>4</v>
      </c>
    </row>
    <row r="87" spans="1:8" x14ac:dyDescent="0.2">
      <c r="A87" t="s">
        <v>17</v>
      </c>
      <c r="B87">
        <v>2022</v>
      </c>
      <c r="C87" s="2">
        <v>5286528</v>
      </c>
      <c r="D87" t="s">
        <v>5</v>
      </c>
    </row>
    <row r="88" spans="1:8" x14ac:dyDescent="0.2">
      <c r="A88" t="s">
        <v>17</v>
      </c>
      <c r="B88">
        <v>2022</v>
      </c>
      <c r="C88" s="2">
        <v>5286528</v>
      </c>
      <c r="D88" t="s">
        <v>6</v>
      </c>
    </row>
    <row r="89" spans="1:8" x14ac:dyDescent="0.2">
      <c r="A89" t="s">
        <v>17</v>
      </c>
      <c r="B89">
        <v>2022</v>
      </c>
      <c r="C89" s="2">
        <v>5286528</v>
      </c>
      <c r="D89" t="s">
        <v>7</v>
      </c>
      <c r="E89">
        <v>6.9</v>
      </c>
      <c r="F89">
        <f>10.6/29</f>
        <v>0.36551724137931035</v>
      </c>
      <c r="G89">
        <v>7710.5</v>
      </c>
      <c r="H89">
        <f t="shared" si="5"/>
        <v>1.4585187102007215</v>
      </c>
    </row>
    <row r="90" spans="1:8" x14ac:dyDescent="0.2">
      <c r="A90" t="s">
        <v>17</v>
      </c>
      <c r="B90">
        <v>2022</v>
      </c>
      <c r="C90" s="2">
        <v>5286528</v>
      </c>
      <c r="D90" t="s">
        <v>8</v>
      </c>
      <c r="E90">
        <v>12.1</v>
      </c>
      <c r="F90">
        <f>32.5/30</f>
        <v>1.0833333333333333</v>
      </c>
      <c r="G90">
        <v>22445.5</v>
      </c>
      <c r="H90">
        <f t="shared" si="5"/>
        <v>4.2457923234304253</v>
      </c>
    </row>
    <row r="91" spans="1:8" x14ac:dyDescent="0.2">
      <c r="A91" t="s">
        <v>17</v>
      </c>
      <c r="B91">
        <v>2022</v>
      </c>
      <c r="C91" s="2">
        <v>5286528</v>
      </c>
      <c r="D91" t="s">
        <v>9</v>
      </c>
      <c r="E91">
        <v>16.899999999999999</v>
      </c>
      <c r="F91">
        <f>54.4/30</f>
        <v>1.8133333333333332</v>
      </c>
      <c r="G91">
        <v>11249</v>
      </c>
      <c r="H91">
        <f t="shared" si="5"/>
        <v>2.1278616135202535</v>
      </c>
    </row>
    <row r="92" spans="1:8" x14ac:dyDescent="0.2">
      <c r="A92" t="s">
        <v>17</v>
      </c>
      <c r="B92">
        <v>2022</v>
      </c>
      <c r="C92" s="2">
        <v>5286528</v>
      </c>
      <c r="D92" t="s">
        <v>10</v>
      </c>
      <c r="E92">
        <v>22.5</v>
      </c>
      <c r="F92">
        <f>22.3/30</f>
        <v>0.7433333333333334</v>
      </c>
      <c r="G92">
        <v>17391.5</v>
      </c>
      <c r="H92">
        <f t="shared" si="5"/>
        <v>3.2897773358998572</v>
      </c>
    </row>
    <row r="93" spans="1:8" x14ac:dyDescent="0.2">
      <c r="A93" t="s">
        <v>17</v>
      </c>
      <c r="B93">
        <v>2022</v>
      </c>
      <c r="C93" s="2">
        <v>5286528</v>
      </c>
      <c r="D93" t="s">
        <v>11</v>
      </c>
      <c r="E93">
        <v>22.9</v>
      </c>
      <c r="F93">
        <f>27.7/31</f>
        <v>0.8935483870967742</v>
      </c>
      <c r="G93">
        <v>21049</v>
      </c>
      <c r="H93">
        <f t="shared" si="5"/>
        <v>3.9816302874022416</v>
      </c>
    </row>
    <row r="94" spans="1:8" x14ac:dyDescent="0.2">
      <c r="A94" t="s">
        <v>17</v>
      </c>
      <c r="B94">
        <v>2022</v>
      </c>
      <c r="C94" s="2">
        <v>5286528</v>
      </c>
      <c r="D94" t="s">
        <v>12</v>
      </c>
    </row>
    <row r="95" spans="1:8" x14ac:dyDescent="0.2">
      <c r="A95" t="s">
        <v>17</v>
      </c>
      <c r="B95">
        <v>2022</v>
      </c>
      <c r="C95" s="2">
        <v>5286528</v>
      </c>
      <c r="D95" t="s">
        <v>13</v>
      </c>
    </row>
    <row r="96" spans="1:8" x14ac:dyDescent="0.2">
      <c r="A96" t="s">
        <v>17</v>
      </c>
      <c r="B96">
        <v>2022</v>
      </c>
      <c r="C96" s="2">
        <v>5286528</v>
      </c>
      <c r="D96" t="s">
        <v>14</v>
      </c>
    </row>
    <row r="97" spans="1:8" x14ac:dyDescent="0.2">
      <c r="A97" t="s">
        <v>17</v>
      </c>
      <c r="B97">
        <v>2022</v>
      </c>
      <c r="C97" s="2">
        <v>5286528</v>
      </c>
      <c r="D97" t="s">
        <v>15</v>
      </c>
    </row>
    <row r="98" spans="1:8" x14ac:dyDescent="0.2">
      <c r="A98" t="s">
        <v>3</v>
      </c>
      <c r="B98">
        <v>2019</v>
      </c>
      <c r="C98">
        <v>5094796</v>
      </c>
      <c r="D98" t="s">
        <v>4</v>
      </c>
    </row>
    <row r="99" spans="1:8" x14ac:dyDescent="0.2">
      <c r="A99" t="s">
        <v>3</v>
      </c>
      <c r="B99">
        <v>2019</v>
      </c>
      <c r="C99">
        <v>5094796</v>
      </c>
      <c r="D99" t="s">
        <v>5</v>
      </c>
      <c r="E99">
        <v>-7.5</v>
      </c>
      <c r="F99">
        <f>107.8/28</f>
        <v>3.85</v>
      </c>
      <c r="G99">
        <v>1911</v>
      </c>
      <c r="H99">
        <f t="shared" si="5"/>
        <v>0.37508861983875313</v>
      </c>
    </row>
    <row r="100" spans="1:8" x14ac:dyDescent="0.2">
      <c r="A100" t="s">
        <v>3</v>
      </c>
      <c r="B100">
        <v>2019</v>
      </c>
      <c r="C100">
        <v>5094796</v>
      </c>
      <c r="D100" t="s">
        <v>6</v>
      </c>
      <c r="E100">
        <v>1.6</v>
      </c>
      <c r="F100">
        <f>46.2/31</f>
        <v>1.4903225806451614</v>
      </c>
      <c r="G100">
        <v>1575</v>
      </c>
      <c r="H100">
        <f t="shared" si="5"/>
        <v>0.30913897239457672</v>
      </c>
    </row>
    <row r="101" spans="1:8" x14ac:dyDescent="0.2">
      <c r="A101" t="s">
        <v>3</v>
      </c>
      <c r="B101">
        <v>2019</v>
      </c>
      <c r="C101">
        <v>5094796</v>
      </c>
      <c r="D101" t="s">
        <v>7</v>
      </c>
      <c r="E101">
        <v>6.1</v>
      </c>
      <c r="F101">
        <f>100.4/30</f>
        <v>3.3466666666666667</v>
      </c>
      <c r="G101">
        <v>11140.5</v>
      </c>
      <c r="H101">
        <f t="shared" si="5"/>
        <v>2.186642998070973</v>
      </c>
    </row>
    <row r="102" spans="1:8" x14ac:dyDescent="0.2">
      <c r="A102" t="s">
        <v>3</v>
      </c>
      <c r="B102">
        <v>2019</v>
      </c>
      <c r="C102">
        <v>5094796</v>
      </c>
      <c r="D102" t="s">
        <v>8</v>
      </c>
      <c r="E102">
        <v>12.6</v>
      </c>
      <c r="F102">
        <f>51.9/31</f>
        <v>1.6741935483870967</v>
      </c>
      <c r="G102">
        <v>337596</v>
      </c>
      <c r="H102">
        <f t="shared" si="5"/>
        <v>66.262908269536211</v>
      </c>
    </row>
    <row r="103" spans="1:8" x14ac:dyDescent="0.2">
      <c r="A103" t="s">
        <v>3</v>
      </c>
      <c r="B103">
        <v>2019</v>
      </c>
      <c r="C103">
        <v>5094796</v>
      </c>
      <c r="D103" t="s">
        <v>9</v>
      </c>
      <c r="E103">
        <v>13.3</v>
      </c>
      <c r="F103">
        <f>75/30</f>
        <v>2.5</v>
      </c>
      <c r="G103">
        <v>133826</v>
      </c>
      <c r="H103">
        <f t="shared" si="5"/>
        <v>26.267194996620081</v>
      </c>
    </row>
    <row r="104" spans="1:8" x14ac:dyDescent="0.2">
      <c r="A104" t="s">
        <v>3</v>
      </c>
      <c r="B104">
        <v>2019</v>
      </c>
      <c r="C104">
        <v>5094796</v>
      </c>
      <c r="D104" t="s">
        <v>10</v>
      </c>
      <c r="E104">
        <v>15.3</v>
      </c>
      <c r="F104">
        <f>54.2/31</f>
        <v>1.7483870967741937</v>
      </c>
      <c r="G104">
        <v>152666.5</v>
      </c>
      <c r="H104">
        <f t="shared" si="5"/>
        <v>29.965184081953428</v>
      </c>
    </row>
    <row r="105" spans="1:8" x14ac:dyDescent="0.2">
      <c r="A105" t="s">
        <v>3</v>
      </c>
      <c r="B105">
        <v>2019</v>
      </c>
      <c r="C105">
        <v>5094796</v>
      </c>
      <c r="D105" t="s">
        <v>11</v>
      </c>
      <c r="E105">
        <v>16.399999999999999</v>
      </c>
      <c r="F105">
        <f>13.4/31</f>
        <v>0.43225806451612903</v>
      </c>
      <c r="G105">
        <v>145575.5</v>
      </c>
      <c r="H105">
        <f t="shared" si="5"/>
        <v>28.573371730683622</v>
      </c>
    </row>
    <row r="106" spans="1:8" x14ac:dyDescent="0.2">
      <c r="A106" t="s">
        <v>3</v>
      </c>
      <c r="B106">
        <v>2019</v>
      </c>
      <c r="C106">
        <v>5094796</v>
      </c>
      <c r="D106" t="s">
        <v>12</v>
      </c>
      <c r="E106">
        <v>12.4</v>
      </c>
      <c r="F106">
        <f>120.8/30</f>
        <v>4.0266666666666664</v>
      </c>
      <c r="G106">
        <v>100166.5</v>
      </c>
      <c r="H106">
        <f t="shared" si="5"/>
        <v>19.660551668800871</v>
      </c>
    </row>
    <row r="107" spans="1:8" x14ac:dyDescent="0.2">
      <c r="A107" t="s">
        <v>3</v>
      </c>
      <c r="B107">
        <v>2019</v>
      </c>
      <c r="C107">
        <v>5094796</v>
      </c>
      <c r="D107" t="s">
        <v>13</v>
      </c>
      <c r="E107">
        <v>5.0999999999999996</v>
      </c>
      <c r="F107">
        <f>134/31</f>
        <v>4.32258064516129</v>
      </c>
      <c r="G107">
        <v>78967</v>
      </c>
      <c r="H107">
        <f t="shared" si="5"/>
        <v>15.499541100369868</v>
      </c>
    </row>
    <row r="108" spans="1:8" x14ac:dyDescent="0.2">
      <c r="A108" t="s">
        <v>3</v>
      </c>
      <c r="B108">
        <v>2019</v>
      </c>
      <c r="C108">
        <v>5094796</v>
      </c>
      <c r="D108" t="s">
        <v>14</v>
      </c>
    </row>
    <row r="109" spans="1:8" x14ac:dyDescent="0.2">
      <c r="A109" t="s">
        <v>3</v>
      </c>
      <c r="B109">
        <v>2019</v>
      </c>
      <c r="C109">
        <v>5094796</v>
      </c>
      <c r="D109" t="s">
        <v>15</v>
      </c>
    </row>
    <row r="110" spans="1:8" x14ac:dyDescent="0.2">
      <c r="A110" t="s">
        <v>3</v>
      </c>
      <c r="B110">
        <v>2020</v>
      </c>
      <c r="C110">
        <v>5158728</v>
      </c>
      <c r="D110" t="s">
        <v>4</v>
      </c>
    </row>
    <row r="111" spans="1:8" x14ac:dyDescent="0.2">
      <c r="A111" t="s">
        <v>3</v>
      </c>
      <c r="B111">
        <v>2020</v>
      </c>
      <c r="C111">
        <v>5158728</v>
      </c>
      <c r="D111" t="s">
        <v>5</v>
      </c>
    </row>
    <row r="112" spans="1:8" x14ac:dyDescent="0.2">
      <c r="A112" t="s">
        <v>3</v>
      </c>
      <c r="B112">
        <v>2020</v>
      </c>
      <c r="C112">
        <v>5158728</v>
      </c>
      <c r="D112" t="s">
        <v>6</v>
      </c>
    </row>
    <row r="113" spans="1:8" x14ac:dyDescent="0.2">
      <c r="A113" t="s">
        <v>3</v>
      </c>
      <c r="B113">
        <v>2020</v>
      </c>
      <c r="C113">
        <v>5158728</v>
      </c>
      <c r="D113" t="s">
        <v>7</v>
      </c>
    </row>
    <row r="114" spans="1:8" x14ac:dyDescent="0.2">
      <c r="A114" t="s">
        <v>3</v>
      </c>
      <c r="B114">
        <v>2020</v>
      </c>
      <c r="C114">
        <v>5158728</v>
      </c>
      <c r="D114" t="s">
        <v>8</v>
      </c>
    </row>
    <row r="115" spans="1:8" x14ac:dyDescent="0.2">
      <c r="A115" t="s">
        <v>3</v>
      </c>
      <c r="B115">
        <v>2020</v>
      </c>
      <c r="C115">
        <v>5158728</v>
      </c>
      <c r="D115" t="s">
        <v>9</v>
      </c>
      <c r="E115">
        <v>12.2</v>
      </c>
      <c r="F115">
        <f>81.4/30</f>
        <v>2.7133333333333334</v>
      </c>
      <c r="G115">
        <v>104954.5</v>
      </c>
      <c r="H115">
        <f t="shared" si="5"/>
        <v>20.345034667460663</v>
      </c>
    </row>
    <row r="116" spans="1:8" x14ac:dyDescent="0.2">
      <c r="A116" t="s">
        <v>3</v>
      </c>
      <c r="B116">
        <v>2020</v>
      </c>
      <c r="C116">
        <v>5158728</v>
      </c>
      <c r="D116" t="s">
        <v>10</v>
      </c>
      <c r="E116">
        <v>15.5</v>
      </c>
      <c r="F116">
        <f>40.4/31</f>
        <v>1.3032258064516129</v>
      </c>
      <c r="G116">
        <v>207200</v>
      </c>
      <c r="H116">
        <f t="shared" si="5"/>
        <v>40.164939884405612</v>
      </c>
    </row>
    <row r="117" spans="1:8" x14ac:dyDescent="0.2">
      <c r="A117" t="s">
        <v>3</v>
      </c>
      <c r="B117">
        <v>2020</v>
      </c>
      <c r="C117">
        <v>5158728</v>
      </c>
      <c r="D117" t="s">
        <v>11</v>
      </c>
      <c r="E117">
        <v>15.4</v>
      </c>
      <c r="F117">
        <f>24.4/31</f>
        <v>0.78709677419354829</v>
      </c>
      <c r="G117">
        <v>172728.5</v>
      </c>
      <c r="H117">
        <f t="shared" si="5"/>
        <v>33.482769395866576</v>
      </c>
    </row>
    <row r="118" spans="1:8" x14ac:dyDescent="0.2">
      <c r="A118" t="s">
        <v>3</v>
      </c>
      <c r="B118">
        <v>2020</v>
      </c>
      <c r="C118">
        <v>5158728</v>
      </c>
      <c r="D118" t="s">
        <v>12</v>
      </c>
      <c r="E118">
        <v>14.2</v>
      </c>
      <c r="F118">
        <f>85.4/30</f>
        <v>2.8466666666666667</v>
      </c>
      <c r="G118">
        <v>77003.5</v>
      </c>
      <c r="H118">
        <f t="shared" si="5"/>
        <v>14.926838554000133</v>
      </c>
    </row>
    <row r="119" spans="1:8" x14ac:dyDescent="0.2">
      <c r="A119" t="s">
        <v>3</v>
      </c>
      <c r="B119">
        <v>2020</v>
      </c>
      <c r="C119">
        <v>5158728</v>
      </c>
      <c r="D119" t="s">
        <v>13</v>
      </c>
    </row>
    <row r="120" spans="1:8" x14ac:dyDescent="0.2">
      <c r="A120" t="s">
        <v>3</v>
      </c>
      <c r="B120">
        <v>2020</v>
      </c>
      <c r="C120">
        <v>5158728</v>
      </c>
      <c r="D120" t="s">
        <v>14</v>
      </c>
    </row>
    <row r="121" spans="1:8" x14ac:dyDescent="0.2">
      <c r="A121" t="s">
        <v>3</v>
      </c>
      <c r="B121">
        <v>2020</v>
      </c>
      <c r="C121">
        <v>5158728</v>
      </c>
      <c r="D121" t="s">
        <v>15</v>
      </c>
    </row>
    <row r="122" spans="1:8" x14ac:dyDescent="0.2">
      <c r="A122" t="s">
        <v>3</v>
      </c>
      <c r="B122">
        <v>2021</v>
      </c>
      <c r="C122">
        <v>5214805</v>
      </c>
      <c r="D122" t="s">
        <v>4</v>
      </c>
      <c r="E122">
        <v>-0.1</v>
      </c>
      <c r="F122">
        <f>164.2/31</f>
        <v>5.2967741935483863</v>
      </c>
      <c r="G122">
        <v>99879.5</v>
      </c>
      <c r="H122">
        <f t="shared" si="5"/>
        <v>19.153065167345662</v>
      </c>
    </row>
    <row r="123" spans="1:8" x14ac:dyDescent="0.2">
      <c r="A123" t="s">
        <v>3</v>
      </c>
      <c r="B123">
        <v>2021</v>
      </c>
      <c r="C123">
        <v>5214805</v>
      </c>
      <c r="D123" t="s">
        <v>5</v>
      </c>
      <c r="E123">
        <v>-3.1</v>
      </c>
      <c r="F123">
        <f>273/28</f>
        <v>9.75</v>
      </c>
      <c r="G123">
        <v>67585</v>
      </c>
      <c r="H123">
        <f t="shared" si="5"/>
        <v>12.960216153815916</v>
      </c>
    </row>
    <row r="124" spans="1:8" x14ac:dyDescent="0.2">
      <c r="A124" t="s">
        <v>3</v>
      </c>
      <c r="B124">
        <v>2021</v>
      </c>
      <c r="C124">
        <v>5214805</v>
      </c>
      <c r="D124" t="s">
        <v>6</v>
      </c>
      <c r="E124">
        <v>2.5</v>
      </c>
      <c r="F124">
        <f>73/31</f>
        <v>2.3548387096774195</v>
      </c>
      <c r="G124">
        <v>71452.5</v>
      </c>
      <c r="H124">
        <f t="shared" si="5"/>
        <v>13.701854623518999</v>
      </c>
    </row>
    <row r="125" spans="1:8" x14ac:dyDescent="0.2">
      <c r="A125" t="s">
        <v>3</v>
      </c>
      <c r="B125">
        <v>2021</v>
      </c>
      <c r="C125">
        <v>5214805</v>
      </c>
      <c r="D125" t="s">
        <v>7</v>
      </c>
      <c r="E125">
        <v>6.5</v>
      </c>
      <c r="F125">
        <f>56.8/30</f>
        <v>1.8933333333333333</v>
      </c>
      <c r="G125">
        <v>50330</v>
      </c>
      <c r="H125">
        <f t="shared" si="5"/>
        <v>9.6513675966790693</v>
      </c>
    </row>
    <row r="126" spans="1:8" x14ac:dyDescent="0.2">
      <c r="A126" t="s">
        <v>3</v>
      </c>
      <c r="B126">
        <v>2021</v>
      </c>
      <c r="C126">
        <v>5214805</v>
      </c>
      <c r="D126" t="s">
        <v>8</v>
      </c>
      <c r="E126">
        <v>9.8000000000000007</v>
      </c>
      <c r="F126">
        <f>48.6/31</f>
        <v>1.5677419354838711</v>
      </c>
      <c r="G126">
        <v>71904</v>
      </c>
      <c r="H126">
        <f t="shared" si="5"/>
        <v>13.788435042154022</v>
      </c>
    </row>
    <row r="127" spans="1:8" x14ac:dyDescent="0.2">
      <c r="A127" t="s">
        <v>3</v>
      </c>
      <c r="B127">
        <v>2021</v>
      </c>
      <c r="C127">
        <v>5214805</v>
      </c>
      <c r="D127" t="s">
        <v>9</v>
      </c>
      <c r="E127">
        <v>16.399999999999999</v>
      </c>
      <c r="F127">
        <f>33/30</f>
        <v>1.1000000000000001</v>
      </c>
      <c r="G127">
        <v>75589.5</v>
      </c>
      <c r="H127">
        <f t="shared" si="5"/>
        <v>14.495172877988725</v>
      </c>
    </row>
    <row r="128" spans="1:8" x14ac:dyDescent="0.2">
      <c r="A128" t="s">
        <v>3</v>
      </c>
      <c r="B128">
        <v>2021</v>
      </c>
      <c r="C128">
        <v>5214805</v>
      </c>
      <c r="D128" t="s">
        <v>10</v>
      </c>
      <c r="E128">
        <v>18.399999999999999</v>
      </c>
      <c r="F128">
        <f>12.2/31</f>
        <v>0.39354838709677414</v>
      </c>
      <c r="G128">
        <v>165161.5</v>
      </c>
      <c r="H128">
        <f t="shared" si="5"/>
        <v>31.671654069519377</v>
      </c>
    </row>
    <row r="129" spans="1:8" x14ac:dyDescent="0.2">
      <c r="A129" t="s">
        <v>3</v>
      </c>
      <c r="B129">
        <v>2021</v>
      </c>
      <c r="C129">
        <v>5214805</v>
      </c>
      <c r="D129" t="s">
        <v>11</v>
      </c>
      <c r="E129">
        <v>16.5</v>
      </c>
      <c r="F129">
        <f>60.8/31</f>
        <v>1.9612903225806451</v>
      </c>
      <c r="G129">
        <v>213573.5</v>
      </c>
      <c r="H129">
        <f t="shared" si="5"/>
        <v>40.955222678508591</v>
      </c>
    </row>
    <row r="130" spans="1:8" x14ac:dyDescent="0.2">
      <c r="A130" t="s">
        <v>3</v>
      </c>
      <c r="B130">
        <v>2021</v>
      </c>
      <c r="C130">
        <v>5214805</v>
      </c>
      <c r="D130" t="s">
        <v>12</v>
      </c>
      <c r="E130">
        <v>11.8</v>
      </c>
      <c r="F130">
        <f>130/30</f>
        <v>4.333333333333333</v>
      </c>
      <c r="G130">
        <v>166302.5</v>
      </c>
      <c r="H130">
        <f t="shared" ref="H130:H141" si="6">G130/C130*1000</f>
        <v>31.890454197232685</v>
      </c>
    </row>
    <row r="131" spans="1:8" x14ac:dyDescent="0.2">
      <c r="A131" t="s">
        <v>3</v>
      </c>
      <c r="B131">
        <v>2021</v>
      </c>
      <c r="C131">
        <v>5214805</v>
      </c>
      <c r="D131" t="s">
        <v>13</v>
      </c>
      <c r="E131">
        <v>5.9</v>
      </c>
      <c r="F131">
        <f>128/31</f>
        <v>4.129032258064516</v>
      </c>
      <c r="G131">
        <v>65579.5</v>
      </c>
      <c r="H131">
        <f t="shared" si="6"/>
        <v>12.575638015227799</v>
      </c>
    </row>
    <row r="132" spans="1:8" x14ac:dyDescent="0.2">
      <c r="A132" t="s">
        <v>3</v>
      </c>
      <c r="B132">
        <v>2021</v>
      </c>
      <c r="C132">
        <v>5214805</v>
      </c>
      <c r="D132" t="s">
        <v>14</v>
      </c>
      <c r="E132">
        <v>2.7</v>
      </c>
      <c r="F132">
        <f>493.2/30</f>
        <v>16.440000000000001</v>
      </c>
      <c r="G132">
        <v>22288</v>
      </c>
      <c r="H132">
        <f t="shared" si="6"/>
        <v>4.273985316804751</v>
      </c>
    </row>
    <row r="133" spans="1:8" x14ac:dyDescent="0.2">
      <c r="A133" t="s">
        <v>3</v>
      </c>
      <c r="B133">
        <v>2021</v>
      </c>
      <c r="C133">
        <v>5214805</v>
      </c>
      <c r="D133" t="s">
        <v>15</v>
      </c>
      <c r="E133">
        <v>-5.4</v>
      </c>
      <c r="F133">
        <f>265.6/31</f>
        <v>8.5677419354838715</v>
      </c>
      <c r="G133">
        <v>37019.5</v>
      </c>
      <c r="H133">
        <f t="shared" si="6"/>
        <v>7.0989231620357804</v>
      </c>
    </row>
    <row r="134" spans="1:8" x14ac:dyDescent="0.2">
      <c r="A134" t="s">
        <v>3</v>
      </c>
      <c r="B134">
        <v>2022</v>
      </c>
      <c r="C134" s="2">
        <v>5286528</v>
      </c>
      <c r="D134" t="s">
        <v>4</v>
      </c>
      <c r="E134">
        <v>-1</v>
      </c>
      <c r="F134">
        <f>204.4/31</f>
        <v>6.5935483870967744</v>
      </c>
      <c r="G134">
        <v>61673.5</v>
      </c>
      <c r="H134">
        <f t="shared" si="6"/>
        <v>11.666163500883757</v>
      </c>
    </row>
    <row r="135" spans="1:8" x14ac:dyDescent="0.2">
      <c r="A135" t="s">
        <v>3</v>
      </c>
      <c r="B135">
        <v>2022</v>
      </c>
      <c r="C135" s="2">
        <v>5286528</v>
      </c>
      <c r="D135" t="s">
        <v>5</v>
      </c>
      <c r="E135">
        <v>-0.6</v>
      </c>
      <c r="F135">
        <f>124.2/28</f>
        <v>4.4357142857142859</v>
      </c>
      <c r="G135">
        <v>89575.5</v>
      </c>
      <c r="H135">
        <f t="shared" si="6"/>
        <v>16.944107739522043</v>
      </c>
    </row>
    <row r="136" spans="1:8" x14ac:dyDescent="0.2">
      <c r="A136" t="s">
        <v>3</v>
      </c>
      <c r="B136">
        <v>2022</v>
      </c>
      <c r="C136" s="2">
        <v>5286528</v>
      </c>
      <c r="D136" t="s">
        <v>6</v>
      </c>
      <c r="E136">
        <v>3.1</v>
      </c>
      <c r="F136">
        <f>88.4/31</f>
        <v>2.8516129032258068</v>
      </c>
      <c r="G136">
        <v>82166</v>
      </c>
      <c r="H136">
        <f t="shared" si="6"/>
        <v>15.542526210019128</v>
      </c>
    </row>
    <row r="137" spans="1:8" x14ac:dyDescent="0.2">
      <c r="A137" t="s">
        <v>3</v>
      </c>
      <c r="B137">
        <v>2022</v>
      </c>
      <c r="C137" s="2">
        <v>5286528</v>
      </c>
      <c r="D137" t="s">
        <v>7</v>
      </c>
      <c r="E137">
        <v>3.8</v>
      </c>
      <c r="F137">
        <f>96.6/30</f>
        <v>3.2199999999999998</v>
      </c>
      <c r="G137">
        <v>54348</v>
      </c>
      <c r="H137">
        <f t="shared" si="6"/>
        <v>10.280471417156971</v>
      </c>
    </row>
    <row r="138" spans="1:8" x14ac:dyDescent="0.2">
      <c r="A138" t="s">
        <v>3</v>
      </c>
      <c r="B138">
        <v>2022</v>
      </c>
      <c r="C138" s="2">
        <v>5286528</v>
      </c>
      <c r="D138" t="s">
        <v>8</v>
      </c>
      <c r="E138">
        <v>7.9</v>
      </c>
      <c r="F138">
        <f>69/31</f>
        <v>2.225806451612903</v>
      </c>
      <c r="G138">
        <v>109434.5</v>
      </c>
      <c r="H138">
        <f t="shared" si="6"/>
        <v>20.700637545095763</v>
      </c>
    </row>
    <row r="139" spans="1:8" x14ac:dyDescent="0.2">
      <c r="A139" t="s">
        <v>3</v>
      </c>
      <c r="B139">
        <v>2022</v>
      </c>
      <c r="C139" s="2">
        <v>5286528</v>
      </c>
      <c r="D139" t="s">
        <v>9</v>
      </c>
      <c r="E139">
        <v>13.2</v>
      </c>
      <c r="F139">
        <f>63/30</f>
        <v>2.1</v>
      </c>
      <c r="G139">
        <v>149593.5</v>
      </c>
      <c r="H139">
        <f t="shared" si="6"/>
        <v>28.29711674656788</v>
      </c>
    </row>
    <row r="140" spans="1:8" x14ac:dyDescent="0.2">
      <c r="A140" t="s">
        <v>3</v>
      </c>
      <c r="B140">
        <v>2022</v>
      </c>
      <c r="C140" s="2">
        <v>5286528</v>
      </c>
      <c r="D140" t="s">
        <v>10</v>
      </c>
      <c r="E140">
        <v>17.7</v>
      </c>
      <c r="F140">
        <f>40.2/31</f>
        <v>1.2967741935483872</v>
      </c>
      <c r="G140">
        <v>642659.5</v>
      </c>
      <c r="H140">
        <f t="shared" si="6"/>
        <v>121.56551521149608</v>
      </c>
    </row>
    <row r="141" spans="1:8" x14ac:dyDescent="0.2">
      <c r="A141" t="s">
        <v>3</v>
      </c>
      <c r="B141">
        <v>2022</v>
      </c>
      <c r="C141" s="2">
        <v>5286528</v>
      </c>
      <c r="D141" t="s">
        <v>11</v>
      </c>
      <c r="E141">
        <v>18.899999999999999</v>
      </c>
      <c r="F141">
        <f>10.4/31</f>
        <v>0.33548387096774196</v>
      </c>
      <c r="G141">
        <v>202723.5</v>
      </c>
      <c r="H141">
        <f t="shared" si="6"/>
        <v>38.347191199970943</v>
      </c>
    </row>
    <row r="142" spans="1:8" x14ac:dyDescent="0.2">
      <c r="A142" t="s">
        <v>3</v>
      </c>
      <c r="B142">
        <v>2022</v>
      </c>
      <c r="C142" s="2">
        <v>5286528</v>
      </c>
      <c r="D142" t="s">
        <v>12</v>
      </c>
    </row>
    <row r="143" spans="1:8" x14ac:dyDescent="0.2">
      <c r="A143" t="s">
        <v>3</v>
      </c>
      <c r="B143">
        <v>2022</v>
      </c>
      <c r="C143" s="2">
        <v>5286528</v>
      </c>
      <c r="D143" t="s">
        <v>13</v>
      </c>
    </row>
    <row r="144" spans="1:8" x14ac:dyDescent="0.2">
      <c r="A144" t="s">
        <v>3</v>
      </c>
      <c r="B144">
        <v>2022</v>
      </c>
      <c r="C144" s="2">
        <v>5286528</v>
      </c>
      <c r="D144" t="s">
        <v>14</v>
      </c>
    </row>
    <row r="145" spans="1:4" x14ac:dyDescent="0.2">
      <c r="A145" t="s">
        <v>3</v>
      </c>
      <c r="B145">
        <v>2022</v>
      </c>
      <c r="C145" s="2">
        <v>5286528</v>
      </c>
      <c r="D145" t="s">
        <v>15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dayna kade</dc:creator>
  <cp:lastModifiedBy>dayna kade</cp:lastModifiedBy>
  <dcterms:created xsi:type="dcterms:W3CDTF">2022-10-18T15:27:20Z</dcterms:created>
  <dcterms:modified xsi:type="dcterms:W3CDTF">2022-10-18T22:58:12Z</dcterms:modified>
</cp:coreProperties>
</file>